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5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6230" yWindow="-225" windowWidth="12585" windowHeight="11760" tabRatio="815" firstSheet="1" activeTab="1"/>
  </bookViews>
  <sheets>
    <sheet name="RM_TARTALOMJEGYZÉK" sheetId="237" r:id="rId1"/>
    <sheet name="RM_ALAPADATOK" sheetId="94" r:id="rId2"/>
    <sheet name="RM_ÖSSZEFÜGGÉSEK" sheetId="75" r:id="rId3"/>
    <sheet name="RM_1.1.sz.mell." sheetId="1" r:id="rId4"/>
    <sheet name="RM_1.2.sz.mell" sheetId="174" r:id="rId5"/>
    <sheet name="RM_1.3.sz.mell." sheetId="175" r:id="rId6"/>
    <sheet name="RM_1.4.sz.mell." sheetId="176" r:id="rId7"/>
    <sheet name="RM_2.1.sz.mell." sheetId="73" r:id="rId8"/>
    <sheet name="RM_2.2.sz.mell." sheetId="61" r:id="rId9"/>
    <sheet name="RM_ELLENŐRZÉS" sheetId="76" r:id="rId10"/>
    <sheet name="RM_6.sz.mell." sheetId="63" r:id="rId11"/>
    <sheet name="RM_7.sz.mell." sheetId="147" r:id="rId12"/>
    <sheet name="RM_9.1.sz.mell" sheetId="3" r:id="rId13"/>
    <sheet name="RM_9.1.1.sz.mell" sheetId="177" r:id="rId14"/>
    <sheet name="RM_9.1.2.sz.mell" sheetId="178" r:id="rId15"/>
    <sheet name="RM_9.1.3.sz.mell" sheetId="179" r:id="rId16"/>
    <sheet name="RM_9.2.sz.mell" sheetId="184" r:id="rId17"/>
    <sheet name="RM_9.2.1.sz.mell" sheetId="185" r:id="rId18"/>
    <sheet name="RM_9.2.2.sz.mell" sheetId="186" r:id="rId19"/>
    <sheet name="RM_9.2.3.sz.mell" sheetId="187" r:id="rId20"/>
    <sheet name="RM_9.3.sz.mell" sheetId="188" r:id="rId21"/>
    <sheet name="RM_9.3.1.sz.mell" sheetId="189" r:id="rId22"/>
    <sheet name="RM_9.3.2.sz.mell" sheetId="190" r:id="rId23"/>
    <sheet name="RM_9.3.3.sz.mell" sheetId="191" r:id="rId24"/>
    <sheet name="RM_5.4.sz.mell" sheetId="193" r:id="rId25"/>
    <sheet name="RM_5.4.1.sz.mell" sheetId="194" r:id="rId26"/>
    <sheet name="RM_5.4.2.sz.mell" sheetId="195" r:id="rId27"/>
    <sheet name="RM_5.4.3.sz.mell" sheetId="196" r:id="rId28"/>
    <sheet name="RM_5.5.sz.mell" sheetId="197" r:id="rId29"/>
    <sheet name="RM_5.5.1.sz.mell" sheetId="198" r:id="rId30"/>
    <sheet name="RM_5.5.2.sz.mell" sheetId="199" r:id="rId31"/>
    <sheet name="RM_5.5.3.sz.mell" sheetId="200" r:id="rId32"/>
    <sheet name="RM_5.6.sz.mell" sheetId="201" r:id="rId33"/>
    <sheet name="RM_5.6.1.sz.mell" sheetId="202" r:id="rId34"/>
    <sheet name="RM_5.6.2.sz.mell" sheetId="203" r:id="rId35"/>
    <sheet name="RM_5.6.3.sz.mell" sheetId="204" r:id="rId36"/>
    <sheet name="RM_5.7.sz.mell" sheetId="205" r:id="rId37"/>
    <sheet name="RM_5.7.1.sz.mell" sheetId="206" r:id="rId38"/>
    <sheet name="RM_5.7.2.sz.mell" sheetId="207" r:id="rId39"/>
    <sheet name="RM_5.7.3.sz.mell" sheetId="208" r:id="rId40"/>
    <sheet name="RM_5.8.sz.mell" sheetId="209" r:id="rId41"/>
    <sheet name="RM_5.8.1.sz.mell" sheetId="210" r:id="rId42"/>
    <sheet name="RM_5.8.2.sz.mell" sheetId="211" r:id="rId43"/>
    <sheet name="RM_5.8.3.sz.mell" sheetId="212" r:id="rId44"/>
    <sheet name="RM_5.9.sz.mell" sheetId="221" r:id="rId45"/>
    <sheet name="RM_5.9.1.sz.mell" sheetId="222" r:id="rId46"/>
    <sheet name="RM_5.9.2.sz.mell" sheetId="223" r:id="rId47"/>
    <sheet name="RM_5.9.3.sz.mell" sheetId="224" r:id="rId48"/>
    <sheet name="RM_5.10.sz.mell" sheetId="225" r:id="rId49"/>
    <sheet name="RM_5.10.1.sz.mell" sheetId="226" r:id="rId50"/>
    <sheet name="RM_5.10.2.sz.mell" sheetId="227" r:id="rId51"/>
    <sheet name="RM_5.10.3.sz.mell" sheetId="228" r:id="rId52"/>
    <sheet name="RM_5.11.sz.mell" sheetId="229" r:id="rId53"/>
    <sheet name="RM_5.11.1.sz.mell" sheetId="230" r:id="rId54"/>
    <sheet name="RM_5.11.2.sz.mell" sheetId="231" r:id="rId55"/>
    <sheet name="RM_5.11.3.sz.mell" sheetId="232" r:id="rId56"/>
    <sheet name="RM_5.12.sz.mell" sheetId="233" r:id="rId57"/>
    <sheet name="RM_5.12.1.sz.mell" sheetId="234" r:id="rId58"/>
    <sheet name="RM_5.12.2.sz.mell" sheetId="235" r:id="rId59"/>
    <sheet name="RM_5.12.3.sz.mell" sheetId="236" r:id="rId60"/>
    <sheet name="Munka1" sheetId="238" r:id="rId61"/>
  </sheets>
  <definedNames>
    <definedName name="_xlnm.Print_Titles" localSheetId="49">RM_5.10.1.sz.mell!$1:$7</definedName>
    <definedName name="_xlnm.Print_Titles" localSheetId="50">RM_5.10.2.sz.mell!$1:$7</definedName>
    <definedName name="_xlnm.Print_Titles" localSheetId="51">RM_5.10.3.sz.mell!$1:$7</definedName>
    <definedName name="_xlnm.Print_Titles" localSheetId="48">RM_5.10.sz.mell!$1:$7</definedName>
    <definedName name="_xlnm.Print_Titles" localSheetId="53">RM_5.11.1.sz.mell!$1:$7</definedName>
    <definedName name="_xlnm.Print_Titles" localSheetId="54">RM_5.11.2.sz.mell!$1:$7</definedName>
    <definedName name="_xlnm.Print_Titles" localSheetId="55">RM_5.11.3.sz.mell!$1:$7</definedName>
    <definedName name="_xlnm.Print_Titles" localSheetId="52">RM_5.11.sz.mell!$1:$7</definedName>
    <definedName name="_xlnm.Print_Titles" localSheetId="57">RM_5.12.1.sz.mell!$1:$7</definedName>
    <definedName name="_xlnm.Print_Titles" localSheetId="58">RM_5.12.2.sz.mell!$1:$7</definedName>
    <definedName name="_xlnm.Print_Titles" localSheetId="59">RM_5.12.3.sz.mell!$1:$7</definedName>
    <definedName name="_xlnm.Print_Titles" localSheetId="56">RM_5.12.sz.mell!$1:$7</definedName>
    <definedName name="_xlnm.Print_Titles" localSheetId="25">RM_5.4.1.sz.mell!$1:$7</definedName>
    <definedName name="_xlnm.Print_Titles" localSheetId="26">RM_5.4.2.sz.mell!$1:$7</definedName>
    <definedName name="_xlnm.Print_Titles" localSheetId="27">RM_5.4.3.sz.mell!$1:$7</definedName>
    <definedName name="_xlnm.Print_Titles" localSheetId="24">RM_5.4.sz.mell!$1:$7</definedName>
    <definedName name="_xlnm.Print_Titles" localSheetId="29">RM_5.5.1.sz.mell!$1:$7</definedName>
    <definedName name="_xlnm.Print_Titles" localSheetId="30">RM_5.5.2.sz.mell!$1:$7</definedName>
    <definedName name="_xlnm.Print_Titles" localSheetId="31">RM_5.5.3.sz.mell!$1:$7</definedName>
    <definedName name="_xlnm.Print_Titles" localSheetId="28">RM_5.5.sz.mell!$1:$7</definedName>
    <definedName name="_xlnm.Print_Titles" localSheetId="33">RM_5.6.1.sz.mell!$1:$7</definedName>
    <definedName name="_xlnm.Print_Titles" localSheetId="34">RM_5.6.2.sz.mell!$1:$7</definedName>
    <definedName name="_xlnm.Print_Titles" localSheetId="35">RM_5.6.3.sz.mell!$1:$7</definedName>
    <definedName name="_xlnm.Print_Titles" localSheetId="32">RM_5.6.sz.mell!$1:$7</definedName>
    <definedName name="_xlnm.Print_Titles" localSheetId="37">RM_5.7.1.sz.mell!$1:$7</definedName>
    <definedName name="_xlnm.Print_Titles" localSheetId="38">RM_5.7.2.sz.mell!$1:$7</definedName>
    <definedName name="_xlnm.Print_Titles" localSheetId="39">RM_5.7.3.sz.mell!$1:$7</definedName>
    <definedName name="_xlnm.Print_Titles" localSheetId="36">RM_5.7.sz.mell!$1:$7</definedName>
    <definedName name="_xlnm.Print_Titles" localSheetId="41">RM_5.8.1.sz.mell!$1:$7</definedName>
    <definedName name="_xlnm.Print_Titles" localSheetId="42">RM_5.8.2.sz.mell!$1:$7</definedName>
    <definedName name="_xlnm.Print_Titles" localSheetId="43">RM_5.8.3.sz.mell!$1:$7</definedName>
    <definedName name="_xlnm.Print_Titles" localSheetId="40">RM_5.8.sz.mell!$1:$7</definedName>
    <definedName name="_xlnm.Print_Titles" localSheetId="45">RM_5.9.1.sz.mell!$1:$7</definedName>
    <definedName name="_xlnm.Print_Titles" localSheetId="46">RM_5.9.2.sz.mell!$1:$7</definedName>
    <definedName name="_xlnm.Print_Titles" localSheetId="47">RM_5.9.3.sz.mell!$1:$7</definedName>
    <definedName name="_xlnm.Print_Titles" localSheetId="44">RM_5.9.sz.mell!$1:$7</definedName>
    <definedName name="_xlnm.Print_Titles" localSheetId="13">RM_9.1.1.sz.mell!$1:$6</definedName>
    <definedName name="_xlnm.Print_Titles" localSheetId="14">RM_9.1.2.sz.mell!$1:$6</definedName>
    <definedName name="_xlnm.Print_Titles" localSheetId="15">RM_9.1.3.sz.mell!$1:$6</definedName>
    <definedName name="_xlnm.Print_Titles" localSheetId="12">RM_9.1.sz.mell!$1:$6</definedName>
    <definedName name="_xlnm.Print_Titles" localSheetId="17">RM_9.2.1.sz.mell!$1:$7</definedName>
    <definedName name="_xlnm.Print_Titles" localSheetId="18">RM_9.2.2.sz.mell!$1:$7</definedName>
    <definedName name="_xlnm.Print_Titles" localSheetId="19">RM_9.2.3.sz.mell!$1:$7</definedName>
    <definedName name="_xlnm.Print_Titles" localSheetId="16">RM_9.2.sz.mell!$1:$7</definedName>
    <definedName name="_xlnm.Print_Titles" localSheetId="21">RM_9.3.1.sz.mell!$1:$7</definedName>
    <definedName name="_xlnm.Print_Titles" localSheetId="22">RM_9.3.2.sz.mell!$1:$7</definedName>
    <definedName name="_xlnm.Print_Titles" localSheetId="23">RM_9.3.3.sz.mell!$1:$7</definedName>
    <definedName name="_xlnm.Print_Titles" localSheetId="20">RM_9.3.sz.mell!$1:$7</definedName>
    <definedName name="_xlnm.Print_Area" localSheetId="3">RM_1.1.sz.mell.!$A$1:$K$166</definedName>
    <definedName name="_xlnm.Print_Area" localSheetId="4">RM_1.2.sz.mell!$A$1:$K$166</definedName>
    <definedName name="_xlnm.Print_Area" localSheetId="5">RM_1.3.sz.mell.!$A$1:$K$166</definedName>
    <definedName name="_xlnm.Print_Area" localSheetId="6">RM_1.4.sz.mell.!$A$1:$K$166</definedName>
    <definedName name="_xlnm.Print_Area" localSheetId="13">RM_9.1.1.sz.mell!$A$1:$L$158</definedName>
    <definedName name="_xlnm.Print_Area" localSheetId="12">RM_9.1.sz.mell!$A$1:$K$158</definedName>
  </definedNames>
  <calcPr calcId="125725"/>
</workbook>
</file>

<file path=xl/calcChain.xml><?xml version="1.0" encoding="utf-8"?>
<calcChain xmlns="http://schemas.openxmlformats.org/spreadsheetml/2006/main">
  <c r="B1" i="1"/>
  <c r="I5" i="147"/>
  <c r="H25" i="63"/>
  <c r="I25"/>
  <c r="G25"/>
  <c r="E4" i="61"/>
  <c r="E4" i="73"/>
  <c r="K98" i="3"/>
  <c r="H5" i="147"/>
  <c r="J10" i="63"/>
  <c r="K10" s="1"/>
  <c r="D5" i="3"/>
  <c r="D5" i="188" s="1"/>
  <c r="K1" i="191"/>
  <c r="K1" i="190"/>
  <c r="K1" i="187"/>
  <c r="K1" i="186"/>
  <c r="B1" i="179"/>
  <c r="K1" i="189"/>
  <c r="K1" i="185"/>
  <c r="K1" i="184"/>
  <c r="B1" i="178"/>
  <c r="B1" i="177"/>
  <c r="B1" i="3"/>
  <c r="C1" i="147"/>
  <c r="C1" i="63"/>
  <c r="G29" i="73"/>
  <c r="I20"/>
  <c r="I21"/>
  <c r="I22"/>
  <c r="I23"/>
  <c r="I24"/>
  <c r="I25"/>
  <c r="I26"/>
  <c r="I27"/>
  <c r="I28"/>
  <c r="D18"/>
  <c r="C18"/>
  <c r="B33" i="237"/>
  <c r="B2" i="184"/>
  <c r="B2" i="186" s="1"/>
  <c r="K5" i="177"/>
  <c r="K5" i="178" s="1"/>
  <c r="K5" i="179" s="1"/>
  <c r="K5" i="184" s="1"/>
  <c r="K5" i="185" s="1"/>
  <c r="K5" i="186" s="1"/>
  <c r="K5" i="187" s="1"/>
  <c r="K5" i="188" s="1"/>
  <c r="K5" i="189" s="1"/>
  <c r="K5" i="190" s="1"/>
  <c r="K5" i="191" s="1"/>
  <c r="K5" i="193" s="1"/>
  <c r="K5" i="194" s="1"/>
  <c r="K5" i="195" s="1"/>
  <c r="K5" i="196" s="1"/>
  <c r="K5" i="197" s="1"/>
  <c r="K5" i="198" s="1"/>
  <c r="K5" i="199" s="1"/>
  <c r="K5" i="200" s="1"/>
  <c r="K5" i="201" s="1"/>
  <c r="K5" i="202" s="1"/>
  <c r="K5" i="203" s="1"/>
  <c r="K5" i="204" s="1"/>
  <c r="K5" i="205" s="1"/>
  <c r="K5" i="206" s="1"/>
  <c r="K5" i="207" s="1"/>
  <c r="K5" i="208" s="1"/>
  <c r="K5" i="209" s="1"/>
  <c r="K5" i="210" s="1"/>
  <c r="K5" i="211" s="1"/>
  <c r="K5" i="212" s="1"/>
  <c r="K5" i="221" s="1"/>
  <c r="K5" i="222" s="1"/>
  <c r="K5" i="223" s="1"/>
  <c r="K5" i="224" s="1"/>
  <c r="K5" i="225" s="1"/>
  <c r="K5" i="226" s="1"/>
  <c r="K5" i="227" s="1"/>
  <c r="K5" i="228" s="1"/>
  <c r="K5" i="229" s="1"/>
  <c r="K5" i="230" s="1"/>
  <c r="K5" i="231" s="1"/>
  <c r="K5" i="232" s="1"/>
  <c r="K5" i="233" s="1"/>
  <c r="K5" i="234" s="1"/>
  <c r="K5" i="235" s="1"/>
  <c r="K5" i="236" s="1"/>
  <c r="K5" i="147"/>
  <c r="J5"/>
  <c r="G5"/>
  <c r="F5"/>
  <c r="D4" i="61"/>
  <c r="H4" s="1"/>
  <c r="G9" i="174"/>
  <c r="G9" i="175" s="1"/>
  <c r="G98" s="1"/>
  <c r="G9" i="176" s="1"/>
  <c r="G98" s="1"/>
  <c r="K9" i="174"/>
  <c r="K9" i="175" s="1"/>
  <c r="K98" s="1"/>
  <c r="K9" i="176" s="1"/>
  <c r="K98" s="1"/>
  <c r="I9" i="174"/>
  <c r="I9" i="175" s="1"/>
  <c r="I98" s="1"/>
  <c r="I9" i="176" s="1"/>
  <c r="I98" s="1"/>
  <c r="H9" i="174"/>
  <c r="H9" i="175" s="1"/>
  <c r="H98" s="1"/>
  <c r="H9" i="176" s="1"/>
  <c r="H98" s="1"/>
  <c r="F9" i="174"/>
  <c r="F98" s="1"/>
  <c r="E9"/>
  <c r="E9" i="175" s="1"/>
  <c r="E98" s="1"/>
  <c r="E9" i="176" s="1"/>
  <c r="E98" s="1"/>
  <c r="D9" i="174"/>
  <c r="D9" i="175" s="1"/>
  <c r="D98" s="1"/>
  <c r="D9" i="176" s="1"/>
  <c r="D98" s="1"/>
  <c r="K98" i="1"/>
  <c r="I98"/>
  <c r="H98"/>
  <c r="G98"/>
  <c r="F98"/>
  <c r="E98"/>
  <c r="D98"/>
  <c r="B2" i="179"/>
  <c r="B2" i="178"/>
  <c r="B2" i="177"/>
  <c r="B2" i="3"/>
  <c r="B2" i="233"/>
  <c r="B2" i="234" s="1"/>
  <c r="B2" i="235" s="1"/>
  <c r="B2" i="236" s="1"/>
  <c r="B2" i="229"/>
  <c r="B2" i="230" s="1"/>
  <c r="B2" i="231" s="1"/>
  <c r="B2" i="232" s="1"/>
  <c r="B2" i="225"/>
  <c r="B2" i="226" s="1"/>
  <c r="B2" i="227" s="1"/>
  <c r="B2" i="228" s="1"/>
  <c r="B2" i="221"/>
  <c r="B2" i="209"/>
  <c r="B2" i="210" s="1"/>
  <c r="B2" i="211" s="1"/>
  <c r="B2" i="212" s="1"/>
  <c r="B2" i="205"/>
  <c r="B2" i="206" s="1"/>
  <c r="B2" i="207" s="1"/>
  <c r="B2" i="208" s="1"/>
  <c r="B2" i="201"/>
  <c r="B2" i="202" s="1"/>
  <c r="B2" i="203" s="1"/>
  <c r="B2" i="204" s="1"/>
  <c r="B2" i="197"/>
  <c r="B2" i="193"/>
  <c r="B22" i="237"/>
  <c r="B32"/>
  <c r="B31"/>
  <c r="B30"/>
  <c r="B29"/>
  <c r="B28"/>
  <c r="B27"/>
  <c r="B26"/>
  <c r="B25"/>
  <c r="B24"/>
  <c r="B23"/>
  <c r="K1" i="236"/>
  <c r="K1" i="235"/>
  <c r="K1" i="234"/>
  <c r="K1" i="233"/>
  <c r="K1" i="232"/>
  <c r="K1" i="231"/>
  <c r="K1" i="230"/>
  <c r="K1" i="229"/>
  <c r="K1" i="228"/>
  <c r="K1" i="227"/>
  <c r="K1" i="226"/>
  <c r="K1" i="225"/>
  <c r="K1" i="224"/>
  <c r="K1" i="223"/>
  <c r="K1" i="222"/>
  <c r="K1" i="221"/>
  <c r="K1" i="212"/>
  <c r="K1" i="211"/>
  <c r="K1" i="210"/>
  <c r="K1" i="209"/>
  <c r="K1" i="208"/>
  <c r="K1" i="207"/>
  <c r="K1" i="206"/>
  <c r="K1" i="205"/>
  <c r="K1" i="204"/>
  <c r="K1" i="203"/>
  <c r="K1" i="202"/>
  <c r="K1" i="201"/>
  <c r="K1" i="200"/>
  <c r="K1" i="199"/>
  <c r="K1" i="198"/>
  <c r="K1" i="197"/>
  <c r="K1" i="196"/>
  <c r="K1" i="195"/>
  <c r="K1" i="194"/>
  <c r="K1" i="193"/>
  <c r="J1" i="61"/>
  <c r="J1" i="73"/>
  <c r="B1" i="176"/>
  <c r="B1" i="175"/>
  <c r="B1" i="174"/>
  <c r="J60" i="236"/>
  <c r="K60"/>
  <c r="J59"/>
  <c r="K59"/>
  <c r="J56"/>
  <c r="K56"/>
  <c r="J55"/>
  <c r="K55"/>
  <c r="J54"/>
  <c r="K54"/>
  <c r="J53"/>
  <c r="K53"/>
  <c r="J52"/>
  <c r="K52"/>
  <c r="I51"/>
  <c r="H51"/>
  <c r="G51"/>
  <c r="F51"/>
  <c r="E51"/>
  <c r="D51"/>
  <c r="C51"/>
  <c r="J50"/>
  <c r="K50" s="1"/>
  <c r="J49"/>
  <c r="K49" s="1"/>
  <c r="J48"/>
  <c r="K48" s="1"/>
  <c r="J47"/>
  <c r="K47" s="1"/>
  <c r="J46"/>
  <c r="I45"/>
  <c r="I57"/>
  <c r="H45"/>
  <c r="H57"/>
  <c r="G45"/>
  <c r="G57"/>
  <c r="F45"/>
  <c r="F57"/>
  <c r="E45"/>
  <c r="D45"/>
  <c r="D57" s="1"/>
  <c r="C45"/>
  <c r="J42"/>
  <c r="K42"/>
  <c r="J41"/>
  <c r="K41"/>
  <c r="J40"/>
  <c r="J39"/>
  <c r="K40"/>
  <c r="I39"/>
  <c r="H39"/>
  <c r="G39"/>
  <c r="F39"/>
  <c r="E39"/>
  <c r="D39"/>
  <c r="C39"/>
  <c r="J37"/>
  <c r="K37"/>
  <c r="J36"/>
  <c r="K36"/>
  <c r="J35"/>
  <c r="K35"/>
  <c r="J34"/>
  <c r="K34"/>
  <c r="J33"/>
  <c r="I32"/>
  <c r="H32"/>
  <c r="G32"/>
  <c r="F32"/>
  <c r="E32"/>
  <c r="D32"/>
  <c r="C32"/>
  <c r="J31"/>
  <c r="K31"/>
  <c r="J30"/>
  <c r="J29"/>
  <c r="I28"/>
  <c r="H28"/>
  <c r="G28"/>
  <c r="F28"/>
  <c r="E28"/>
  <c r="D28"/>
  <c r="C28"/>
  <c r="J26"/>
  <c r="K26" s="1"/>
  <c r="J25"/>
  <c r="K25" s="1"/>
  <c r="J24"/>
  <c r="K24" s="1"/>
  <c r="J23"/>
  <c r="J22" s="1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H10"/>
  <c r="G10"/>
  <c r="G38"/>
  <c r="F10"/>
  <c r="F38" s="1"/>
  <c r="F43" s="1"/>
  <c r="E10"/>
  <c r="D10"/>
  <c r="C10"/>
  <c r="B3"/>
  <c r="J60" i="235"/>
  <c r="K60" s="1"/>
  <c r="J59"/>
  <c r="K59" s="1"/>
  <c r="J56"/>
  <c r="K56" s="1"/>
  <c r="J55"/>
  <c r="K55" s="1"/>
  <c r="J54"/>
  <c r="K54" s="1"/>
  <c r="J53"/>
  <c r="K53" s="1"/>
  <c r="J52"/>
  <c r="I51"/>
  <c r="H51"/>
  <c r="G51"/>
  <c r="F51"/>
  <c r="E51"/>
  <c r="D51"/>
  <c r="C51"/>
  <c r="J50"/>
  <c r="K50"/>
  <c r="J49"/>
  <c r="K49"/>
  <c r="J48"/>
  <c r="K48" s="1"/>
  <c r="J47"/>
  <c r="J46"/>
  <c r="K46" s="1"/>
  <c r="I45"/>
  <c r="I57" s="1"/>
  <c r="H45"/>
  <c r="H57" s="1"/>
  <c r="G45"/>
  <c r="F45"/>
  <c r="F57" s="1"/>
  <c r="E45"/>
  <c r="E57" s="1"/>
  <c r="D45"/>
  <c r="D57" s="1"/>
  <c r="C45"/>
  <c r="J42"/>
  <c r="K42"/>
  <c r="J41"/>
  <c r="K41"/>
  <c r="J40"/>
  <c r="I39"/>
  <c r="H39"/>
  <c r="G39"/>
  <c r="F39"/>
  <c r="E39"/>
  <c r="D39"/>
  <c r="C39"/>
  <c r="J37"/>
  <c r="K37"/>
  <c r="J36"/>
  <c r="K36"/>
  <c r="J35"/>
  <c r="K35"/>
  <c r="J34"/>
  <c r="K34" s="1"/>
  <c r="J33"/>
  <c r="I32"/>
  <c r="H32"/>
  <c r="G32"/>
  <c r="G38" s="1"/>
  <c r="G43" s="1"/>
  <c r="F32"/>
  <c r="E32"/>
  <c r="D32"/>
  <c r="C32"/>
  <c r="J31"/>
  <c r="K31"/>
  <c r="J30"/>
  <c r="K30"/>
  <c r="J29"/>
  <c r="K29"/>
  <c r="I28"/>
  <c r="H28"/>
  <c r="G28"/>
  <c r="F28"/>
  <c r="E28"/>
  <c r="E38"/>
  <c r="E43" s="1"/>
  <c r="D28"/>
  <c r="C28"/>
  <c r="J26"/>
  <c r="K26" s="1"/>
  <c r="J25"/>
  <c r="K25" s="1"/>
  <c r="J24"/>
  <c r="K24" s="1"/>
  <c r="J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I38"/>
  <c r="I43" s="1"/>
  <c r="H10"/>
  <c r="G10"/>
  <c r="F10"/>
  <c r="F38" s="1"/>
  <c r="F43" s="1"/>
  <c r="E10"/>
  <c r="D10"/>
  <c r="C10"/>
  <c r="B3"/>
  <c r="J60" i="234"/>
  <c r="K60"/>
  <c r="J59"/>
  <c r="K59"/>
  <c r="J56"/>
  <c r="K56"/>
  <c r="J55"/>
  <c r="K55"/>
  <c r="J54"/>
  <c r="K54"/>
  <c r="J53"/>
  <c r="K53"/>
  <c r="J52"/>
  <c r="K52" s="1"/>
  <c r="I51"/>
  <c r="H51"/>
  <c r="G51"/>
  <c r="F51"/>
  <c r="E51"/>
  <c r="D51"/>
  <c r="D57"/>
  <c r="C51"/>
  <c r="J50"/>
  <c r="K50" s="1"/>
  <c r="J49"/>
  <c r="K49" s="1"/>
  <c r="J48"/>
  <c r="K48" s="1"/>
  <c r="J47"/>
  <c r="K47" s="1"/>
  <c r="J46"/>
  <c r="K46" s="1"/>
  <c r="J45"/>
  <c r="I45"/>
  <c r="H45"/>
  <c r="H57" s="1"/>
  <c r="G45"/>
  <c r="F45"/>
  <c r="E45"/>
  <c r="E57" s="1"/>
  <c r="D45"/>
  <c r="C45"/>
  <c r="C57" s="1"/>
  <c r="J42"/>
  <c r="K42" s="1"/>
  <c r="J41"/>
  <c r="K41" s="1"/>
  <c r="J40"/>
  <c r="I39"/>
  <c r="H39"/>
  <c r="G39"/>
  <c r="F39"/>
  <c r="E39"/>
  <c r="D39"/>
  <c r="C39"/>
  <c r="J37"/>
  <c r="K37" s="1"/>
  <c r="J36"/>
  <c r="K36" s="1"/>
  <c r="J35"/>
  <c r="K35" s="1"/>
  <c r="J34"/>
  <c r="K34" s="1"/>
  <c r="J33"/>
  <c r="K33" s="1"/>
  <c r="I32"/>
  <c r="H32"/>
  <c r="G32"/>
  <c r="F32"/>
  <c r="E32"/>
  <c r="D32"/>
  <c r="C32"/>
  <c r="J31"/>
  <c r="K31"/>
  <c r="J30"/>
  <c r="J29"/>
  <c r="I28"/>
  <c r="H28"/>
  <c r="G28"/>
  <c r="F28"/>
  <c r="E28"/>
  <c r="D28"/>
  <c r="C28"/>
  <c r="J26"/>
  <c r="K26" s="1"/>
  <c r="J25"/>
  <c r="K25" s="1"/>
  <c r="J24"/>
  <c r="K24" s="1"/>
  <c r="J23"/>
  <c r="K23" s="1"/>
  <c r="I22"/>
  <c r="H22"/>
  <c r="G22"/>
  <c r="F22"/>
  <c r="E22"/>
  <c r="D22"/>
  <c r="C22"/>
  <c r="J21"/>
  <c r="K21" s="1"/>
  <c r="J20"/>
  <c r="K20"/>
  <c r="J19"/>
  <c r="K19" s="1"/>
  <c r="J18"/>
  <c r="K18"/>
  <c r="J17"/>
  <c r="K17" s="1"/>
  <c r="J16"/>
  <c r="K16"/>
  <c r="J15"/>
  <c r="K15" s="1"/>
  <c r="J14"/>
  <c r="K14"/>
  <c r="J13"/>
  <c r="K13" s="1"/>
  <c r="J12"/>
  <c r="J11"/>
  <c r="K11" s="1"/>
  <c r="I10"/>
  <c r="I38" s="1"/>
  <c r="H10"/>
  <c r="G10"/>
  <c r="F10"/>
  <c r="E10"/>
  <c r="E38"/>
  <c r="E43" s="1"/>
  <c r="D10"/>
  <c r="C10"/>
  <c r="B3"/>
  <c r="J60" i="233"/>
  <c r="K60"/>
  <c r="J59"/>
  <c r="K59"/>
  <c r="J56"/>
  <c r="K56"/>
  <c r="J55"/>
  <c r="K55"/>
  <c r="J54"/>
  <c r="K54"/>
  <c r="J53"/>
  <c r="J52"/>
  <c r="K52" s="1"/>
  <c r="I51"/>
  <c r="H51"/>
  <c r="H57" s="1"/>
  <c r="G51"/>
  <c r="G57"/>
  <c r="F51"/>
  <c r="E51"/>
  <c r="D51"/>
  <c r="C51"/>
  <c r="J50"/>
  <c r="K50"/>
  <c r="J49"/>
  <c r="K49"/>
  <c r="J48"/>
  <c r="K48"/>
  <c r="J47"/>
  <c r="J46"/>
  <c r="K46" s="1"/>
  <c r="I45"/>
  <c r="I57" s="1"/>
  <c r="H45"/>
  <c r="G45"/>
  <c r="F45"/>
  <c r="E45"/>
  <c r="D45"/>
  <c r="D57" s="1"/>
  <c r="C45"/>
  <c r="J42"/>
  <c r="K42"/>
  <c r="J41"/>
  <c r="K41"/>
  <c r="J40"/>
  <c r="I39"/>
  <c r="H39"/>
  <c r="G39"/>
  <c r="F39"/>
  <c r="E39"/>
  <c r="D39"/>
  <c r="C39"/>
  <c r="J37"/>
  <c r="K37"/>
  <c r="J36"/>
  <c r="K36"/>
  <c r="J35"/>
  <c r="K35"/>
  <c r="J34"/>
  <c r="K34"/>
  <c r="J33"/>
  <c r="I32"/>
  <c r="H32"/>
  <c r="G32"/>
  <c r="F32"/>
  <c r="E32"/>
  <c r="D32"/>
  <c r="C32"/>
  <c r="J31"/>
  <c r="K31"/>
  <c r="J30"/>
  <c r="K30"/>
  <c r="J29"/>
  <c r="K29"/>
  <c r="J28"/>
  <c r="I28"/>
  <c r="H28"/>
  <c r="G28"/>
  <c r="F28"/>
  <c r="E28"/>
  <c r="D28"/>
  <c r="C28"/>
  <c r="J26"/>
  <c r="K26"/>
  <c r="J25"/>
  <c r="K25"/>
  <c r="J24"/>
  <c r="K24" s="1"/>
  <c r="J23"/>
  <c r="K23" s="1"/>
  <c r="I22"/>
  <c r="H22"/>
  <c r="G22"/>
  <c r="F22"/>
  <c r="E22"/>
  <c r="E38" s="1"/>
  <c r="E43" s="1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I10"/>
  <c r="H10"/>
  <c r="H38" s="1"/>
  <c r="H43" s="1"/>
  <c r="G10"/>
  <c r="F10"/>
  <c r="F38" s="1"/>
  <c r="F43" s="1"/>
  <c r="E10"/>
  <c r="D10"/>
  <c r="D38" s="1"/>
  <c r="D43" s="1"/>
  <c r="C10"/>
  <c r="C38"/>
  <c r="C43" s="1"/>
  <c r="J60" i="232"/>
  <c r="K60" s="1"/>
  <c r="J59"/>
  <c r="K59" s="1"/>
  <c r="J56"/>
  <c r="K56" s="1"/>
  <c r="J55"/>
  <c r="K55" s="1"/>
  <c r="J54"/>
  <c r="K54" s="1"/>
  <c r="J53"/>
  <c r="K53" s="1"/>
  <c r="J52"/>
  <c r="I51"/>
  <c r="H51"/>
  <c r="G51"/>
  <c r="F51"/>
  <c r="E51"/>
  <c r="E57" s="1"/>
  <c r="D51"/>
  <c r="C51"/>
  <c r="J50"/>
  <c r="K50"/>
  <c r="J49"/>
  <c r="K49"/>
  <c r="J48"/>
  <c r="K48"/>
  <c r="J47"/>
  <c r="K47"/>
  <c r="J46"/>
  <c r="K46" s="1"/>
  <c r="K45" s="1"/>
  <c r="I45"/>
  <c r="I57" s="1"/>
  <c r="H45"/>
  <c r="H57" s="1"/>
  <c r="G45"/>
  <c r="G57" s="1"/>
  <c r="F45"/>
  <c r="F57" s="1"/>
  <c r="E45"/>
  <c r="D45"/>
  <c r="D57"/>
  <c r="C45"/>
  <c r="C57"/>
  <c r="J42"/>
  <c r="K42"/>
  <c r="J41"/>
  <c r="J40"/>
  <c r="K40" s="1"/>
  <c r="I39"/>
  <c r="H39"/>
  <c r="G39"/>
  <c r="F39"/>
  <c r="E39"/>
  <c r="D39"/>
  <c r="C39"/>
  <c r="J37"/>
  <c r="K37"/>
  <c r="J36"/>
  <c r="K36"/>
  <c r="J35"/>
  <c r="K35"/>
  <c r="J34"/>
  <c r="K34"/>
  <c r="J33"/>
  <c r="I32"/>
  <c r="H32"/>
  <c r="G32"/>
  <c r="F32"/>
  <c r="E32"/>
  <c r="D32"/>
  <c r="C32"/>
  <c r="J31"/>
  <c r="K31"/>
  <c r="J30"/>
  <c r="K30"/>
  <c r="J29"/>
  <c r="I28"/>
  <c r="H28"/>
  <c r="G28"/>
  <c r="F28"/>
  <c r="E28"/>
  <c r="D28"/>
  <c r="C28"/>
  <c r="J26"/>
  <c r="K26"/>
  <c r="J25"/>
  <c r="K25"/>
  <c r="J24"/>
  <c r="K24"/>
  <c r="J23"/>
  <c r="J22"/>
  <c r="I22"/>
  <c r="H22"/>
  <c r="G22"/>
  <c r="F22"/>
  <c r="E22"/>
  <c r="D22"/>
  <c r="C22"/>
  <c r="J21"/>
  <c r="K21" s="1"/>
  <c r="K20"/>
  <c r="J20"/>
  <c r="J19"/>
  <c r="K19" s="1"/>
  <c r="J18"/>
  <c r="K18" s="1"/>
  <c r="J17"/>
  <c r="K17" s="1"/>
  <c r="K16"/>
  <c r="J16"/>
  <c r="J15"/>
  <c r="K15" s="1"/>
  <c r="K14"/>
  <c r="J14"/>
  <c r="J13"/>
  <c r="K13" s="1"/>
  <c r="K12"/>
  <c r="J12"/>
  <c r="J11"/>
  <c r="I10"/>
  <c r="H10"/>
  <c r="H38" s="1"/>
  <c r="H43" s="1"/>
  <c r="G10"/>
  <c r="G38"/>
  <c r="G43" s="1"/>
  <c r="F10"/>
  <c r="F38" s="1"/>
  <c r="F43" s="1"/>
  <c r="E10"/>
  <c r="D10"/>
  <c r="D38" s="1"/>
  <c r="D43" s="1"/>
  <c r="C10"/>
  <c r="B3"/>
  <c r="J60" i="231"/>
  <c r="K60"/>
  <c r="J59"/>
  <c r="K59"/>
  <c r="J56"/>
  <c r="K56"/>
  <c r="J55"/>
  <c r="K55"/>
  <c r="J54"/>
  <c r="K54"/>
  <c r="J53"/>
  <c r="J52"/>
  <c r="K52" s="1"/>
  <c r="I51"/>
  <c r="H51"/>
  <c r="G51"/>
  <c r="F51"/>
  <c r="E51"/>
  <c r="D51"/>
  <c r="C51"/>
  <c r="J50"/>
  <c r="K50" s="1"/>
  <c r="K49"/>
  <c r="J49"/>
  <c r="J48"/>
  <c r="K48" s="1"/>
  <c r="J47"/>
  <c r="J46"/>
  <c r="K46"/>
  <c r="I45"/>
  <c r="I57" s="1"/>
  <c r="H45"/>
  <c r="H57" s="1"/>
  <c r="G45"/>
  <c r="G57" s="1"/>
  <c r="F45"/>
  <c r="E45"/>
  <c r="E57"/>
  <c r="D45"/>
  <c r="D57"/>
  <c r="C45"/>
  <c r="C57"/>
  <c r="J42"/>
  <c r="K42"/>
  <c r="J41"/>
  <c r="K41"/>
  <c r="J40"/>
  <c r="I39"/>
  <c r="H39"/>
  <c r="G39"/>
  <c r="F39"/>
  <c r="E39"/>
  <c r="D39"/>
  <c r="C39"/>
  <c r="J37"/>
  <c r="K37"/>
  <c r="J36"/>
  <c r="K36"/>
  <c r="J35"/>
  <c r="K35"/>
  <c r="J34"/>
  <c r="K34"/>
  <c r="J33"/>
  <c r="J32" s="1"/>
  <c r="K33"/>
  <c r="I32"/>
  <c r="H32"/>
  <c r="G32"/>
  <c r="F32"/>
  <c r="E32"/>
  <c r="D32"/>
  <c r="C32"/>
  <c r="J31"/>
  <c r="K31"/>
  <c r="J30"/>
  <c r="K30"/>
  <c r="J29"/>
  <c r="I28"/>
  <c r="H28"/>
  <c r="G28"/>
  <c r="F28"/>
  <c r="E28"/>
  <c r="D28"/>
  <c r="C28"/>
  <c r="J26"/>
  <c r="K26"/>
  <c r="J25"/>
  <c r="K25" s="1"/>
  <c r="J24"/>
  <c r="J23"/>
  <c r="K23" s="1"/>
  <c r="I22"/>
  <c r="H22"/>
  <c r="G22"/>
  <c r="F22"/>
  <c r="E22"/>
  <c r="D22"/>
  <c r="D38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I10"/>
  <c r="I38" s="1"/>
  <c r="I43" s="1"/>
  <c r="H10"/>
  <c r="G10"/>
  <c r="G38" s="1"/>
  <c r="G43" s="1"/>
  <c r="F10"/>
  <c r="E10"/>
  <c r="D10"/>
  <c r="C10"/>
  <c r="C38" s="1"/>
  <c r="C43" s="1"/>
  <c r="C58" s="1"/>
  <c r="B3"/>
  <c r="J60" i="230"/>
  <c r="K60" s="1"/>
  <c r="J59"/>
  <c r="K59" s="1"/>
  <c r="J56"/>
  <c r="K56" s="1"/>
  <c r="J55"/>
  <c r="K55" s="1"/>
  <c r="J54"/>
  <c r="K54" s="1"/>
  <c r="J53"/>
  <c r="J52"/>
  <c r="K52" s="1"/>
  <c r="I51"/>
  <c r="H51"/>
  <c r="G51"/>
  <c r="F51"/>
  <c r="E51"/>
  <c r="D51"/>
  <c r="C51"/>
  <c r="J50"/>
  <c r="K50"/>
  <c r="J49"/>
  <c r="K49"/>
  <c r="J48"/>
  <c r="K48"/>
  <c r="J47"/>
  <c r="J46"/>
  <c r="K46" s="1"/>
  <c r="I45"/>
  <c r="I57" s="1"/>
  <c r="H45"/>
  <c r="G45"/>
  <c r="F45"/>
  <c r="F57" s="1"/>
  <c r="E45"/>
  <c r="E57" s="1"/>
  <c r="D45"/>
  <c r="D57" s="1"/>
  <c r="C45"/>
  <c r="C57"/>
  <c r="J42"/>
  <c r="K42"/>
  <c r="J41"/>
  <c r="K41"/>
  <c r="J40"/>
  <c r="I39"/>
  <c r="H39"/>
  <c r="G39"/>
  <c r="F39"/>
  <c r="E39"/>
  <c r="D39"/>
  <c r="C39"/>
  <c r="J37"/>
  <c r="K37"/>
  <c r="J36"/>
  <c r="K36"/>
  <c r="J35"/>
  <c r="K35"/>
  <c r="J34"/>
  <c r="K34"/>
  <c r="J33"/>
  <c r="K33"/>
  <c r="I32"/>
  <c r="H32"/>
  <c r="G32"/>
  <c r="F32"/>
  <c r="E32"/>
  <c r="D32"/>
  <c r="C32"/>
  <c r="J31"/>
  <c r="K31" s="1"/>
  <c r="J30"/>
  <c r="K30" s="1"/>
  <c r="K29"/>
  <c r="J29"/>
  <c r="I28"/>
  <c r="H28"/>
  <c r="G28"/>
  <c r="F28"/>
  <c r="E28"/>
  <c r="D28"/>
  <c r="C28"/>
  <c r="J26"/>
  <c r="K26"/>
  <c r="J25"/>
  <c r="K25"/>
  <c r="J24"/>
  <c r="K24"/>
  <c r="J23"/>
  <c r="K23"/>
  <c r="J22"/>
  <c r="I22"/>
  <c r="H22"/>
  <c r="G22"/>
  <c r="F22"/>
  <c r="E22"/>
  <c r="D22"/>
  <c r="C22"/>
  <c r="J21"/>
  <c r="K21"/>
  <c r="J20"/>
  <c r="K20"/>
  <c r="J19"/>
  <c r="K19"/>
  <c r="J18"/>
  <c r="J17"/>
  <c r="K17" s="1"/>
  <c r="J16"/>
  <c r="K16" s="1"/>
  <c r="J15"/>
  <c r="K15" s="1"/>
  <c r="J14"/>
  <c r="K14" s="1"/>
  <c r="J13"/>
  <c r="K13" s="1"/>
  <c r="J12"/>
  <c r="K12" s="1"/>
  <c r="J11"/>
  <c r="K11" s="1"/>
  <c r="I10"/>
  <c r="H10"/>
  <c r="G10"/>
  <c r="F10"/>
  <c r="E10"/>
  <c r="D10"/>
  <c r="D38" s="1"/>
  <c r="D43" s="1"/>
  <c r="C10"/>
  <c r="B3"/>
  <c r="K60" i="229"/>
  <c r="J60"/>
  <c r="J59"/>
  <c r="K59" s="1"/>
  <c r="J56"/>
  <c r="K56" s="1"/>
  <c r="J55"/>
  <c r="K55" s="1"/>
  <c r="J54"/>
  <c r="K54" s="1"/>
  <c r="J53"/>
  <c r="K53" s="1"/>
  <c r="J52"/>
  <c r="K52" s="1"/>
  <c r="I51"/>
  <c r="H51"/>
  <c r="G51"/>
  <c r="F51"/>
  <c r="E51"/>
  <c r="D51"/>
  <c r="D57"/>
  <c r="C51"/>
  <c r="J50"/>
  <c r="K50" s="1"/>
  <c r="K49"/>
  <c r="J49"/>
  <c r="J48"/>
  <c r="K48" s="1"/>
  <c r="K47"/>
  <c r="J47"/>
  <c r="J46"/>
  <c r="I45"/>
  <c r="H45"/>
  <c r="H57" s="1"/>
  <c r="G45"/>
  <c r="G57" s="1"/>
  <c r="F45"/>
  <c r="F57" s="1"/>
  <c r="E45"/>
  <c r="D45"/>
  <c r="C45"/>
  <c r="C57" s="1"/>
  <c r="J42"/>
  <c r="K42" s="1"/>
  <c r="K41"/>
  <c r="J41"/>
  <c r="J40"/>
  <c r="I39"/>
  <c r="H39"/>
  <c r="G39"/>
  <c r="F39"/>
  <c r="E39"/>
  <c r="D39"/>
  <c r="C39"/>
  <c r="J37"/>
  <c r="K37" s="1"/>
  <c r="J36"/>
  <c r="K36" s="1"/>
  <c r="J35"/>
  <c r="K35" s="1"/>
  <c r="J34"/>
  <c r="J33"/>
  <c r="K33"/>
  <c r="I32"/>
  <c r="H32"/>
  <c r="G32"/>
  <c r="F32"/>
  <c r="E32"/>
  <c r="D32"/>
  <c r="C32"/>
  <c r="J31"/>
  <c r="K31" s="1"/>
  <c r="J30"/>
  <c r="K30" s="1"/>
  <c r="J29"/>
  <c r="I28"/>
  <c r="H28"/>
  <c r="G28"/>
  <c r="F28"/>
  <c r="E28"/>
  <c r="D28"/>
  <c r="C28"/>
  <c r="J26"/>
  <c r="K26" s="1"/>
  <c r="J25"/>
  <c r="K25" s="1"/>
  <c r="J24"/>
  <c r="K24" s="1"/>
  <c r="J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H10"/>
  <c r="G10"/>
  <c r="F10"/>
  <c r="F38"/>
  <c r="F43" s="1"/>
  <c r="E10"/>
  <c r="E38" s="1"/>
  <c r="E43" s="1"/>
  <c r="D10"/>
  <c r="C10"/>
  <c r="C38" s="1"/>
  <c r="C43" s="1"/>
  <c r="J60" i="228"/>
  <c r="K60"/>
  <c r="J59"/>
  <c r="K59"/>
  <c r="J56"/>
  <c r="K56"/>
  <c r="J55"/>
  <c r="K55"/>
  <c r="J54"/>
  <c r="K54"/>
  <c r="J53"/>
  <c r="K53"/>
  <c r="J52"/>
  <c r="I51"/>
  <c r="H51"/>
  <c r="G51"/>
  <c r="F51"/>
  <c r="E51"/>
  <c r="D51"/>
  <c r="C51"/>
  <c r="J50"/>
  <c r="K50"/>
  <c r="J49"/>
  <c r="K49"/>
  <c r="J48"/>
  <c r="K48"/>
  <c r="J47"/>
  <c r="K47"/>
  <c r="J46"/>
  <c r="I45"/>
  <c r="I57" s="1"/>
  <c r="H45"/>
  <c r="H57" s="1"/>
  <c r="G45"/>
  <c r="G57" s="1"/>
  <c r="F45"/>
  <c r="F57" s="1"/>
  <c r="E45"/>
  <c r="E57" s="1"/>
  <c r="D45"/>
  <c r="D57" s="1"/>
  <c r="C45"/>
  <c r="C57" s="1"/>
  <c r="J42"/>
  <c r="K42" s="1"/>
  <c r="J41"/>
  <c r="K41" s="1"/>
  <c r="J40"/>
  <c r="K40" s="1"/>
  <c r="I39"/>
  <c r="H39"/>
  <c r="G39"/>
  <c r="F39"/>
  <c r="E39"/>
  <c r="D39"/>
  <c r="C39"/>
  <c r="J37"/>
  <c r="K37"/>
  <c r="J36"/>
  <c r="K36"/>
  <c r="J35"/>
  <c r="K35"/>
  <c r="J34"/>
  <c r="K34"/>
  <c r="J33"/>
  <c r="K33"/>
  <c r="I32"/>
  <c r="H32"/>
  <c r="G32"/>
  <c r="F32"/>
  <c r="E32"/>
  <c r="D32"/>
  <c r="C32"/>
  <c r="J31"/>
  <c r="K31" s="1"/>
  <c r="J30"/>
  <c r="K30" s="1"/>
  <c r="J29"/>
  <c r="J28" s="1"/>
  <c r="I28"/>
  <c r="H28"/>
  <c r="G28"/>
  <c r="F28"/>
  <c r="E28"/>
  <c r="D28"/>
  <c r="C28"/>
  <c r="J26"/>
  <c r="K26"/>
  <c r="J25"/>
  <c r="K25"/>
  <c r="J24"/>
  <c r="K24"/>
  <c r="J23"/>
  <c r="I22"/>
  <c r="H22"/>
  <c r="G22"/>
  <c r="F22"/>
  <c r="E22"/>
  <c r="D22"/>
  <c r="C22"/>
  <c r="J21"/>
  <c r="K21"/>
  <c r="J20"/>
  <c r="K20"/>
  <c r="J19"/>
  <c r="K19"/>
  <c r="J18"/>
  <c r="K18" s="1"/>
  <c r="J17"/>
  <c r="K17"/>
  <c r="J16"/>
  <c r="K16" s="1"/>
  <c r="J15"/>
  <c r="K15"/>
  <c r="J14"/>
  <c r="J13"/>
  <c r="K13"/>
  <c r="J12"/>
  <c r="K12" s="1"/>
  <c r="J11"/>
  <c r="K11"/>
  <c r="I10"/>
  <c r="I38" s="1"/>
  <c r="I43" s="1"/>
  <c r="H10"/>
  <c r="G10"/>
  <c r="F10"/>
  <c r="E10"/>
  <c r="E38"/>
  <c r="E43"/>
  <c r="D10"/>
  <c r="C10"/>
  <c r="C38"/>
  <c r="C43"/>
  <c r="C58" s="1"/>
  <c r="B3"/>
  <c r="J60" i="227"/>
  <c r="K60"/>
  <c r="J59"/>
  <c r="K59" s="1"/>
  <c r="J56"/>
  <c r="K56"/>
  <c r="J55"/>
  <c r="K55" s="1"/>
  <c r="J54"/>
  <c r="K54"/>
  <c r="J53"/>
  <c r="K53" s="1"/>
  <c r="J52"/>
  <c r="I51"/>
  <c r="H51"/>
  <c r="G51"/>
  <c r="F51"/>
  <c r="E51"/>
  <c r="D51"/>
  <c r="C51"/>
  <c r="J50"/>
  <c r="K50" s="1"/>
  <c r="J49"/>
  <c r="K49"/>
  <c r="J48"/>
  <c r="K48" s="1"/>
  <c r="J47"/>
  <c r="J46"/>
  <c r="K46"/>
  <c r="I45"/>
  <c r="H45"/>
  <c r="G45"/>
  <c r="G57"/>
  <c r="F45"/>
  <c r="E45"/>
  <c r="E57"/>
  <c r="D45"/>
  <c r="D57" s="1"/>
  <c r="C45"/>
  <c r="C57"/>
  <c r="J42"/>
  <c r="K42"/>
  <c r="J41"/>
  <c r="J40"/>
  <c r="K40"/>
  <c r="I39"/>
  <c r="H39"/>
  <c r="G39"/>
  <c r="F39"/>
  <c r="E39"/>
  <c r="D39"/>
  <c r="C39"/>
  <c r="J37"/>
  <c r="K37" s="1"/>
  <c r="J36"/>
  <c r="K36"/>
  <c r="J35"/>
  <c r="K35" s="1"/>
  <c r="J34"/>
  <c r="K34"/>
  <c r="J33"/>
  <c r="I32"/>
  <c r="H32"/>
  <c r="G32"/>
  <c r="F32"/>
  <c r="E32"/>
  <c r="D32"/>
  <c r="C32"/>
  <c r="J31"/>
  <c r="K31" s="1"/>
  <c r="J30"/>
  <c r="K30"/>
  <c r="J29"/>
  <c r="K29" s="1"/>
  <c r="K28" s="1"/>
  <c r="J28"/>
  <c r="I28"/>
  <c r="H28"/>
  <c r="G28"/>
  <c r="F28"/>
  <c r="E28"/>
  <c r="D28"/>
  <c r="C28"/>
  <c r="J26"/>
  <c r="K26" s="1"/>
  <c r="J25"/>
  <c r="K25"/>
  <c r="J24"/>
  <c r="K24" s="1"/>
  <c r="J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I38" s="1"/>
  <c r="I43" s="1"/>
  <c r="H10"/>
  <c r="H38"/>
  <c r="H43" s="1"/>
  <c r="G10"/>
  <c r="G38" s="1"/>
  <c r="G43" s="1"/>
  <c r="F10"/>
  <c r="F38"/>
  <c r="F43" s="1"/>
  <c r="E10"/>
  <c r="E38" s="1"/>
  <c r="E43" s="1"/>
  <c r="D10"/>
  <c r="C10"/>
  <c r="C38"/>
  <c r="B3"/>
  <c r="J60" i="226"/>
  <c r="K60" s="1"/>
  <c r="J59"/>
  <c r="K59" s="1"/>
  <c r="J56"/>
  <c r="K56" s="1"/>
  <c r="J55"/>
  <c r="K55" s="1"/>
  <c r="J54"/>
  <c r="K54" s="1"/>
  <c r="J53"/>
  <c r="K53" s="1"/>
  <c r="K52"/>
  <c r="J52"/>
  <c r="I51"/>
  <c r="H51"/>
  <c r="G51"/>
  <c r="F51"/>
  <c r="E51"/>
  <c r="D51"/>
  <c r="C51"/>
  <c r="J50"/>
  <c r="K50" s="1"/>
  <c r="J49"/>
  <c r="K49" s="1"/>
  <c r="J48"/>
  <c r="K48" s="1"/>
  <c r="J47"/>
  <c r="K47" s="1"/>
  <c r="J46"/>
  <c r="I45"/>
  <c r="I57"/>
  <c r="H45"/>
  <c r="H57"/>
  <c r="G45"/>
  <c r="G57"/>
  <c r="F45"/>
  <c r="F57"/>
  <c r="E45"/>
  <c r="D45"/>
  <c r="D57" s="1"/>
  <c r="C45"/>
  <c r="C57" s="1"/>
  <c r="J42"/>
  <c r="K42"/>
  <c r="J41"/>
  <c r="K41"/>
  <c r="J40"/>
  <c r="K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K30" s="1"/>
  <c r="J29"/>
  <c r="I28"/>
  <c r="H28"/>
  <c r="G28"/>
  <c r="F28"/>
  <c r="E28"/>
  <c r="D28"/>
  <c r="C28"/>
  <c r="J26"/>
  <c r="K26" s="1"/>
  <c r="J25"/>
  <c r="K25" s="1"/>
  <c r="J24"/>
  <c r="K24" s="1"/>
  <c r="J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H10"/>
  <c r="G10"/>
  <c r="G38" s="1"/>
  <c r="G43" s="1"/>
  <c r="F10"/>
  <c r="E10"/>
  <c r="D10"/>
  <c r="C10"/>
  <c r="C38" s="1"/>
  <c r="C43" s="1"/>
  <c r="B3"/>
  <c r="J60" i="225"/>
  <c r="K60" s="1"/>
  <c r="J59"/>
  <c r="K59" s="1"/>
  <c r="K56"/>
  <c r="J56"/>
  <c r="J55"/>
  <c r="K55" s="1"/>
  <c r="K54"/>
  <c r="J54"/>
  <c r="J53"/>
  <c r="J52"/>
  <c r="K52"/>
  <c r="I51"/>
  <c r="H51"/>
  <c r="G51"/>
  <c r="F51"/>
  <c r="E51"/>
  <c r="D51"/>
  <c r="C51"/>
  <c r="J50"/>
  <c r="K50" s="1"/>
  <c r="J49"/>
  <c r="K49" s="1"/>
  <c r="J48"/>
  <c r="K48" s="1"/>
  <c r="J47"/>
  <c r="K47" s="1"/>
  <c r="J46"/>
  <c r="K46" s="1"/>
  <c r="K45" s="1"/>
  <c r="I45"/>
  <c r="I57"/>
  <c r="H45"/>
  <c r="G45"/>
  <c r="G57" s="1"/>
  <c r="F45"/>
  <c r="E45"/>
  <c r="E57"/>
  <c r="D45"/>
  <c r="D57"/>
  <c r="C45"/>
  <c r="J42"/>
  <c r="K42" s="1"/>
  <c r="J41"/>
  <c r="K41" s="1"/>
  <c r="J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K30" s="1"/>
  <c r="J29"/>
  <c r="I28"/>
  <c r="H28"/>
  <c r="G28"/>
  <c r="F28"/>
  <c r="E28"/>
  <c r="D28"/>
  <c r="C28"/>
  <c r="J26"/>
  <c r="K26" s="1"/>
  <c r="J25"/>
  <c r="K25" s="1"/>
  <c r="J24"/>
  <c r="K24" s="1"/>
  <c r="J23"/>
  <c r="I22"/>
  <c r="H22"/>
  <c r="G22"/>
  <c r="F22"/>
  <c r="E22"/>
  <c r="E38"/>
  <c r="E43" s="1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I38"/>
  <c r="I43" s="1"/>
  <c r="H10"/>
  <c r="G10"/>
  <c r="F10"/>
  <c r="F38" s="1"/>
  <c r="F43" s="1"/>
  <c r="E10"/>
  <c r="D10"/>
  <c r="D38" s="1"/>
  <c r="D43" s="1"/>
  <c r="C10"/>
  <c r="C38"/>
  <c r="C43" s="1"/>
  <c r="J60" i="224"/>
  <c r="K60" s="1"/>
  <c r="J59"/>
  <c r="K59" s="1"/>
  <c r="J56"/>
  <c r="K56" s="1"/>
  <c r="J55"/>
  <c r="K55" s="1"/>
  <c r="J54"/>
  <c r="K54" s="1"/>
  <c r="J53"/>
  <c r="K53" s="1"/>
  <c r="J52"/>
  <c r="I51"/>
  <c r="H51"/>
  <c r="G51"/>
  <c r="F51"/>
  <c r="E51"/>
  <c r="D51"/>
  <c r="C51"/>
  <c r="J50"/>
  <c r="K50" s="1"/>
  <c r="J49"/>
  <c r="K49" s="1"/>
  <c r="J48"/>
  <c r="K48" s="1"/>
  <c r="J47"/>
  <c r="J46"/>
  <c r="K46"/>
  <c r="I45"/>
  <c r="I57"/>
  <c r="H45"/>
  <c r="H57" s="1"/>
  <c r="G45"/>
  <c r="G57" s="1"/>
  <c r="F45"/>
  <c r="F57" s="1"/>
  <c r="E45"/>
  <c r="E57" s="1"/>
  <c r="D45"/>
  <c r="D57" s="1"/>
  <c r="C45"/>
  <c r="C57"/>
  <c r="J42"/>
  <c r="K42"/>
  <c r="J41"/>
  <c r="K41"/>
  <c r="J40"/>
  <c r="K40"/>
  <c r="I39"/>
  <c r="H39"/>
  <c r="G39"/>
  <c r="F39"/>
  <c r="E39"/>
  <c r="D39"/>
  <c r="C39"/>
  <c r="J37"/>
  <c r="K37" s="1"/>
  <c r="J36"/>
  <c r="K36" s="1"/>
  <c r="J35"/>
  <c r="K35" s="1"/>
  <c r="J34"/>
  <c r="K34" s="1"/>
  <c r="J33"/>
  <c r="K33" s="1"/>
  <c r="I32"/>
  <c r="H32"/>
  <c r="G32"/>
  <c r="F32"/>
  <c r="E32"/>
  <c r="D32"/>
  <c r="C32"/>
  <c r="J31"/>
  <c r="K31" s="1"/>
  <c r="J30"/>
  <c r="K30" s="1"/>
  <c r="J29"/>
  <c r="I28"/>
  <c r="H28"/>
  <c r="G28"/>
  <c r="F28"/>
  <c r="E28"/>
  <c r="D28"/>
  <c r="C28"/>
  <c r="J26"/>
  <c r="K26" s="1"/>
  <c r="J25"/>
  <c r="K25" s="1"/>
  <c r="J24"/>
  <c r="K24" s="1"/>
  <c r="J23"/>
  <c r="J22" s="1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I10"/>
  <c r="I38"/>
  <c r="I43" s="1"/>
  <c r="H10"/>
  <c r="H38" s="1"/>
  <c r="H43" s="1"/>
  <c r="G10"/>
  <c r="F10"/>
  <c r="E10"/>
  <c r="E38" s="1"/>
  <c r="E43" s="1"/>
  <c r="D10"/>
  <c r="D38" s="1"/>
  <c r="D43" s="1"/>
  <c r="C10"/>
  <c r="C38" s="1"/>
  <c r="C43" s="1"/>
  <c r="B3"/>
  <c r="J60" i="223"/>
  <c r="K60"/>
  <c r="J59"/>
  <c r="K59"/>
  <c r="J56"/>
  <c r="K56"/>
  <c r="J55"/>
  <c r="K55"/>
  <c r="J54"/>
  <c r="K54"/>
  <c r="J53"/>
  <c r="K53"/>
  <c r="J52"/>
  <c r="K52"/>
  <c r="I51"/>
  <c r="H51"/>
  <c r="G51"/>
  <c r="F51"/>
  <c r="F57" s="1"/>
  <c r="E51"/>
  <c r="D51"/>
  <c r="C51"/>
  <c r="J50"/>
  <c r="K50" s="1"/>
  <c r="J49"/>
  <c r="K49"/>
  <c r="J48"/>
  <c r="K48" s="1"/>
  <c r="J47"/>
  <c r="J46"/>
  <c r="K46"/>
  <c r="I45"/>
  <c r="H45"/>
  <c r="G45"/>
  <c r="G57"/>
  <c r="F45"/>
  <c r="E45"/>
  <c r="D45"/>
  <c r="D57" s="1"/>
  <c r="C45"/>
  <c r="J42"/>
  <c r="K42"/>
  <c r="J41"/>
  <c r="K41" s="1"/>
  <c r="J40"/>
  <c r="I39"/>
  <c r="H39"/>
  <c r="G39"/>
  <c r="F39"/>
  <c r="E39"/>
  <c r="D39"/>
  <c r="C39"/>
  <c r="J37"/>
  <c r="K37"/>
  <c r="J36"/>
  <c r="K36" s="1"/>
  <c r="J35"/>
  <c r="K35"/>
  <c r="J34"/>
  <c r="K34" s="1"/>
  <c r="J33"/>
  <c r="I32"/>
  <c r="H32"/>
  <c r="G32"/>
  <c r="F32"/>
  <c r="E32"/>
  <c r="D32"/>
  <c r="C32"/>
  <c r="J31"/>
  <c r="K31"/>
  <c r="J30"/>
  <c r="K30" s="1"/>
  <c r="J29"/>
  <c r="K29" s="1"/>
  <c r="J28"/>
  <c r="I28"/>
  <c r="H28"/>
  <c r="G28"/>
  <c r="F28"/>
  <c r="E28"/>
  <c r="D28"/>
  <c r="C28"/>
  <c r="J26"/>
  <c r="K26"/>
  <c r="J25"/>
  <c r="K25" s="1"/>
  <c r="J24"/>
  <c r="K24"/>
  <c r="J23"/>
  <c r="I22"/>
  <c r="H22"/>
  <c r="G22"/>
  <c r="F22"/>
  <c r="E22"/>
  <c r="D22"/>
  <c r="C22"/>
  <c r="J21"/>
  <c r="K21" s="1"/>
  <c r="J20"/>
  <c r="K20"/>
  <c r="J19"/>
  <c r="K19" s="1"/>
  <c r="J18"/>
  <c r="K18"/>
  <c r="J17"/>
  <c r="K17" s="1"/>
  <c r="J16"/>
  <c r="K16"/>
  <c r="J15"/>
  <c r="K15" s="1"/>
  <c r="J14"/>
  <c r="K14" s="1"/>
  <c r="J13"/>
  <c r="K13" s="1"/>
  <c r="J12"/>
  <c r="K12" s="1"/>
  <c r="J11"/>
  <c r="I10"/>
  <c r="H10"/>
  <c r="H38" s="1"/>
  <c r="G10"/>
  <c r="G38" s="1"/>
  <c r="G43" s="1"/>
  <c r="F10"/>
  <c r="E10"/>
  <c r="D10"/>
  <c r="D38" s="1"/>
  <c r="C10"/>
  <c r="B3"/>
  <c r="J60" i="222"/>
  <c r="K60" s="1"/>
  <c r="J59"/>
  <c r="K59"/>
  <c r="J56"/>
  <c r="K56" s="1"/>
  <c r="J55"/>
  <c r="K55"/>
  <c r="J54"/>
  <c r="K54" s="1"/>
  <c r="J53"/>
  <c r="K53"/>
  <c r="J52"/>
  <c r="K52" s="1"/>
  <c r="K51" s="1"/>
  <c r="I51"/>
  <c r="H51"/>
  <c r="G51"/>
  <c r="F51"/>
  <c r="E51"/>
  <c r="D51"/>
  <c r="C51"/>
  <c r="J50"/>
  <c r="K50" s="1"/>
  <c r="J49"/>
  <c r="K49" s="1"/>
  <c r="J48"/>
  <c r="K48" s="1"/>
  <c r="J47"/>
  <c r="K47" s="1"/>
  <c r="J46"/>
  <c r="I45"/>
  <c r="I57" s="1"/>
  <c r="H45"/>
  <c r="H57" s="1"/>
  <c r="G45"/>
  <c r="G57" s="1"/>
  <c r="F45"/>
  <c r="F57" s="1"/>
  <c r="E45"/>
  <c r="E57" s="1"/>
  <c r="D45"/>
  <c r="D57" s="1"/>
  <c r="C45"/>
  <c r="C57" s="1"/>
  <c r="J42"/>
  <c r="K42" s="1"/>
  <c r="J41"/>
  <c r="K41" s="1"/>
  <c r="J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/>
  <c r="J30"/>
  <c r="J29"/>
  <c r="K29" s="1"/>
  <c r="I28"/>
  <c r="H28"/>
  <c r="G28"/>
  <c r="F28"/>
  <c r="E28"/>
  <c r="D28"/>
  <c r="C28"/>
  <c r="J26"/>
  <c r="K26"/>
  <c r="J25"/>
  <c r="K25" s="1"/>
  <c r="J24"/>
  <c r="K24"/>
  <c r="J23"/>
  <c r="I22"/>
  <c r="H22"/>
  <c r="G22"/>
  <c r="F22"/>
  <c r="E22"/>
  <c r="D22"/>
  <c r="C22"/>
  <c r="J21"/>
  <c r="K21" s="1"/>
  <c r="J20"/>
  <c r="K20"/>
  <c r="J19"/>
  <c r="K19" s="1"/>
  <c r="J18"/>
  <c r="K18"/>
  <c r="J17"/>
  <c r="K17" s="1"/>
  <c r="J16"/>
  <c r="K16"/>
  <c r="J15"/>
  <c r="K15" s="1"/>
  <c r="J14"/>
  <c r="K14"/>
  <c r="J13"/>
  <c r="K13" s="1"/>
  <c r="J12"/>
  <c r="K12"/>
  <c r="J11"/>
  <c r="I10"/>
  <c r="I38"/>
  <c r="I43"/>
  <c r="H10"/>
  <c r="H38" s="1"/>
  <c r="G10"/>
  <c r="F10"/>
  <c r="F38"/>
  <c r="F43" s="1"/>
  <c r="E10"/>
  <c r="E38"/>
  <c r="E43"/>
  <c r="D10"/>
  <c r="C10"/>
  <c r="B3"/>
  <c r="J60" i="221"/>
  <c r="K60" s="1"/>
  <c r="J59"/>
  <c r="K59"/>
  <c r="J56"/>
  <c r="K56" s="1"/>
  <c r="J55"/>
  <c r="K55" s="1"/>
  <c r="J54"/>
  <c r="K54" s="1"/>
  <c r="J53"/>
  <c r="J52"/>
  <c r="K52"/>
  <c r="I51"/>
  <c r="H51"/>
  <c r="H57"/>
  <c r="G51"/>
  <c r="F51"/>
  <c r="E51"/>
  <c r="E57"/>
  <c r="D51"/>
  <c r="C51"/>
  <c r="J50"/>
  <c r="K50"/>
  <c r="J49"/>
  <c r="K49" s="1"/>
  <c r="J48"/>
  <c r="K48"/>
  <c r="J47"/>
  <c r="K47" s="1"/>
  <c r="J46"/>
  <c r="I45"/>
  <c r="I57"/>
  <c r="H45"/>
  <c r="G45"/>
  <c r="G57"/>
  <c r="F45"/>
  <c r="E45"/>
  <c r="D45"/>
  <c r="D57"/>
  <c r="C45"/>
  <c r="C57" s="1"/>
  <c r="J42"/>
  <c r="K42"/>
  <c r="J41"/>
  <c r="K41" s="1"/>
  <c r="J40"/>
  <c r="I39"/>
  <c r="H39"/>
  <c r="G39"/>
  <c r="F39"/>
  <c r="E39"/>
  <c r="D39"/>
  <c r="C39"/>
  <c r="J37"/>
  <c r="K37"/>
  <c r="J36"/>
  <c r="K36" s="1"/>
  <c r="J35"/>
  <c r="K35"/>
  <c r="J34"/>
  <c r="K34" s="1"/>
  <c r="J33"/>
  <c r="K33"/>
  <c r="I32"/>
  <c r="H32"/>
  <c r="G32"/>
  <c r="F32"/>
  <c r="E32"/>
  <c r="D32"/>
  <c r="C32"/>
  <c r="J31"/>
  <c r="K31"/>
  <c r="J30"/>
  <c r="K30"/>
  <c r="J29"/>
  <c r="I28"/>
  <c r="H28"/>
  <c r="G28"/>
  <c r="F28"/>
  <c r="E28"/>
  <c r="D28"/>
  <c r="C28"/>
  <c r="J26"/>
  <c r="K26"/>
  <c r="J25"/>
  <c r="K25"/>
  <c r="J24"/>
  <c r="K24" s="1"/>
  <c r="J23"/>
  <c r="K23"/>
  <c r="I22"/>
  <c r="H22"/>
  <c r="G22"/>
  <c r="F22"/>
  <c r="E22"/>
  <c r="D22"/>
  <c r="C22"/>
  <c r="J21"/>
  <c r="K21"/>
  <c r="J20"/>
  <c r="K20" s="1"/>
  <c r="J19"/>
  <c r="K19"/>
  <c r="J18"/>
  <c r="K18" s="1"/>
  <c r="J17"/>
  <c r="K17"/>
  <c r="J16"/>
  <c r="K16" s="1"/>
  <c r="J15"/>
  <c r="K15"/>
  <c r="J14"/>
  <c r="K14" s="1"/>
  <c r="J13"/>
  <c r="K13"/>
  <c r="J12"/>
  <c r="K12" s="1"/>
  <c r="J11"/>
  <c r="K11"/>
  <c r="I10"/>
  <c r="I38" s="1"/>
  <c r="I43" s="1"/>
  <c r="H10"/>
  <c r="G10"/>
  <c r="F10"/>
  <c r="F38"/>
  <c r="F43"/>
  <c r="E10"/>
  <c r="E38" s="1"/>
  <c r="E43" s="1"/>
  <c r="D10"/>
  <c r="C10"/>
  <c r="B2" i="222"/>
  <c r="B2" i="223" s="1"/>
  <c r="B2" i="224" s="1"/>
  <c r="J60" i="212"/>
  <c r="K60"/>
  <c r="K59"/>
  <c r="J59"/>
  <c r="J56"/>
  <c r="K56"/>
  <c r="J55"/>
  <c r="K55" s="1"/>
  <c r="J54"/>
  <c r="K54"/>
  <c r="J53"/>
  <c r="J52"/>
  <c r="K52"/>
  <c r="I51"/>
  <c r="H51"/>
  <c r="G51"/>
  <c r="F51"/>
  <c r="E51"/>
  <c r="D51"/>
  <c r="C51"/>
  <c r="J50"/>
  <c r="K50"/>
  <c r="J49"/>
  <c r="K49" s="1"/>
  <c r="J48"/>
  <c r="K48" s="1"/>
  <c r="J47"/>
  <c r="K47" s="1"/>
  <c r="J46"/>
  <c r="I45"/>
  <c r="I57" s="1"/>
  <c r="H45"/>
  <c r="H57" s="1"/>
  <c r="G45"/>
  <c r="G57" s="1"/>
  <c r="F45"/>
  <c r="F57" s="1"/>
  <c r="E45"/>
  <c r="E57" s="1"/>
  <c r="D45"/>
  <c r="C45"/>
  <c r="J42"/>
  <c r="K42" s="1"/>
  <c r="J41"/>
  <c r="K41" s="1"/>
  <c r="J40"/>
  <c r="K40" s="1"/>
  <c r="I39"/>
  <c r="H39"/>
  <c r="G39"/>
  <c r="F39"/>
  <c r="E39"/>
  <c r="D39"/>
  <c r="C39"/>
  <c r="J37"/>
  <c r="K37" s="1"/>
  <c r="J36"/>
  <c r="K36"/>
  <c r="J35"/>
  <c r="K35" s="1"/>
  <c r="J34"/>
  <c r="K34"/>
  <c r="J33"/>
  <c r="J32" s="1"/>
  <c r="I32"/>
  <c r="H32"/>
  <c r="G32"/>
  <c r="F32"/>
  <c r="E32"/>
  <c r="D32"/>
  <c r="C32"/>
  <c r="J31"/>
  <c r="K31"/>
  <c r="J30"/>
  <c r="K30" s="1"/>
  <c r="J29"/>
  <c r="K29"/>
  <c r="J28"/>
  <c r="I28"/>
  <c r="H28"/>
  <c r="G28"/>
  <c r="F28"/>
  <c r="E28"/>
  <c r="D28"/>
  <c r="C28"/>
  <c r="J26"/>
  <c r="K26" s="1"/>
  <c r="J25"/>
  <c r="K25"/>
  <c r="J24"/>
  <c r="J22" s="1"/>
  <c r="J23"/>
  <c r="I22"/>
  <c r="H22"/>
  <c r="G22"/>
  <c r="F22"/>
  <c r="E22"/>
  <c r="D22"/>
  <c r="C22"/>
  <c r="J21"/>
  <c r="K21" s="1"/>
  <c r="J20"/>
  <c r="K20"/>
  <c r="J19"/>
  <c r="K19" s="1"/>
  <c r="J18"/>
  <c r="K18"/>
  <c r="J17"/>
  <c r="K17" s="1"/>
  <c r="J16"/>
  <c r="K16"/>
  <c r="J15"/>
  <c r="K15" s="1"/>
  <c r="J14"/>
  <c r="K14" s="1"/>
  <c r="J13"/>
  <c r="K13" s="1"/>
  <c r="J12"/>
  <c r="K12" s="1"/>
  <c r="J11"/>
  <c r="I10"/>
  <c r="H10"/>
  <c r="H38" s="1"/>
  <c r="H43" s="1"/>
  <c r="G10"/>
  <c r="G38" s="1"/>
  <c r="G43" s="1"/>
  <c r="F10"/>
  <c r="F38" s="1"/>
  <c r="F43" s="1"/>
  <c r="E10"/>
  <c r="D10"/>
  <c r="C10"/>
  <c r="B3"/>
  <c r="J60" i="211"/>
  <c r="K60"/>
  <c r="J59"/>
  <c r="K59" s="1"/>
  <c r="J56"/>
  <c r="K56"/>
  <c r="J55"/>
  <c r="K55" s="1"/>
  <c r="J54"/>
  <c r="K54"/>
  <c r="J53"/>
  <c r="J52"/>
  <c r="K52" s="1"/>
  <c r="I51"/>
  <c r="H51"/>
  <c r="G51"/>
  <c r="F51"/>
  <c r="E51"/>
  <c r="D51"/>
  <c r="C51"/>
  <c r="J50"/>
  <c r="K50" s="1"/>
  <c r="J49"/>
  <c r="K49"/>
  <c r="J48"/>
  <c r="K48" s="1"/>
  <c r="J47"/>
  <c r="K47"/>
  <c r="J46"/>
  <c r="I45"/>
  <c r="I57"/>
  <c r="H45"/>
  <c r="H57"/>
  <c r="G45"/>
  <c r="G57" s="1"/>
  <c r="F45"/>
  <c r="F57"/>
  <c r="E45"/>
  <c r="E57" s="1"/>
  <c r="D45"/>
  <c r="D57"/>
  <c r="C45"/>
  <c r="C57" s="1"/>
  <c r="J42"/>
  <c r="K42"/>
  <c r="J41"/>
  <c r="K41" s="1"/>
  <c r="J40"/>
  <c r="K40"/>
  <c r="I39"/>
  <c r="H39"/>
  <c r="G39"/>
  <c r="F39"/>
  <c r="E39"/>
  <c r="D39"/>
  <c r="C39"/>
  <c r="J37"/>
  <c r="K37"/>
  <c r="J36"/>
  <c r="K36"/>
  <c r="J35"/>
  <c r="K35"/>
  <c r="J34"/>
  <c r="K34" s="1"/>
  <c r="J33"/>
  <c r="I32"/>
  <c r="H32"/>
  <c r="G32"/>
  <c r="F32"/>
  <c r="E32"/>
  <c r="D32"/>
  <c r="C32"/>
  <c r="J31"/>
  <c r="K31" s="1"/>
  <c r="J30"/>
  <c r="K30" s="1"/>
  <c r="J29"/>
  <c r="I28"/>
  <c r="H28"/>
  <c r="G28"/>
  <c r="F28"/>
  <c r="E28"/>
  <c r="D28"/>
  <c r="C28"/>
  <c r="J26"/>
  <c r="K26" s="1"/>
  <c r="J25"/>
  <c r="K25" s="1"/>
  <c r="J24"/>
  <c r="K24" s="1"/>
  <c r="J23"/>
  <c r="K23" s="1"/>
  <c r="I22"/>
  <c r="H22"/>
  <c r="G22"/>
  <c r="F22"/>
  <c r="E22"/>
  <c r="D22"/>
  <c r="C22"/>
  <c r="J21"/>
  <c r="K21"/>
  <c r="J20"/>
  <c r="K20" s="1"/>
  <c r="J19"/>
  <c r="K19"/>
  <c r="J18"/>
  <c r="K18" s="1"/>
  <c r="J17"/>
  <c r="K17"/>
  <c r="J16"/>
  <c r="K16" s="1"/>
  <c r="J15"/>
  <c r="K15"/>
  <c r="J14"/>
  <c r="K14" s="1"/>
  <c r="J13"/>
  <c r="K13"/>
  <c r="J12"/>
  <c r="K12" s="1"/>
  <c r="J11"/>
  <c r="I10"/>
  <c r="H10"/>
  <c r="H38" s="1"/>
  <c r="H43" s="1"/>
  <c r="G10"/>
  <c r="G38"/>
  <c r="G43" s="1"/>
  <c r="F10"/>
  <c r="F38"/>
  <c r="F43"/>
  <c r="E10"/>
  <c r="D10"/>
  <c r="D38"/>
  <c r="D43" s="1"/>
  <c r="C10"/>
  <c r="C38"/>
  <c r="C43"/>
  <c r="B3"/>
  <c r="J60" i="210"/>
  <c r="K60"/>
  <c r="J59"/>
  <c r="K59"/>
  <c r="J56"/>
  <c r="K56" s="1"/>
  <c r="J55"/>
  <c r="K55" s="1"/>
  <c r="J54"/>
  <c r="K54"/>
  <c r="J53"/>
  <c r="K53" s="1"/>
  <c r="J52"/>
  <c r="K52"/>
  <c r="I51"/>
  <c r="H51"/>
  <c r="G51"/>
  <c r="F51"/>
  <c r="E51"/>
  <c r="D51"/>
  <c r="C51"/>
  <c r="J50"/>
  <c r="K50" s="1"/>
  <c r="J49"/>
  <c r="K49"/>
  <c r="J48"/>
  <c r="K48" s="1"/>
  <c r="J47"/>
  <c r="K47"/>
  <c r="J46"/>
  <c r="K46" s="1"/>
  <c r="I45"/>
  <c r="I57"/>
  <c r="H45"/>
  <c r="H57" s="1"/>
  <c r="G45"/>
  <c r="G57"/>
  <c r="F45"/>
  <c r="F57" s="1"/>
  <c r="E45"/>
  <c r="D45"/>
  <c r="D57"/>
  <c r="C45"/>
  <c r="C57" s="1"/>
  <c r="J42"/>
  <c r="K42" s="1"/>
  <c r="J41"/>
  <c r="J40"/>
  <c r="K40" s="1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K30" s="1"/>
  <c r="J29"/>
  <c r="K29" s="1"/>
  <c r="I28"/>
  <c r="H28"/>
  <c r="G28"/>
  <c r="F28"/>
  <c r="E28"/>
  <c r="D28"/>
  <c r="C28"/>
  <c r="J26"/>
  <c r="K26" s="1"/>
  <c r="J25"/>
  <c r="K25" s="1"/>
  <c r="J24"/>
  <c r="J23"/>
  <c r="K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J15"/>
  <c r="K15"/>
  <c r="J14"/>
  <c r="K14" s="1"/>
  <c r="J13"/>
  <c r="K13"/>
  <c r="J12"/>
  <c r="K12" s="1"/>
  <c r="J11"/>
  <c r="K11"/>
  <c r="I10"/>
  <c r="I38" s="1"/>
  <c r="I43" s="1"/>
  <c r="H10"/>
  <c r="H38" s="1"/>
  <c r="H43" s="1"/>
  <c r="G10"/>
  <c r="G38" s="1"/>
  <c r="G43" s="1"/>
  <c r="F10"/>
  <c r="F38" s="1"/>
  <c r="E10"/>
  <c r="E38" s="1"/>
  <c r="E43" s="1"/>
  <c r="D10"/>
  <c r="D38" s="1"/>
  <c r="D43" s="1"/>
  <c r="C10"/>
  <c r="C38"/>
  <c r="C43" s="1"/>
  <c r="C58" s="1"/>
  <c r="B3"/>
  <c r="J60" i="209"/>
  <c r="K60" s="1"/>
  <c r="J59"/>
  <c r="K59"/>
  <c r="K56"/>
  <c r="J56"/>
  <c r="J55"/>
  <c r="K55" s="1"/>
  <c r="K54"/>
  <c r="J54"/>
  <c r="J53"/>
  <c r="K53" s="1"/>
  <c r="J52"/>
  <c r="I51"/>
  <c r="H51"/>
  <c r="G51"/>
  <c r="F51"/>
  <c r="E51"/>
  <c r="D51"/>
  <c r="C51"/>
  <c r="J50"/>
  <c r="K50" s="1"/>
  <c r="J49"/>
  <c r="K49"/>
  <c r="J48"/>
  <c r="K48" s="1"/>
  <c r="J47"/>
  <c r="K47"/>
  <c r="J46"/>
  <c r="J45" s="1"/>
  <c r="I45"/>
  <c r="H45"/>
  <c r="H57" s="1"/>
  <c r="G45"/>
  <c r="G57"/>
  <c r="F45"/>
  <c r="F57" s="1"/>
  <c r="E45"/>
  <c r="E57"/>
  <c r="D45"/>
  <c r="D57" s="1"/>
  <c r="C45"/>
  <c r="C57"/>
  <c r="J42"/>
  <c r="K42" s="1"/>
  <c r="J41"/>
  <c r="K41"/>
  <c r="J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J29"/>
  <c r="K29"/>
  <c r="I28"/>
  <c r="H28"/>
  <c r="G28"/>
  <c r="F28"/>
  <c r="E28"/>
  <c r="D28"/>
  <c r="C28"/>
  <c r="J26"/>
  <c r="K26" s="1"/>
  <c r="J25"/>
  <c r="K25" s="1"/>
  <c r="J24"/>
  <c r="K24" s="1"/>
  <c r="J23"/>
  <c r="K23" s="1"/>
  <c r="I22"/>
  <c r="H22"/>
  <c r="G22"/>
  <c r="F22"/>
  <c r="E22"/>
  <c r="D22"/>
  <c r="C22"/>
  <c r="J21"/>
  <c r="K21"/>
  <c r="J20"/>
  <c r="K20" s="1"/>
  <c r="J19"/>
  <c r="K19"/>
  <c r="J18"/>
  <c r="K18" s="1"/>
  <c r="J17"/>
  <c r="K17"/>
  <c r="J16"/>
  <c r="K16" s="1"/>
  <c r="J15"/>
  <c r="K15" s="1"/>
  <c r="J14"/>
  <c r="K14" s="1"/>
  <c r="J13"/>
  <c r="K13" s="1"/>
  <c r="J12"/>
  <c r="K12" s="1"/>
  <c r="J11"/>
  <c r="I10"/>
  <c r="I38"/>
  <c r="I43" s="1"/>
  <c r="H10"/>
  <c r="G10"/>
  <c r="F10"/>
  <c r="F38" s="1"/>
  <c r="F43" s="1"/>
  <c r="E10"/>
  <c r="E38"/>
  <c r="D10"/>
  <c r="C10"/>
  <c r="C38" s="1"/>
  <c r="C43" s="1"/>
  <c r="C58" s="1"/>
  <c r="J60" i="208"/>
  <c r="K60" s="1"/>
  <c r="J59"/>
  <c r="K59" s="1"/>
  <c r="J56"/>
  <c r="K56" s="1"/>
  <c r="J55"/>
  <c r="K55" s="1"/>
  <c r="J54"/>
  <c r="K54" s="1"/>
  <c r="J53"/>
  <c r="K53" s="1"/>
  <c r="J52"/>
  <c r="K52" s="1"/>
  <c r="I51"/>
  <c r="H51"/>
  <c r="G51"/>
  <c r="F51"/>
  <c r="E51"/>
  <c r="D51"/>
  <c r="C51"/>
  <c r="J50"/>
  <c r="K50" s="1"/>
  <c r="J49"/>
  <c r="K49" s="1"/>
  <c r="J48"/>
  <c r="K48" s="1"/>
  <c r="J47"/>
  <c r="K47" s="1"/>
  <c r="J46"/>
  <c r="K46" s="1"/>
  <c r="I45"/>
  <c r="H45"/>
  <c r="H57" s="1"/>
  <c r="G45"/>
  <c r="G57" s="1"/>
  <c r="F45"/>
  <c r="F57" s="1"/>
  <c r="E45"/>
  <c r="D45"/>
  <c r="D57"/>
  <c r="C45"/>
  <c r="C57"/>
  <c r="J42"/>
  <c r="K42"/>
  <c r="J41"/>
  <c r="K41"/>
  <c r="J40"/>
  <c r="I39"/>
  <c r="H39"/>
  <c r="G39"/>
  <c r="F39"/>
  <c r="E39"/>
  <c r="D39"/>
  <c r="C39"/>
  <c r="J37"/>
  <c r="K37"/>
  <c r="J36"/>
  <c r="K36"/>
  <c r="J35"/>
  <c r="K35"/>
  <c r="J34"/>
  <c r="J33"/>
  <c r="K33" s="1"/>
  <c r="I32"/>
  <c r="H32"/>
  <c r="G32"/>
  <c r="F32"/>
  <c r="E32"/>
  <c r="D32"/>
  <c r="C32"/>
  <c r="J31"/>
  <c r="K31"/>
  <c r="J30"/>
  <c r="K30"/>
  <c r="J29"/>
  <c r="I28"/>
  <c r="H28"/>
  <c r="G28"/>
  <c r="F28"/>
  <c r="E28"/>
  <c r="D28"/>
  <c r="C28"/>
  <c r="J26"/>
  <c r="K26"/>
  <c r="J25"/>
  <c r="K25"/>
  <c r="J24"/>
  <c r="J23"/>
  <c r="K23" s="1"/>
  <c r="I22"/>
  <c r="H22"/>
  <c r="G22"/>
  <c r="F22"/>
  <c r="E22"/>
  <c r="D22"/>
  <c r="C22"/>
  <c r="J21"/>
  <c r="K2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I10"/>
  <c r="H10"/>
  <c r="H38" s="1"/>
  <c r="H43" s="1"/>
  <c r="G10"/>
  <c r="F10"/>
  <c r="F38" s="1"/>
  <c r="F43" s="1"/>
  <c r="E10"/>
  <c r="D10"/>
  <c r="D38" s="1"/>
  <c r="D43" s="1"/>
  <c r="C10"/>
  <c r="C38" s="1"/>
  <c r="C43" s="1"/>
  <c r="B3"/>
  <c r="J60" i="207"/>
  <c r="K60"/>
  <c r="J59"/>
  <c r="K59"/>
  <c r="J56"/>
  <c r="K56" s="1"/>
  <c r="J55"/>
  <c r="K55"/>
  <c r="J54"/>
  <c r="K54" s="1"/>
  <c r="J53"/>
  <c r="K53"/>
  <c r="J52"/>
  <c r="K52" s="1"/>
  <c r="I51"/>
  <c r="H51"/>
  <c r="G51"/>
  <c r="F51"/>
  <c r="E51"/>
  <c r="D51"/>
  <c r="C51"/>
  <c r="J50"/>
  <c r="K50" s="1"/>
  <c r="J49"/>
  <c r="K49" s="1"/>
  <c r="J48"/>
  <c r="K48" s="1"/>
  <c r="J47"/>
  <c r="K47" s="1"/>
  <c r="J46"/>
  <c r="K46" s="1"/>
  <c r="J45"/>
  <c r="I45"/>
  <c r="I57"/>
  <c r="H45"/>
  <c r="H57"/>
  <c r="G45"/>
  <c r="G57"/>
  <c r="F45"/>
  <c r="F57"/>
  <c r="E45"/>
  <c r="D45"/>
  <c r="D57" s="1"/>
  <c r="C45"/>
  <c r="C57" s="1"/>
  <c r="J42"/>
  <c r="K42" s="1"/>
  <c r="J41"/>
  <c r="J40"/>
  <c r="K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K30" s="1"/>
  <c r="J29"/>
  <c r="I28"/>
  <c r="H28"/>
  <c r="G28"/>
  <c r="F28"/>
  <c r="E28"/>
  <c r="D28"/>
  <c r="C28"/>
  <c r="J26"/>
  <c r="K26" s="1"/>
  <c r="J25"/>
  <c r="K25" s="1"/>
  <c r="J24"/>
  <c r="K24" s="1"/>
  <c r="J23"/>
  <c r="J22" s="1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 s="1"/>
  <c r="J12"/>
  <c r="K12"/>
  <c r="J11"/>
  <c r="I10"/>
  <c r="I38"/>
  <c r="I43"/>
  <c r="H10"/>
  <c r="H38" s="1"/>
  <c r="H43" s="1"/>
  <c r="G10"/>
  <c r="G38" s="1"/>
  <c r="G43" s="1"/>
  <c r="F10"/>
  <c r="F38"/>
  <c r="F43" s="1"/>
  <c r="E10"/>
  <c r="D10"/>
  <c r="D38"/>
  <c r="D43" s="1"/>
  <c r="C10"/>
  <c r="C38"/>
  <c r="C43"/>
  <c r="C58" s="1"/>
  <c r="B3"/>
  <c r="J60" i="206"/>
  <c r="K60"/>
  <c r="J59"/>
  <c r="K59"/>
  <c r="J56"/>
  <c r="K56"/>
  <c r="J55"/>
  <c r="K55" s="1"/>
  <c r="J54"/>
  <c r="K54" s="1"/>
  <c r="J53"/>
  <c r="K53" s="1"/>
  <c r="J52"/>
  <c r="I51"/>
  <c r="H51"/>
  <c r="G51"/>
  <c r="F51"/>
  <c r="E51"/>
  <c r="D51"/>
  <c r="C51"/>
  <c r="J50"/>
  <c r="K50" s="1"/>
  <c r="J49"/>
  <c r="K49"/>
  <c r="J48"/>
  <c r="K48" s="1"/>
  <c r="J47"/>
  <c r="J46"/>
  <c r="I45"/>
  <c r="I57" s="1"/>
  <c r="H45"/>
  <c r="H57"/>
  <c r="G45"/>
  <c r="G57" s="1"/>
  <c r="F45"/>
  <c r="F57"/>
  <c r="E45"/>
  <c r="D45"/>
  <c r="D57" s="1"/>
  <c r="C45"/>
  <c r="C57"/>
  <c r="J42"/>
  <c r="K42" s="1"/>
  <c r="J41"/>
  <c r="K41"/>
  <c r="J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K30" s="1"/>
  <c r="J29"/>
  <c r="I28"/>
  <c r="H28"/>
  <c r="G28"/>
  <c r="F28"/>
  <c r="E28"/>
  <c r="D28"/>
  <c r="C28"/>
  <c r="J26"/>
  <c r="K26" s="1"/>
  <c r="J25"/>
  <c r="K25"/>
  <c r="J24"/>
  <c r="K24"/>
  <c r="J23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 s="1"/>
  <c r="J14"/>
  <c r="K14"/>
  <c r="J13"/>
  <c r="K13" s="1"/>
  <c r="J12"/>
  <c r="K12"/>
  <c r="J11"/>
  <c r="I10"/>
  <c r="H10"/>
  <c r="G10"/>
  <c r="G38" s="1"/>
  <c r="G43" s="1"/>
  <c r="F10"/>
  <c r="F38" s="1"/>
  <c r="F43" s="1"/>
  <c r="E10"/>
  <c r="D10"/>
  <c r="D38" s="1"/>
  <c r="D43" s="1"/>
  <c r="C10"/>
  <c r="C38" s="1"/>
  <c r="C43" s="1"/>
  <c r="C58" s="1"/>
  <c r="B3"/>
  <c r="J60" i="205"/>
  <c r="K60" s="1"/>
  <c r="J59"/>
  <c r="K59"/>
  <c r="J56"/>
  <c r="K56" s="1"/>
  <c r="J55"/>
  <c r="K55"/>
  <c r="J54"/>
  <c r="K54" s="1"/>
  <c r="J53"/>
  <c r="K53" s="1"/>
  <c r="J52"/>
  <c r="K52" s="1"/>
  <c r="I51"/>
  <c r="H51"/>
  <c r="G51"/>
  <c r="F51"/>
  <c r="E51"/>
  <c r="D51"/>
  <c r="C51"/>
  <c r="J50"/>
  <c r="K50" s="1"/>
  <c r="J49"/>
  <c r="K49"/>
  <c r="J48"/>
  <c r="K48" s="1"/>
  <c r="J47"/>
  <c r="K47"/>
  <c r="J46"/>
  <c r="I45"/>
  <c r="I57" s="1"/>
  <c r="H45"/>
  <c r="H57"/>
  <c r="G45"/>
  <c r="G57" s="1"/>
  <c r="F45"/>
  <c r="F57" s="1"/>
  <c r="E45"/>
  <c r="D45"/>
  <c r="C45"/>
  <c r="C57" s="1"/>
  <c r="J42"/>
  <c r="K42"/>
  <c r="J41"/>
  <c r="K41" s="1"/>
  <c r="J40"/>
  <c r="J39" s="1"/>
  <c r="I39"/>
  <c r="H39"/>
  <c r="G39"/>
  <c r="F39"/>
  <c r="E39"/>
  <c r="D39"/>
  <c r="C39"/>
  <c r="J37"/>
  <c r="K37" s="1"/>
  <c r="J36"/>
  <c r="K36"/>
  <c r="J35"/>
  <c r="J34"/>
  <c r="K34" s="1"/>
  <c r="J33"/>
  <c r="K33"/>
  <c r="I32"/>
  <c r="H32"/>
  <c r="G32"/>
  <c r="F32"/>
  <c r="E32"/>
  <c r="D32"/>
  <c r="C32"/>
  <c r="J31"/>
  <c r="K31" s="1"/>
  <c r="J30"/>
  <c r="K30"/>
  <c r="J29"/>
  <c r="K29" s="1"/>
  <c r="I28"/>
  <c r="H28"/>
  <c r="G28"/>
  <c r="F28"/>
  <c r="E28"/>
  <c r="D28"/>
  <c r="C28"/>
  <c r="J26"/>
  <c r="K26"/>
  <c r="J25"/>
  <c r="K25" s="1"/>
  <c r="J24"/>
  <c r="K24"/>
  <c r="J23"/>
  <c r="K23" s="1"/>
  <c r="I22"/>
  <c r="H22"/>
  <c r="G22"/>
  <c r="F22"/>
  <c r="E22"/>
  <c r="D22"/>
  <c r="C22"/>
  <c r="J21"/>
  <c r="K21"/>
  <c r="J20"/>
  <c r="K20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I10"/>
  <c r="I38"/>
  <c r="I43" s="1"/>
  <c r="H10"/>
  <c r="H38" s="1"/>
  <c r="H43" s="1"/>
  <c r="G10"/>
  <c r="G38"/>
  <c r="G43" s="1"/>
  <c r="F10"/>
  <c r="E10"/>
  <c r="E38"/>
  <c r="E43" s="1"/>
  <c r="D10"/>
  <c r="C10"/>
  <c r="C38"/>
  <c r="J60" i="204"/>
  <c r="K60"/>
  <c r="J59"/>
  <c r="K59"/>
  <c r="J56"/>
  <c r="K56"/>
  <c r="J55"/>
  <c r="K55" s="1"/>
  <c r="J54"/>
  <c r="J53"/>
  <c r="K53" s="1"/>
  <c r="J52"/>
  <c r="K52" s="1"/>
  <c r="I51"/>
  <c r="H51"/>
  <c r="H57"/>
  <c r="G51"/>
  <c r="F51"/>
  <c r="E51"/>
  <c r="D51"/>
  <c r="C51"/>
  <c r="J50"/>
  <c r="K50" s="1"/>
  <c r="J49"/>
  <c r="K49" s="1"/>
  <c r="J48"/>
  <c r="J47"/>
  <c r="K47"/>
  <c r="J46"/>
  <c r="K46"/>
  <c r="I45"/>
  <c r="I57"/>
  <c r="H45"/>
  <c r="G45"/>
  <c r="G57" s="1"/>
  <c r="F45"/>
  <c r="E45"/>
  <c r="E57"/>
  <c r="D45"/>
  <c r="D57"/>
  <c r="C45"/>
  <c r="C57"/>
  <c r="J42"/>
  <c r="K42"/>
  <c r="J41"/>
  <c r="K41"/>
  <c r="J40"/>
  <c r="K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K31"/>
  <c r="J31"/>
  <c r="J30"/>
  <c r="J29"/>
  <c r="K29"/>
  <c r="I28"/>
  <c r="H28"/>
  <c r="G28"/>
  <c r="F28"/>
  <c r="E28"/>
  <c r="D28"/>
  <c r="C28"/>
  <c r="J26"/>
  <c r="K26" s="1"/>
  <c r="J25"/>
  <c r="K25" s="1"/>
  <c r="J24"/>
  <c r="K24" s="1"/>
  <c r="J23"/>
  <c r="K23" s="1"/>
  <c r="J22"/>
  <c r="I22"/>
  <c r="H22"/>
  <c r="G22"/>
  <c r="F22"/>
  <c r="E22"/>
  <c r="D22"/>
  <c r="C22"/>
  <c r="K21"/>
  <c r="J21"/>
  <c r="J20"/>
  <c r="K20" s="1"/>
  <c r="J19"/>
  <c r="K19" s="1"/>
  <c r="J18"/>
  <c r="K18" s="1"/>
  <c r="J17"/>
  <c r="K17" s="1"/>
  <c r="J16"/>
  <c r="K16" s="1"/>
  <c r="K15"/>
  <c r="J15"/>
  <c r="J14"/>
  <c r="K14" s="1"/>
  <c r="J13"/>
  <c r="J12"/>
  <c r="K12"/>
  <c r="J11"/>
  <c r="K11"/>
  <c r="I10"/>
  <c r="I38"/>
  <c r="I43" s="1"/>
  <c r="H10"/>
  <c r="H38" s="1"/>
  <c r="H43" s="1"/>
  <c r="G10"/>
  <c r="G38"/>
  <c r="G43" s="1"/>
  <c r="F10"/>
  <c r="E10"/>
  <c r="D10"/>
  <c r="D38" s="1"/>
  <c r="C10"/>
  <c r="B3"/>
  <c r="J60" i="203"/>
  <c r="K60" s="1"/>
  <c r="J59"/>
  <c r="K59" s="1"/>
  <c r="J56"/>
  <c r="K56" s="1"/>
  <c r="J55"/>
  <c r="K55" s="1"/>
  <c r="J54"/>
  <c r="K54" s="1"/>
  <c r="J53"/>
  <c r="K53" s="1"/>
  <c r="J52"/>
  <c r="I51"/>
  <c r="H51"/>
  <c r="G51"/>
  <c r="F51"/>
  <c r="E51"/>
  <c r="D51"/>
  <c r="C51"/>
  <c r="J50"/>
  <c r="J49"/>
  <c r="K49"/>
  <c r="J48"/>
  <c r="K48"/>
  <c r="J47"/>
  <c r="K47"/>
  <c r="J46"/>
  <c r="K46"/>
  <c r="I45"/>
  <c r="I57"/>
  <c r="H45"/>
  <c r="H57"/>
  <c r="G45"/>
  <c r="G57"/>
  <c r="F45"/>
  <c r="F57" s="1"/>
  <c r="E45"/>
  <c r="E57" s="1"/>
  <c r="D45"/>
  <c r="D57" s="1"/>
  <c r="C45"/>
  <c r="C57"/>
  <c r="J42"/>
  <c r="K42" s="1"/>
  <c r="J41"/>
  <c r="K41"/>
  <c r="J40"/>
  <c r="K40"/>
  <c r="K39" s="1"/>
  <c r="I39"/>
  <c r="H39"/>
  <c r="G39"/>
  <c r="F39"/>
  <c r="E39"/>
  <c r="D39"/>
  <c r="C39"/>
  <c r="J37"/>
  <c r="K37"/>
  <c r="J36"/>
  <c r="K36" s="1"/>
  <c r="J35"/>
  <c r="K35"/>
  <c r="J34"/>
  <c r="K34" s="1"/>
  <c r="J33"/>
  <c r="I32"/>
  <c r="H32"/>
  <c r="G32"/>
  <c r="F32"/>
  <c r="E32"/>
  <c r="D32"/>
  <c r="C32"/>
  <c r="J31"/>
  <c r="K31" s="1"/>
  <c r="J30"/>
  <c r="J29"/>
  <c r="K29" s="1"/>
  <c r="I28"/>
  <c r="H28"/>
  <c r="G28"/>
  <c r="F28"/>
  <c r="E28"/>
  <c r="D28"/>
  <c r="C28"/>
  <c r="J26"/>
  <c r="K26"/>
  <c r="J25"/>
  <c r="K25" s="1"/>
  <c r="J24"/>
  <c r="J23"/>
  <c r="I22"/>
  <c r="H22"/>
  <c r="G22"/>
  <c r="F22"/>
  <c r="E22"/>
  <c r="D22"/>
  <c r="C22"/>
  <c r="J21"/>
  <c r="K21" s="1"/>
  <c r="J20"/>
  <c r="K20"/>
  <c r="J19"/>
  <c r="K19" s="1"/>
  <c r="J18"/>
  <c r="K18"/>
  <c r="J17"/>
  <c r="K17" s="1"/>
  <c r="J16"/>
  <c r="K16" s="1"/>
  <c r="J15"/>
  <c r="K15" s="1"/>
  <c r="J14"/>
  <c r="K14" s="1"/>
  <c r="J13"/>
  <c r="K13" s="1"/>
  <c r="J12"/>
  <c r="K12" s="1"/>
  <c r="J11"/>
  <c r="K11" s="1"/>
  <c r="I10"/>
  <c r="I38" s="1"/>
  <c r="I43" s="1"/>
  <c r="H10"/>
  <c r="H38"/>
  <c r="H43" s="1"/>
  <c r="G10"/>
  <c r="G38" s="1"/>
  <c r="G43" s="1"/>
  <c r="F10"/>
  <c r="F38"/>
  <c r="E10"/>
  <c r="E38" s="1"/>
  <c r="E43" s="1"/>
  <c r="D10"/>
  <c r="C10"/>
  <c r="C38"/>
  <c r="C43" s="1"/>
  <c r="C58" s="1"/>
  <c r="B3"/>
  <c r="J60" i="202"/>
  <c r="K60" s="1"/>
  <c r="J59"/>
  <c r="K59" s="1"/>
  <c r="J56"/>
  <c r="K56" s="1"/>
  <c r="J55"/>
  <c r="K55" s="1"/>
  <c r="J54"/>
  <c r="K54" s="1"/>
  <c r="J53"/>
  <c r="K53" s="1"/>
  <c r="J52"/>
  <c r="I51"/>
  <c r="H51"/>
  <c r="G51"/>
  <c r="F51"/>
  <c r="E51"/>
  <c r="D51"/>
  <c r="C51"/>
  <c r="J50"/>
  <c r="K50" s="1"/>
  <c r="J49"/>
  <c r="K49" s="1"/>
  <c r="J48"/>
  <c r="K48" s="1"/>
  <c r="J47"/>
  <c r="J46"/>
  <c r="K46"/>
  <c r="I45"/>
  <c r="I57"/>
  <c r="H45"/>
  <c r="H57" s="1"/>
  <c r="G45"/>
  <c r="G57" s="1"/>
  <c r="F45"/>
  <c r="F57" s="1"/>
  <c r="E45"/>
  <c r="E57"/>
  <c r="D45"/>
  <c r="C45"/>
  <c r="C57" s="1"/>
  <c r="J42"/>
  <c r="K42" s="1"/>
  <c r="J41"/>
  <c r="K41" s="1"/>
  <c r="J40"/>
  <c r="K40" s="1"/>
  <c r="I39"/>
  <c r="H39"/>
  <c r="G39"/>
  <c r="F39"/>
  <c r="E39"/>
  <c r="D39"/>
  <c r="C39"/>
  <c r="J37"/>
  <c r="K37"/>
  <c r="J36"/>
  <c r="K36"/>
  <c r="J35"/>
  <c r="K35"/>
  <c r="J34"/>
  <c r="K34"/>
  <c r="J33"/>
  <c r="K33"/>
  <c r="I32"/>
  <c r="H32"/>
  <c r="G32"/>
  <c r="F32"/>
  <c r="E32"/>
  <c r="D32"/>
  <c r="C32"/>
  <c r="J31"/>
  <c r="K31" s="1"/>
  <c r="K30"/>
  <c r="J30"/>
  <c r="J29"/>
  <c r="I28"/>
  <c r="H28"/>
  <c r="G28"/>
  <c r="F28"/>
  <c r="E28"/>
  <c r="D28"/>
  <c r="C28"/>
  <c r="J26"/>
  <c r="K26" s="1"/>
  <c r="J25"/>
  <c r="K25" s="1"/>
  <c r="J24"/>
  <c r="K24" s="1"/>
  <c r="J23"/>
  <c r="K23" s="1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I10"/>
  <c r="H10"/>
  <c r="H38" s="1"/>
  <c r="G10"/>
  <c r="F10"/>
  <c r="F38" s="1"/>
  <c r="E10"/>
  <c r="D10"/>
  <c r="D38"/>
  <c r="D43" s="1"/>
  <c r="C10"/>
  <c r="B3"/>
  <c r="J60" i="201"/>
  <c r="K60" s="1"/>
  <c r="J59"/>
  <c r="K59" s="1"/>
  <c r="J56"/>
  <c r="K56" s="1"/>
  <c r="J55"/>
  <c r="K55" s="1"/>
  <c r="J54"/>
  <c r="K54" s="1"/>
  <c r="J53"/>
  <c r="K53" s="1"/>
  <c r="J52"/>
  <c r="K52" s="1"/>
  <c r="I51"/>
  <c r="H51"/>
  <c r="G51"/>
  <c r="F51"/>
  <c r="E51"/>
  <c r="D51"/>
  <c r="C51"/>
  <c r="J50"/>
  <c r="K50" s="1"/>
  <c r="J49"/>
  <c r="K49" s="1"/>
  <c r="J48"/>
  <c r="K48"/>
  <c r="J47"/>
  <c r="K47" s="1"/>
  <c r="J46"/>
  <c r="I45"/>
  <c r="I57"/>
  <c r="H45"/>
  <c r="H57"/>
  <c r="G45"/>
  <c r="F45"/>
  <c r="F57" s="1"/>
  <c r="E45"/>
  <c r="E57" s="1"/>
  <c r="D45"/>
  <c r="D57" s="1"/>
  <c r="C45"/>
  <c r="C57" s="1"/>
  <c r="J42"/>
  <c r="K42"/>
  <c r="J41"/>
  <c r="J40"/>
  <c r="K40" s="1"/>
  <c r="I39"/>
  <c r="H39"/>
  <c r="G39"/>
  <c r="F39"/>
  <c r="E39"/>
  <c r="D39"/>
  <c r="C39"/>
  <c r="J37"/>
  <c r="K37"/>
  <c r="J36"/>
  <c r="K36"/>
  <c r="J35"/>
  <c r="K35"/>
  <c r="J34"/>
  <c r="K34"/>
  <c r="J33"/>
  <c r="I32"/>
  <c r="H32"/>
  <c r="G32"/>
  <c r="F32"/>
  <c r="E32"/>
  <c r="D32"/>
  <c r="C32"/>
  <c r="J31"/>
  <c r="K31"/>
  <c r="J30"/>
  <c r="K30"/>
  <c r="J29"/>
  <c r="K29"/>
  <c r="I28"/>
  <c r="H28"/>
  <c r="G28"/>
  <c r="F28"/>
  <c r="E28"/>
  <c r="D28"/>
  <c r="C28"/>
  <c r="K26"/>
  <c r="J26"/>
  <c r="J25"/>
  <c r="K25" s="1"/>
  <c r="K24"/>
  <c r="J24"/>
  <c r="J23"/>
  <c r="I22"/>
  <c r="I38"/>
  <c r="I43" s="1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J11"/>
  <c r="K11"/>
  <c r="I10"/>
  <c r="H10"/>
  <c r="H38" s="1"/>
  <c r="H43" s="1"/>
  <c r="G10"/>
  <c r="F10"/>
  <c r="F38" s="1"/>
  <c r="E10"/>
  <c r="D10"/>
  <c r="D38"/>
  <c r="D43" s="1"/>
  <c r="C10"/>
  <c r="J60" i="200"/>
  <c r="K60"/>
  <c r="J59"/>
  <c r="K59"/>
  <c r="J56"/>
  <c r="K56"/>
  <c r="J55"/>
  <c r="K55"/>
  <c r="J54"/>
  <c r="K54"/>
  <c r="J53"/>
  <c r="K53"/>
  <c r="J52"/>
  <c r="K52" s="1"/>
  <c r="K51" s="1"/>
  <c r="J51"/>
  <c r="I51"/>
  <c r="H51"/>
  <c r="G51"/>
  <c r="F51"/>
  <c r="E51"/>
  <c r="D51"/>
  <c r="C51"/>
  <c r="J50"/>
  <c r="K50"/>
  <c r="J49"/>
  <c r="K49"/>
  <c r="J48"/>
  <c r="K48"/>
  <c r="J47"/>
  <c r="K47"/>
  <c r="J46"/>
  <c r="K46"/>
  <c r="I45"/>
  <c r="I57"/>
  <c r="H45"/>
  <c r="G45"/>
  <c r="G57" s="1"/>
  <c r="F45"/>
  <c r="E45"/>
  <c r="E57" s="1"/>
  <c r="D45"/>
  <c r="C45"/>
  <c r="C57"/>
  <c r="J42"/>
  <c r="K42"/>
  <c r="J41"/>
  <c r="K41"/>
  <c r="J40"/>
  <c r="I39"/>
  <c r="H39"/>
  <c r="G39"/>
  <c r="F39"/>
  <c r="E39"/>
  <c r="D39"/>
  <c r="C39"/>
  <c r="J37"/>
  <c r="K37"/>
  <c r="J36"/>
  <c r="K36"/>
  <c r="J35"/>
  <c r="K35"/>
  <c r="J34"/>
  <c r="K34"/>
  <c r="J33"/>
  <c r="I32"/>
  <c r="H32"/>
  <c r="G32"/>
  <c r="F32"/>
  <c r="E32"/>
  <c r="D32"/>
  <c r="C32"/>
  <c r="J31"/>
  <c r="K31"/>
  <c r="J30"/>
  <c r="J29"/>
  <c r="K29" s="1"/>
  <c r="I28"/>
  <c r="H28"/>
  <c r="G28"/>
  <c r="F28"/>
  <c r="E28"/>
  <c r="D28"/>
  <c r="C28"/>
  <c r="J26"/>
  <c r="K26"/>
  <c r="J25"/>
  <c r="K25"/>
  <c r="J24"/>
  <c r="K24"/>
  <c r="J23"/>
  <c r="K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I10"/>
  <c r="I38"/>
  <c r="I43" s="1"/>
  <c r="H10"/>
  <c r="G10"/>
  <c r="G38"/>
  <c r="G43" s="1"/>
  <c r="F10"/>
  <c r="F38" s="1"/>
  <c r="F43" s="1"/>
  <c r="E10"/>
  <c r="E38"/>
  <c r="E43" s="1"/>
  <c r="D10"/>
  <c r="C10"/>
  <c r="C38"/>
  <c r="C43" s="1"/>
  <c r="C58" s="1"/>
  <c r="B3"/>
  <c r="J60" i="199"/>
  <c r="K60" s="1"/>
  <c r="J59"/>
  <c r="K59" s="1"/>
  <c r="K56"/>
  <c r="J56"/>
  <c r="J55"/>
  <c r="K55" s="1"/>
  <c r="J54"/>
  <c r="K54" s="1"/>
  <c r="J53"/>
  <c r="K53" s="1"/>
  <c r="J52"/>
  <c r="K52" s="1"/>
  <c r="I51"/>
  <c r="H51"/>
  <c r="G51"/>
  <c r="F51"/>
  <c r="E51"/>
  <c r="D51"/>
  <c r="C51"/>
  <c r="J50"/>
  <c r="K50"/>
  <c r="J49"/>
  <c r="K49"/>
  <c r="J48"/>
  <c r="K48"/>
  <c r="J47"/>
  <c r="K47"/>
  <c r="J46"/>
  <c r="J45"/>
  <c r="I45"/>
  <c r="I57"/>
  <c r="H45"/>
  <c r="H57"/>
  <c r="G45"/>
  <c r="F45"/>
  <c r="E45"/>
  <c r="E57"/>
  <c r="D45"/>
  <c r="D57"/>
  <c r="C45"/>
  <c r="J42"/>
  <c r="K42" s="1"/>
  <c r="J41"/>
  <c r="K41" s="1"/>
  <c r="J40"/>
  <c r="K40" s="1"/>
  <c r="I39"/>
  <c r="H39"/>
  <c r="G39"/>
  <c r="F39"/>
  <c r="E39"/>
  <c r="D39"/>
  <c r="C39"/>
  <c r="J37"/>
  <c r="K37"/>
  <c r="J36"/>
  <c r="K36"/>
  <c r="J35"/>
  <c r="K35"/>
  <c r="J34"/>
  <c r="K34"/>
  <c r="J33"/>
  <c r="I32"/>
  <c r="H32"/>
  <c r="G32"/>
  <c r="F32"/>
  <c r="E32"/>
  <c r="D32"/>
  <c r="C32"/>
  <c r="J31"/>
  <c r="K31"/>
  <c r="J30"/>
  <c r="K30"/>
  <c r="J29"/>
  <c r="J28" s="1"/>
  <c r="K29"/>
  <c r="K28" s="1"/>
  <c r="I28"/>
  <c r="H28"/>
  <c r="G28"/>
  <c r="F28"/>
  <c r="E28"/>
  <c r="D28"/>
  <c r="C28"/>
  <c r="J26"/>
  <c r="K26" s="1"/>
  <c r="J25"/>
  <c r="K25" s="1"/>
  <c r="J24"/>
  <c r="K24" s="1"/>
  <c r="J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H10"/>
  <c r="G10"/>
  <c r="G38" s="1"/>
  <c r="G43" s="1"/>
  <c r="F10"/>
  <c r="F38"/>
  <c r="E10"/>
  <c r="E38"/>
  <c r="E43" s="1"/>
  <c r="D10"/>
  <c r="C10"/>
  <c r="C38"/>
  <c r="C43" s="1"/>
  <c r="B3"/>
  <c r="J60" i="198"/>
  <c r="K60"/>
  <c r="J59"/>
  <c r="K59"/>
  <c r="J56"/>
  <c r="K56"/>
  <c r="J55"/>
  <c r="K55"/>
  <c r="J54"/>
  <c r="K54"/>
  <c r="J53"/>
  <c r="K53"/>
  <c r="J52"/>
  <c r="K52"/>
  <c r="K51" s="1"/>
  <c r="I51"/>
  <c r="H51"/>
  <c r="G51"/>
  <c r="F51"/>
  <c r="E51"/>
  <c r="D51"/>
  <c r="C51"/>
  <c r="J50"/>
  <c r="K50" s="1"/>
  <c r="J49"/>
  <c r="K49" s="1"/>
  <c r="J48"/>
  <c r="K48" s="1"/>
  <c r="J47"/>
  <c r="K47" s="1"/>
  <c r="J46"/>
  <c r="K46" s="1"/>
  <c r="I45"/>
  <c r="I57" s="1"/>
  <c r="H45"/>
  <c r="H57"/>
  <c r="G45"/>
  <c r="F45"/>
  <c r="F57" s="1"/>
  <c r="E45"/>
  <c r="E57" s="1"/>
  <c r="D45"/>
  <c r="D57" s="1"/>
  <c r="C45"/>
  <c r="J42"/>
  <c r="K42"/>
  <c r="J41"/>
  <c r="K41"/>
  <c r="J40"/>
  <c r="K40"/>
  <c r="I39"/>
  <c r="H39"/>
  <c r="G39"/>
  <c r="F39"/>
  <c r="E39"/>
  <c r="D39"/>
  <c r="C39"/>
  <c r="J37"/>
  <c r="K37" s="1"/>
  <c r="J36"/>
  <c r="K36" s="1"/>
  <c r="J35"/>
  <c r="K35" s="1"/>
  <c r="J34"/>
  <c r="K34" s="1"/>
  <c r="J33"/>
  <c r="K33" s="1"/>
  <c r="J32"/>
  <c r="I32"/>
  <c r="H32"/>
  <c r="G32"/>
  <c r="F32"/>
  <c r="E32"/>
  <c r="D32"/>
  <c r="C32"/>
  <c r="C38"/>
  <c r="C43" s="1"/>
  <c r="J31"/>
  <c r="K31" s="1"/>
  <c r="J30"/>
  <c r="K30" s="1"/>
  <c r="J29"/>
  <c r="I28"/>
  <c r="H28"/>
  <c r="G28"/>
  <c r="F28"/>
  <c r="E28"/>
  <c r="D28"/>
  <c r="C28"/>
  <c r="J26"/>
  <c r="K26" s="1"/>
  <c r="J25"/>
  <c r="K25" s="1"/>
  <c r="J24"/>
  <c r="K24" s="1"/>
  <c r="J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I10"/>
  <c r="I38"/>
  <c r="I43" s="1"/>
  <c r="H10"/>
  <c r="H38" s="1"/>
  <c r="H43" s="1"/>
  <c r="G10"/>
  <c r="F10"/>
  <c r="F38" s="1"/>
  <c r="F43" s="1"/>
  <c r="E10"/>
  <c r="E38"/>
  <c r="E43" s="1"/>
  <c r="D10"/>
  <c r="C10"/>
  <c r="B3"/>
  <c r="J60" i="197"/>
  <c r="K60"/>
  <c r="J59"/>
  <c r="K59"/>
  <c r="J56"/>
  <c r="K56"/>
  <c r="J55"/>
  <c r="K55"/>
  <c r="J54"/>
  <c r="K54"/>
  <c r="J53"/>
  <c r="K53"/>
  <c r="J52"/>
  <c r="I51"/>
  <c r="H51"/>
  <c r="G51"/>
  <c r="F51"/>
  <c r="E51"/>
  <c r="D51"/>
  <c r="C51"/>
  <c r="J50"/>
  <c r="K50"/>
  <c r="J49"/>
  <c r="K49"/>
  <c r="J48"/>
  <c r="K48"/>
  <c r="J47"/>
  <c r="K47"/>
  <c r="J46"/>
  <c r="I45"/>
  <c r="I57" s="1"/>
  <c r="H45"/>
  <c r="G45"/>
  <c r="G57" s="1"/>
  <c r="F45"/>
  <c r="F57" s="1"/>
  <c r="E45"/>
  <c r="E57" s="1"/>
  <c r="D45"/>
  <c r="D57" s="1"/>
  <c r="C45"/>
  <c r="C57" s="1"/>
  <c r="J42"/>
  <c r="K42"/>
  <c r="J41"/>
  <c r="K41"/>
  <c r="J40"/>
  <c r="K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K30" s="1"/>
  <c r="J29"/>
  <c r="K29" s="1"/>
  <c r="I28"/>
  <c r="H28"/>
  <c r="G28"/>
  <c r="F28"/>
  <c r="E28"/>
  <c r="D28"/>
  <c r="C28"/>
  <c r="J26"/>
  <c r="K26"/>
  <c r="J25"/>
  <c r="K25"/>
  <c r="J24"/>
  <c r="K24"/>
  <c r="J23"/>
  <c r="K23"/>
  <c r="J22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J11"/>
  <c r="K11" s="1"/>
  <c r="I10"/>
  <c r="I38" s="1"/>
  <c r="I43" s="1"/>
  <c r="H10"/>
  <c r="G10"/>
  <c r="G38" s="1"/>
  <c r="G43" s="1"/>
  <c r="F10"/>
  <c r="E10"/>
  <c r="E38" s="1"/>
  <c r="E43" s="1"/>
  <c r="D10"/>
  <c r="C10"/>
  <c r="C38" s="1"/>
  <c r="C43" s="1"/>
  <c r="C58" s="1"/>
  <c r="B2" i="198"/>
  <c r="J60" i="196"/>
  <c r="K60"/>
  <c r="J59"/>
  <c r="K59"/>
  <c r="J56"/>
  <c r="K56"/>
  <c r="J55"/>
  <c r="K55"/>
  <c r="J54"/>
  <c r="K54"/>
  <c r="J53"/>
  <c r="K53"/>
  <c r="J52"/>
  <c r="K52"/>
  <c r="I51"/>
  <c r="I57"/>
  <c r="H51"/>
  <c r="G51"/>
  <c r="F51"/>
  <c r="E51"/>
  <c r="D51"/>
  <c r="C51"/>
  <c r="J50"/>
  <c r="K50"/>
  <c r="J49"/>
  <c r="K49"/>
  <c r="J48"/>
  <c r="K48"/>
  <c r="J47"/>
  <c r="K47"/>
  <c r="J46"/>
  <c r="K46"/>
  <c r="I45"/>
  <c r="H45"/>
  <c r="H57" s="1"/>
  <c r="G45"/>
  <c r="G57" s="1"/>
  <c r="F45"/>
  <c r="E45"/>
  <c r="E57"/>
  <c r="D45"/>
  <c r="D57"/>
  <c r="C45"/>
  <c r="C57"/>
  <c r="J42"/>
  <c r="K42"/>
  <c r="J41"/>
  <c r="K41"/>
  <c r="J40"/>
  <c r="I39"/>
  <c r="H39"/>
  <c r="G39"/>
  <c r="F39"/>
  <c r="E39"/>
  <c r="D39"/>
  <c r="C39"/>
  <c r="J37"/>
  <c r="K37"/>
  <c r="J36"/>
  <c r="K36"/>
  <c r="J35"/>
  <c r="K35"/>
  <c r="J34"/>
  <c r="K34"/>
  <c r="J33"/>
  <c r="K33" s="1"/>
  <c r="K32" s="1"/>
  <c r="I32"/>
  <c r="H32"/>
  <c r="G32"/>
  <c r="F32"/>
  <c r="E32"/>
  <c r="D32"/>
  <c r="C32"/>
  <c r="J31"/>
  <c r="K31"/>
  <c r="J30"/>
  <c r="K30"/>
  <c r="J29"/>
  <c r="K29"/>
  <c r="I28"/>
  <c r="H28"/>
  <c r="G28"/>
  <c r="F28"/>
  <c r="E28"/>
  <c r="D28"/>
  <c r="C28"/>
  <c r="J26"/>
  <c r="K26" s="1"/>
  <c r="J25"/>
  <c r="K25" s="1"/>
  <c r="J24"/>
  <c r="K24" s="1"/>
  <c r="J23"/>
  <c r="K23" s="1"/>
  <c r="I22"/>
  <c r="H22"/>
  <c r="G22"/>
  <c r="F22"/>
  <c r="E22"/>
  <c r="D22"/>
  <c r="C22"/>
  <c r="J21"/>
  <c r="K21" s="1"/>
  <c r="J20"/>
  <c r="K20"/>
  <c r="J19"/>
  <c r="K19" s="1"/>
  <c r="J18"/>
  <c r="K18"/>
  <c r="J17"/>
  <c r="K17"/>
  <c r="J16"/>
  <c r="K16"/>
  <c r="J15"/>
  <c r="K15"/>
  <c r="J14"/>
  <c r="K14"/>
  <c r="J13"/>
  <c r="K13"/>
  <c r="J12"/>
  <c r="K12"/>
  <c r="J11"/>
  <c r="I10"/>
  <c r="I38" s="1"/>
  <c r="I43" s="1"/>
  <c r="H10"/>
  <c r="H38"/>
  <c r="H43" s="1"/>
  <c r="G10"/>
  <c r="G38" s="1"/>
  <c r="G43" s="1"/>
  <c r="F10"/>
  <c r="F38"/>
  <c r="F43" s="1"/>
  <c r="E10"/>
  <c r="E38" s="1"/>
  <c r="E43" s="1"/>
  <c r="D10"/>
  <c r="D38"/>
  <c r="D43" s="1"/>
  <c r="C10"/>
  <c r="B3"/>
  <c r="J60" i="195"/>
  <c r="K60" s="1"/>
  <c r="J59"/>
  <c r="K59" s="1"/>
  <c r="J56"/>
  <c r="K56" s="1"/>
  <c r="J55"/>
  <c r="K55" s="1"/>
  <c r="J54"/>
  <c r="K54" s="1"/>
  <c r="J53"/>
  <c r="J52"/>
  <c r="K52"/>
  <c r="I51"/>
  <c r="H51"/>
  <c r="G51"/>
  <c r="F51"/>
  <c r="E51"/>
  <c r="D51"/>
  <c r="C51"/>
  <c r="J50"/>
  <c r="K50" s="1"/>
  <c r="J49"/>
  <c r="K49" s="1"/>
  <c r="J48"/>
  <c r="K48" s="1"/>
  <c r="J47"/>
  <c r="K47" s="1"/>
  <c r="J46"/>
  <c r="K46" s="1"/>
  <c r="I45"/>
  <c r="I57" s="1"/>
  <c r="H45"/>
  <c r="H57" s="1"/>
  <c r="G45"/>
  <c r="G57" s="1"/>
  <c r="F45"/>
  <c r="F57" s="1"/>
  <c r="E45"/>
  <c r="D45"/>
  <c r="D57"/>
  <c r="C45"/>
  <c r="C57"/>
  <c r="J42"/>
  <c r="K42"/>
  <c r="J41"/>
  <c r="J40"/>
  <c r="K40" s="1"/>
  <c r="I39"/>
  <c r="H39"/>
  <c r="G39"/>
  <c r="F39"/>
  <c r="E39"/>
  <c r="D39"/>
  <c r="C39"/>
  <c r="J37"/>
  <c r="K37"/>
  <c r="J36"/>
  <c r="K36"/>
  <c r="J35"/>
  <c r="K35"/>
  <c r="J34"/>
  <c r="K34"/>
  <c r="J33"/>
  <c r="I32"/>
  <c r="H32"/>
  <c r="G32"/>
  <c r="F32"/>
  <c r="E32"/>
  <c r="D32"/>
  <c r="C32"/>
  <c r="J31"/>
  <c r="K31"/>
  <c r="J30"/>
  <c r="K30"/>
  <c r="J29"/>
  <c r="I28"/>
  <c r="H28"/>
  <c r="G28"/>
  <c r="F28"/>
  <c r="E28"/>
  <c r="D28"/>
  <c r="C28"/>
  <c r="J26"/>
  <c r="K26"/>
  <c r="J25"/>
  <c r="K25"/>
  <c r="J24"/>
  <c r="K24"/>
  <c r="J23"/>
  <c r="K23"/>
  <c r="K22" s="1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I10"/>
  <c r="I38" s="1"/>
  <c r="I43" s="1"/>
  <c r="H10"/>
  <c r="H38"/>
  <c r="H43" s="1"/>
  <c r="G10"/>
  <c r="G38" s="1"/>
  <c r="G43" s="1"/>
  <c r="F10"/>
  <c r="F38"/>
  <c r="F43" s="1"/>
  <c r="E10"/>
  <c r="D10"/>
  <c r="D38"/>
  <c r="D43" s="1"/>
  <c r="C10"/>
  <c r="C38" s="1"/>
  <c r="C43" s="1"/>
  <c r="C58" s="1"/>
  <c r="B3"/>
  <c r="J60" i="194"/>
  <c r="K60"/>
  <c r="J59"/>
  <c r="K59"/>
  <c r="J56"/>
  <c r="K56"/>
  <c r="J55"/>
  <c r="K55"/>
  <c r="J54"/>
  <c r="K54"/>
  <c r="J53"/>
  <c r="K53"/>
  <c r="J52"/>
  <c r="I51"/>
  <c r="H51"/>
  <c r="H57"/>
  <c r="G51"/>
  <c r="F51"/>
  <c r="E51"/>
  <c r="D51"/>
  <c r="C51"/>
  <c r="J50"/>
  <c r="K50" s="1"/>
  <c r="J49"/>
  <c r="K49" s="1"/>
  <c r="J48"/>
  <c r="K48" s="1"/>
  <c r="J47"/>
  <c r="J46"/>
  <c r="K46"/>
  <c r="I45"/>
  <c r="I57"/>
  <c r="H45"/>
  <c r="G45"/>
  <c r="G57" s="1"/>
  <c r="F45"/>
  <c r="F57" s="1"/>
  <c r="E45"/>
  <c r="D45"/>
  <c r="C45"/>
  <c r="C57" s="1"/>
  <c r="J42"/>
  <c r="K42" s="1"/>
  <c r="J41"/>
  <c r="K41" s="1"/>
  <c r="J40"/>
  <c r="I39"/>
  <c r="H39"/>
  <c r="G39"/>
  <c r="F39"/>
  <c r="E39"/>
  <c r="D39"/>
  <c r="C39"/>
  <c r="J37"/>
  <c r="K37" s="1"/>
  <c r="J36"/>
  <c r="K36" s="1"/>
  <c r="J35"/>
  <c r="K35" s="1"/>
  <c r="J34"/>
  <c r="K34" s="1"/>
  <c r="J33"/>
  <c r="K33" s="1"/>
  <c r="I32"/>
  <c r="H32"/>
  <c r="G32"/>
  <c r="F32"/>
  <c r="E32"/>
  <c r="D32"/>
  <c r="C32"/>
  <c r="J31"/>
  <c r="K31"/>
  <c r="J30"/>
  <c r="K30"/>
  <c r="J29"/>
  <c r="J28" s="1"/>
  <c r="I28"/>
  <c r="H28"/>
  <c r="G28"/>
  <c r="F28"/>
  <c r="E28"/>
  <c r="D28"/>
  <c r="C28"/>
  <c r="J26"/>
  <c r="K26"/>
  <c r="J25"/>
  <c r="K25"/>
  <c r="J24"/>
  <c r="K24"/>
  <c r="J23"/>
  <c r="I22"/>
  <c r="H22"/>
  <c r="G22"/>
  <c r="F22"/>
  <c r="F38"/>
  <c r="E22"/>
  <c r="D22"/>
  <c r="D38" s="1"/>
  <c r="D43" s="1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H10"/>
  <c r="H38"/>
  <c r="H43" s="1"/>
  <c r="G10"/>
  <c r="G38" s="1"/>
  <c r="G43" s="1"/>
  <c r="F10"/>
  <c r="E10"/>
  <c r="D10"/>
  <c r="C10"/>
  <c r="C38" s="1"/>
  <c r="C43" s="1"/>
  <c r="C58" s="1"/>
  <c r="B3"/>
  <c r="J60" i="193"/>
  <c r="K60"/>
  <c r="J59"/>
  <c r="K59"/>
  <c r="J56"/>
  <c r="K56"/>
  <c r="J55"/>
  <c r="K55"/>
  <c r="J54"/>
  <c r="K54"/>
  <c r="J53"/>
  <c r="K53"/>
  <c r="J52"/>
  <c r="I51"/>
  <c r="H51"/>
  <c r="G51"/>
  <c r="F51"/>
  <c r="F57"/>
  <c r="E51"/>
  <c r="D51"/>
  <c r="C51"/>
  <c r="C57"/>
  <c r="J50"/>
  <c r="K50"/>
  <c r="J49"/>
  <c r="K49"/>
  <c r="J48"/>
  <c r="K48"/>
  <c r="J47"/>
  <c r="J46"/>
  <c r="K46" s="1"/>
  <c r="I45"/>
  <c r="H45"/>
  <c r="H57"/>
  <c r="G45"/>
  <c r="G57"/>
  <c r="F45"/>
  <c r="E45"/>
  <c r="D45"/>
  <c r="D57"/>
  <c r="C45"/>
  <c r="J42"/>
  <c r="K42" s="1"/>
  <c r="J41"/>
  <c r="K41" s="1"/>
  <c r="J40"/>
  <c r="J39" s="1"/>
  <c r="I39"/>
  <c r="H39"/>
  <c r="G39"/>
  <c r="F39"/>
  <c r="E39"/>
  <c r="D39"/>
  <c r="C39"/>
  <c r="J37"/>
  <c r="K37" s="1"/>
  <c r="J36"/>
  <c r="K36" s="1"/>
  <c r="J35"/>
  <c r="K35" s="1"/>
  <c r="J34"/>
  <c r="K34" s="1"/>
  <c r="J33"/>
  <c r="J32" s="1"/>
  <c r="I32"/>
  <c r="H32"/>
  <c r="G32"/>
  <c r="F32"/>
  <c r="E32"/>
  <c r="D32"/>
  <c r="C32"/>
  <c r="J31"/>
  <c r="K31"/>
  <c r="J30"/>
  <c r="K30"/>
  <c r="J29"/>
  <c r="J28" s="1"/>
  <c r="K29"/>
  <c r="I28"/>
  <c r="H28"/>
  <c r="G28"/>
  <c r="F28"/>
  <c r="E28"/>
  <c r="D28"/>
  <c r="C28"/>
  <c r="J26"/>
  <c r="K26"/>
  <c r="J25"/>
  <c r="K25"/>
  <c r="J24"/>
  <c r="K24"/>
  <c r="J23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I10"/>
  <c r="H10"/>
  <c r="H38" s="1"/>
  <c r="H43" s="1"/>
  <c r="G10"/>
  <c r="F10"/>
  <c r="F38" s="1"/>
  <c r="F43" s="1"/>
  <c r="E10"/>
  <c r="D10"/>
  <c r="D38" s="1"/>
  <c r="D43" s="1"/>
  <c r="C10"/>
  <c r="C38"/>
  <c r="C43" s="1"/>
  <c r="C58" s="1"/>
  <c r="B2" i="194"/>
  <c r="B2" i="195" s="1"/>
  <c r="B2" i="196" s="1"/>
  <c r="D5" i="178"/>
  <c r="I28" i="191"/>
  <c r="H28"/>
  <c r="G28"/>
  <c r="F28"/>
  <c r="E28"/>
  <c r="D28"/>
  <c r="C28"/>
  <c r="I28" i="190"/>
  <c r="H28"/>
  <c r="G28"/>
  <c r="F28"/>
  <c r="E28"/>
  <c r="D28"/>
  <c r="C28"/>
  <c r="I28" i="189"/>
  <c r="H28"/>
  <c r="G28"/>
  <c r="F28"/>
  <c r="E28"/>
  <c r="D28"/>
  <c r="C28"/>
  <c r="I28" i="188"/>
  <c r="H28"/>
  <c r="G28"/>
  <c r="F28"/>
  <c r="E28"/>
  <c r="D28"/>
  <c r="C28"/>
  <c r="B2"/>
  <c r="B2" i="189" s="1"/>
  <c r="B2" i="190" s="1"/>
  <c r="B2" i="191" s="1"/>
  <c r="J60"/>
  <c r="K60" s="1"/>
  <c r="J59"/>
  <c r="K59" s="1"/>
  <c r="J56"/>
  <c r="K56" s="1"/>
  <c r="J55"/>
  <c r="K55" s="1"/>
  <c r="J54"/>
  <c r="K54" s="1"/>
  <c r="J53"/>
  <c r="K53" s="1"/>
  <c r="J52"/>
  <c r="K52" s="1"/>
  <c r="I51"/>
  <c r="H51"/>
  <c r="G51"/>
  <c r="F51"/>
  <c r="E51"/>
  <c r="D51"/>
  <c r="C51"/>
  <c r="J50"/>
  <c r="K50"/>
  <c r="J49"/>
  <c r="K49"/>
  <c r="J48"/>
  <c r="K48"/>
  <c r="J47"/>
  <c r="K47"/>
  <c r="J46"/>
  <c r="K46"/>
  <c r="I45"/>
  <c r="H45"/>
  <c r="H57" s="1"/>
  <c r="G45"/>
  <c r="F45"/>
  <c r="F57"/>
  <c r="E45"/>
  <c r="D45"/>
  <c r="D57" s="1"/>
  <c r="C45"/>
  <c r="C57" s="1"/>
  <c r="J42"/>
  <c r="K42" s="1"/>
  <c r="J41"/>
  <c r="K41" s="1"/>
  <c r="J40"/>
  <c r="K40" s="1"/>
  <c r="I39"/>
  <c r="H39"/>
  <c r="G39"/>
  <c r="F39"/>
  <c r="E39"/>
  <c r="D39"/>
  <c r="C39"/>
  <c r="J37"/>
  <c r="K37" s="1"/>
  <c r="J36"/>
  <c r="K36" s="1"/>
  <c r="J35"/>
  <c r="K35" s="1"/>
  <c r="J34"/>
  <c r="K34" s="1"/>
  <c r="J33"/>
  <c r="K33" s="1"/>
  <c r="I32"/>
  <c r="H32"/>
  <c r="G32"/>
  <c r="F32"/>
  <c r="E32"/>
  <c r="D32"/>
  <c r="C32"/>
  <c r="J31"/>
  <c r="K31"/>
  <c r="J30"/>
  <c r="K30"/>
  <c r="J29"/>
  <c r="K29"/>
  <c r="K28" s="1"/>
  <c r="J26"/>
  <c r="K26" s="1"/>
  <c r="J25"/>
  <c r="K25" s="1"/>
  <c r="J24"/>
  <c r="K24" s="1"/>
  <c r="J23"/>
  <c r="K23" s="1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I10"/>
  <c r="I38"/>
  <c r="I43" s="1"/>
  <c r="H10"/>
  <c r="H38" s="1"/>
  <c r="H43" s="1"/>
  <c r="G10"/>
  <c r="G38"/>
  <c r="G43" s="1"/>
  <c r="F10"/>
  <c r="F38" s="1"/>
  <c r="F43" s="1"/>
  <c r="E10"/>
  <c r="D10"/>
  <c r="D38" s="1"/>
  <c r="D43" s="1"/>
  <c r="C10"/>
  <c r="C38"/>
  <c r="C43" s="1"/>
  <c r="B3"/>
  <c r="J60" i="190"/>
  <c r="K60"/>
  <c r="J59"/>
  <c r="K59"/>
  <c r="J56"/>
  <c r="K56"/>
  <c r="J55"/>
  <c r="K55"/>
  <c r="J54"/>
  <c r="K54"/>
  <c r="J53"/>
  <c r="K53"/>
  <c r="J52"/>
  <c r="K52"/>
  <c r="I51"/>
  <c r="H51"/>
  <c r="G51"/>
  <c r="F51"/>
  <c r="E51"/>
  <c r="D51"/>
  <c r="C51"/>
  <c r="J50"/>
  <c r="K50" s="1"/>
  <c r="J49"/>
  <c r="K49" s="1"/>
  <c r="J48"/>
  <c r="K48" s="1"/>
  <c r="J47"/>
  <c r="K47" s="1"/>
  <c r="J46"/>
  <c r="I45"/>
  <c r="I57"/>
  <c r="H45"/>
  <c r="H57"/>
  <c r="G45"/>
  <c r="G57"/>
  <c r="F45"/>
  <c r="F57" s="1"/>
  <c r="E45"/>
  <c r="E57" s="1"/>
  <c r="D45"/>
  <c r="C45"/>
  <c r="C57" s="1"/>
  <c r="J42"/>
  <c r="K42" s="1"/>
  <c r="J41"/>
  <c r="K41" s="1"/>
  <c r="J40"/>
  <c r="K40" s="1"/>
  <c r="I39"/>
  <c r="H39"/>
  <c r="G39"/>
  <c r="F39"/>
  <c r="E39"/>
  <c r="D39"/>
  <c r="C39"/>
  <c r="J37"/>
  <c r="K37" s="1"/>
  <c r="J36"/>
  <c r="K36" s="1"/>
  <c r="J35"/>
  <c r="K35" s="1"/>
  <c r="J34"/>
  <c r="K34" s="1"/>
  <c r="J33"/>
  <c r="J32" s="1"/>
  <c r="I32"/>
  <c r="H32"/>
  <c r="G32"/>
  <c r="F32"/>
  <c r="E32"/>
  <c r="D32"/>
  <c r="C32"/>
  <c r="J31"/>
  <c r="K31"/>
  <c r="J30"/>
  <c r="K30"/>
  <c r="J29"/>
  <c r="K29"/>
  <c r="J26"/>
  <c r="K26"/>
  <c r="J25"/>
  <c r="K25"/>
  <c r="J24"/>
  <c r="K24"/>
  <c r="J23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I10"/>
  <c r="I38" s="1"/>
  <c r="I43" s="1"/>
  <c r="H10"/>
  <c r="H38"/>
  <c r="H43" s="1"/>
  <c r="G10"/>
  <c r="G38" s="1"/>
  <c r="G43" s="1"/>
  <c r="F10"/>
  <c r="E10"/>
  <c r="E38" s="1"/>
  <c r="E43" s="1"/>
  <c r="D10"/>
  <c r="D38"/>
  <c r="D43" s="1"/>
  <c r="C10"/>
  <c r="C38" s="1"/>
  <c r="C43" s="1"/>
  <c r="C58" s="1"/>
  <c r="B3"/>
  <c r="J60" i="189"/>
  <c r="K60" s="1"/>
  <c r="J59"/>
  <c r="K59" s="1"/>
  <c r="J56"/>
  <c r="K56" s="1"/>
  <c r="J55"/>
  <c r="K55" s="1"/>
  <c r="J54"/>
  <c r="K54" s="1"/>
  <c r="J53"/>
  <c r="K53" s="1"/>
  <c r="J52"/>
  <c r="I51"/>
  <c r="H51"/>
  <c r="G51"/>
  <c r="F51"/>
  <c r="E51"/>
  <c r="D51"/>
  <c r="C51"/>
  <c r="J50"/>
  <c r="K50" s="1"/>
  <c r="J49"/>
  <c r="K49" s="1"/>
  <c r="J48"/>
  <c r="K48" s="1"/>
  <c r="J47"/>
  <c r="K47" s="1"/>
  <c r="J46"/>
  <c r="K46" s="1"/>
  <c r="I45"/>
  <c r="H45"/>
  <c r="H57" s="1"/>
  <c r="G45"/>
  <c r="G57" s="1"/>
  <c r="F45"/>
  <c r="F57" s="1"/>
  <c r="E45"/>
  <c r="E57" s="1"/>
  <c r="D45"/>
  <c r="D57" s="1"/>
  <c r="C45"/>
  <c r="C57" s="1"/>
  <c r="J42"/>
  <c r="K42" s="1"/>
  <c r="J41"/>
  <c r="K41" s="1"/>
  <c r="J40"/>
  <c r="K40" s="1"/>
  <c r="I39"/>
  <c r="H39"/>
  <c r="G39"/>
  <c r="F39"/>
  <c r="E39"/>
  <c r="D39"/>
  <c r="C39"/>
  <c r="J37"/>
  <c r="K37" s="1"/>
  <c r="J36"/>
  <c r="K36" s="1"/>
  <c r="J35"/>
  <c r="K35" s="1"/>
  <c r="J34"/>
  <c r="K34" s="1"/>
  <c r="J33"/>
  <c r="K33" s="1"/>
  <c r="I32"/>
  <c r="H32"/>
  <c r="G32"/>
  <c r="F32"/>
  <c r="E32"/>
  <c r="D32"/>
  <c r="C32"/>
  <c r="J31"/>
  <c r="K31"/>
  <c r="J30"/>
  <c r="K30"/>
  <c r="J29"/>
  <c r="K29"/>
  <c r="J26"/>
  <c r="K26"/>
  <c r="J25"/>
  <c r="K25"/>
  <c r="J24"/>
  <c r="K24"/>
  <c r="J23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 s="1"/>
  <c r="J15"/>
  <c r="K15" s="1"/>
  <c r="J14"/>
  <c r="K14" s="1"/>
  <c r="J13"/>
  <c r="K13" s="1"/>
  <c r="J12"/>
  <c r="K12" s="1"/>
  <c r="J11"/>
  <c r="K11" s="1"/>
  <c r="I10"/>
  <c r="H10"/>
  <c r="G10"/>
  <c r="G38" s="1"/>
  <c r="G43" s="1"/>
  <c r="F10"/>
  <c r="E10"/>
  <c r="D10"/>
  <c r="C10"/>
  <c r="B3"/>
  <c r="J60" i="188"/>
  <c r="K60"/>
  <c r="J59"/>
  <c r="K59" s="1"/>
  <c r="J56"/>
  <c r="K56" s="1"/>
  <c r="J55"/>
  <c r="K55" s="1"/>
  <c r="J54"/>
  <c r="K54" s="1"/>
  <c r="J53"/>
  <c r="K53" s="1"/>
  <c r="J52"/>
  <c r="K52" s="1"/>
  <c r="K51" s="1"/>
  <c r="I51"/>
  <c r="H51"/>
  <c r="G51"/>
  <c r="F51"/>
  <c r="E51"/>
  <c r="D51"/>
  <c r="C51"/>
  <c r="J50"/>
  <c r="K50" s="1"/>
  <c r="J49"/>
  <c r="K49" s="1"/>
  <c r="J48"/>
  <c r="J47"/>
  <c r="K47" s="1"/>
  <c r="J46"/>
  <c r="K46" s="1"/>
  <c r="I45"/>
  <c r="H45"/>
  <c r="G45"/>
  <c r="F45"/>
  <c r="F57" s="1"/>
  <c r="E45"/>
  <c r="D45"/>
  <c r="C45"/>
  <c r="C57"/>
  <c r="J42"/>
  <c r="K42"/>
  <c r="J41"/>
  <c r="K41"/>
  <c r="J40"/>
  <c r="J39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K30"/>
  <c r="J29"/>
  <c r="J28" s="1"/>
  <c r="K29"/>
  <c r="J26"/>
  <c r="K26" s="1"/>
  <c r="J25"/>
  <c r="K25" s="1"/>
  <c r="J24"/>
  <c r="K24" s="1"/>
  <c r="J23"/>
  <c r="K23" s="1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K10" s="1"/>
  <c r="I10"/>
  <c r="I38" s="1"/>
  <c r="I43" s="1"/>
  <c r="H10"/>
  <c r="G10"/>
  <c r="G38"/>
  <c r="G43" s="1"/>
  <c r="F10"/>
  <c r="E10"/>
  <c r="E38" s="1"/>
  <c r="E43" s="1"/>
  <c r="D10"/>
  <c r="C10"/>
  <c r="B3" i="187"/>
  <c r="B3" i="186"/>
  <c r="B3" i="185"/>
  <c r="J61" i="187"/>
  <c r="K61"/>
  <c r="J60"/>
  <c r="K60"/>
  <c r="J57"/>
  <c r="K57"/>
  <c r="J56"/>
  <c r="K56"/>
  <c r="J55"/>
  <c r="K55"/>
  <c r="J54"/>
  <c r="K54"/>
  <c r="J53"/>
  <c r="J52"/>
  <c r="K53"/>
  <c r="I52"/>
  <c r="H52"/>
  <c r="G52"/>
  <c r="F52"/>
  <c r="E52"/>
  <c r="D52"/>
  <c r="C52"/>
  <c r="J51"/>
  <c r="K51"/>
  <c r="J50"/>
  <c r="K50"/>
  <c r="J49"/>
  <c r="K49"/>
  <c r="J48"/>
  <c r="K48" s="1"/>
  <c r="J47"/>
  <c r="I46"/>
  <c r="I58" s="1"/>
  <c r="H46"/>
  <c r="H58"/>
  <c r="G46"/>
  <c r="G58" s="1"/>
  <c r="F46"/>
  <c r="F58"/>
  <c r="E46"/>
  <c r="E58" s="1"/>
  <c r="D46"/>
  <c r="D58"/>
  <c r="C46"/>
  <c r="C58" s="1"/>
  <c r="J43"/>
  <c r="K43"/>
  <c r="J42"/>
  <c r="K42" s="1"/>
  <c r="J41"/>
  <c r="I40"/>
  <c r="H40"/>
  <c r="G40"/>
  <c r="F40"/>
  <c r="E40"/>
  <c r="D40"/>
  <c r="C40"/>
  <c r="J38"/>
  <c r="K38" s="1"/>
  <c r="J37"/>
  <c r="K37" s="1"/>
  <c r="J36"/>
  <c r="K36" s="1"/>
  <c r="J35"/>
  <c r="K35" s="1"/>
  <c r="J34"/>
  <c r="K34" s="1"/>
  <c r="I33"/>
  <c r="H33"/>
  <c r="G33"/>
  <c r="F33"/>
  <c r="E33"/>
  <c r="D33"/>
  <c r="C33"/>
  <c r="J32"/>
  <c r="K32"/>
  <c r="J31"/>
  <c r="K31"/>
  <c r="J30"/>
  <c r="K30"/>
  <c r="J29"/>
  <c r="K29"/>
  <c r="I28"/>
  <c r="H28"/>
  <c r="G28"/>
  <c r="F28"/>
  <c r="E28"/>
  <c r="D28"/>
  <c r="C28"/>
  <c r="J26"/>
  <c r="K26" s="1"/>
  <c r="J25"/>
  <c r="K25" s="1"/>
  <c r="J24"/>
  <c r="K24" s="1"/>
  <c r="J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I10"/>
  <c r="I39"/>
  <c r="I44" s="1"/>
  <c r="H10"/>
  <c r="H39" s="1"/>
  <c r="H44" s="1"/>
  <c r="G10"/>
  <c r="F10"/>
  <c r="F39" s="1"/>
  <c r="F44" s="1"/>
  <c r="E10"/>
  <c r="E39"/>
  <c r="E44" s="1"/>
  <c r="D10"/>
  <c r="D39" s="1"/>
  <c r="D44" s="1"/>
  <c r="C10"/>
  <c r="C39"/>
  <c r="C44" s="1"/>
  <c r="J61" i="186"/>
  <c r="K61"/>
  <c r="J60"/>
  <c r="K60"/>
  <c r="J57"/>
  <c r="K57"/>
  <c r="J56"/>
  <c r="K56"/>
  <c r="J55"/>
  <c r="K55"/>
  <c r="J54"/>
  <c r="K54"/>
  <c r="J53"/>
  <c r="K53"/>
  <c r="K52" s="1"/>
  <c r="I52"/>
  <c r="H52"/>
  <c r="G52"/>
  <c r="F52"/>
  <c r="E52"/>
  <c r="D52"/>
  <c r="C52"/>
  <c r="J51"/>
  <c r="K51" s="1"/>
  <c r="J50"/>
  <c r="K50" s="1"/>
  <c r="J49"/>
  <c r="K49" s="1"/>
  <c r="J48"/>
  <c r="K48" s="1"/>
  <c r="J47"/>
  <c r="K47" s="1"/>
  <c r="J46"/>
  <c r="I46"/>
  <c r="I58"/>
  <c r="H46"/>
  <c r="H58"/>
  <c r="G46"/>
  <c r="F46"/>
  <c r="E46"/>
  <c r="E58"/>
  <c r="D46"/>
  <c r="D58" s="1"/>
  <c r="C46"/>
  <c r="C58" s="1"/>
  <c r="J43"/>
  <c r="K43" s="1"/>
  <c r="J42"/>
  <c r="K42" s="1"/>
  <c r="J41"/>
  <c r="I40"/>
  <c r="H40"/>
  <c r="G40"/>
  <c r="F40"/>
  <c r="E40"/>
  <c r="D40"/>
  <c r="C40"/>
  <c r="J38"/>
  <c r="K38" s="1"/>
  <c r="J37"/>
  <c r="K37" s="1"/>
  <c r="J36"/>
  <c r="K36" s="1"/>
  <c r="J35"/>
  <c r="K35" s="1"/>
  <c r="J34"/>
  <c r="K34" s="1"/>
  <c r="I33"/>
  <c r="H33"/>
  <c r="G33"/>
  <c r="F33"/>
  <c r="E33"/>
  <c r="D33"/>
  <c r="C33"/>
  <c r="J32"/>
  <c r="K32"/>
  <c r="J31"/>
  <c r="K31"/>
  <c r="J30"/>
  <c r="K30"/>
  <c r="J29"/>
  <c r="J28"/>
  <c r="I28"/>
  <c r="H28"/>
  <c r="G28"/>
  <c r="F28"/>
  <c r="E28"/>
  <c r="D28"/>
  <c r="C28"/>
  <c r="J26"/>
  <c r="K26" s="1"/>
  <c r="J25"/>
  <c r="K25" s="1"/>
  <c r="J24"/>
  <c r="K24" s="1"/>
  <c r="J23"/>
  <c r="I22"/>
  <c r="H22"/>
  <c r="G22"/>
  <c r="F22"/>
  <c r="E22"/>
  <c r="D22"/>
  <c r="C22"/>
  <c r="J21"/>
  <c r="K21" s="1"/>
  <c r="K20"/>
  <c r="J20"/>
  <c r="J19"/>
  <c r="K19" s="1"/>
  <c r="K18"/>
  <c r="J18"/>
  <c r="J17"/>
  <c r="K17" s="1"/>
  <c r="K16"/>
  <c r="J16"/>
  <c r="J15"/>
  <c r="K15" s="1"/>
  <c r="K14"/>
  <c r="J14"/>
  <c r="J13"/>
  <c r="K13" s="1"/>
  <c r="K12"/>
  <c r="J12"/>
  <c r="J11"/>
  <c r="I10"/>
  <c r="H10"/>
  <c r="H39" s="1"/>
  <c r="H44" s="1"/>
  <c r="G10"/>
  <c r="G39"/>
  <c r="G44" s="1"/>
  <c r="F10"/>
  <c r="F39" s="1"/>
  <c r="F44" s="1"/>
  <c r="E10"/>
  <c r="D10"/>
  <c r="D39" s="1"/>
  <c r="D44" s="1"/>
  <c r="C10"/>
  <c r="C39"/>
  <c r="C44" s="1"/>
  <c r="J61" i="185"/>
  <c r="K61" s="1"/>
  <c r="J60"/>
  <c r="K60" s="1"/>
  <c r="J57"/>
  <c r="K57" s="1"/>
  <c r="J56"/>
  <c r="K56" s="1"/>
  <c r="J55"/>
  <c r="K55" s="1"/>
  <c r="J54"/>
  <c r="K54" s="1"/>
  <c r="J53"/>
  <c r="K53" s="1"/>
  <c r="I52"/>
  <c r="H52"/>
  <c r="G52"/>
  <c r="F52"/>
  <c r="E52"/>
  <c r="D52"/>
  <c r="C52"/>
  <c r="C58" s="1"/>
  <c r="J51"/>
  <c r="K51" s="1"/>
  <c r="J50"/>
  <c r="K50" s="1"/>
  <c r="J49"/>
  <c r="K49" s="1"/>
  <c r="J48"/>
  <c r="K48" s="1"/>
  <c r="J47"/>
  <c r="K47" s="1"/>
  <c r="I46"/>
  <c r="I58" s="1"/>
  <c r="H46"/>
  <c r="H58" s="1"/>
  <c r="G46"/>
  <c r="G58" s="1"/>
  <c r="F46"/>
  <c r="F58" s="1"/>
  <c r="E46"/>
  <c r="E58" s="1"/>
  <c r="D46"/>
  <c r="D58"/>
  <c r="C46"/>
  <c r="J43"/>
  <c r="J42"/>
  <c r="K42" s="1"/>
  <c r="J41"/>
  <c r="K41" s="1"/>
  <c r="I40"/>
  <c r="H40"/>
  <c r="G40"/>
  <c r="F40"/>
  <c r="E40"/>
  <c r="D40"/>
  <c r="C40"/>
  <c r="J38"/>
  <c r="K38"/>
  <c r="J37"/>
  <c r="K37"/>
  <c r="J36"/>
  <c r="K36"/>
  <c r="J35"/>
  <c r="K35"/>
  <c r="J34"/>
  <c r="K34"/>
  <c r="I33"/>
  <c r="H33"/>
  <c r="G33"/>
  <c r="F33"/>
  <c r="E33"/>
  <c r="D33"/>
  <c r="C33"/>
  <c r="J32"/>
  <c r="K32" s="1"/>
  <c r="J31"/>
  <c r="K31" s="1"/>
  <c r="J30"/>
  <c r="K30" s="1"/>
  <c r="J29"/>
  <c r="K29" s="1"/>
  <c r="K28" s="1"/>
  <c r="I28"/>
  <c r="H28"/>
  <c r="G28"/>
  <c r="F28"/>
  <c r="E28"/>
  <c r="D28"/>
  <c r="C28"/>
  <c r="J26"/>
  <c r="K26" s="1"/>
  <c r="J25"/>
  <c r="K25" s="1"/>
  <c r="J24"/>
  <c r="K24" s="1"/>
  <c r="J23"/>
  <c r="I22"/>
  <c r="H22"/>
  <c r="H39" s="1"/>
  <c r="H44" s="1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K10" s="1"/>
  <c r="I10"/>
  <c r="I39" s="1"/>
  <c r="I44" s="1"/>
  <c r="H10"/>
  <c r="G10"/>
  <c r="G39" s="1"/>
  <c r="F10"/>
  <c r="F39" s="1"/>
  <c r="E10"/>
  <c r="D10"/>
  <c r="C10"/>
  <c r="J61" i="184"/>
  <c r="K61" s="1"/>
  <c r="J60"/>
  <c r="K60" s="1"/>
  <c r="J57"/>
  <c r="K57" s="1"/>
  <c r="J56"/>
  <c r="K56" s="1"/>
  <c r="J55"/>
  <c r="K55" s="1"/>
  <c r="J54"/>
  <c r="K54"/>
  <c r="J53"/>
  <c r="K53" s="1"/>
  <c r="I52"/>
  <c r="H52"/>
  <c r="G52"/>
  <c r="F52"/>
  <c r="E52"/>
  <c r="D52"/>
  <c r="C52"/>
  <c r="J51"/>
  <c r="K51" s="1"/>
  <c r="J50"/>
  <c r="K50" s="1"/>
  <c r="J49"/>
  <c r="K49" s="1"/>
  <c r="J48"/>
  <c r="K48" s="1"/>
  <c r="J47"/>
  <c r="K47" s="1"/>
  <c r="I46"/>
  <c r="I58" s="1"/>
  <c r="H46"/>
  <c r="H58" s="1"/>
  <c r="G46"/>
  <c r="G58" s="1"/>
  <c r="F46"/>
  <c r="F58" s="1"/>
  <c r="E46"/>
  <c r="D46"/>
  <c r="D58"/>
  <c r="C46"/>
  <c r="J43"/>
  <c r="K43" s="1"/>
  <c r="J42"/>
  <c r="K42" s="1"/>
  <c r="J41"/>
  <c r="K41" s="1"/>
  <c r="J38"/>
  <c r="K38" s="1"/>
  <c r="J37"/>
  <c r="K37" s="1"/>
  <c r="J36"/>
  <c r="K36" s="1"/>
  <c r="J35"/>
  <c r="K35" s="1"/>
  <c r="J34"/>
  <c r="K34" s="1"/>
  <c r="I40"/>
  <c r="H40"/>
  <c r="G40"/>
  <c r="F40"/>
  <c r="E40"/>
  <c r="D40"/>
  <c r="C40"/>
  <c r="I33"/>
  <c r="H33"/>
  <c r="G33"/>
  <c r="F33"/>
  <c r="E33"/>
  <c r="D33"/>
  <c r="C33"/>
  <c r="J32"/>
  <c r="K32" s="1"/>
  <c r="J31"/>
  <c r="K31" s="1"/>
  <c r="J30"/>
  <c r="K30" s="1"/>
  <c r="J29"/>
  <c r="K29" s="1"/>
  <c r="J26"/>
  <c r="K26" s="1"/>
  <c r="J25"/>
  <c r="K25" s="1"/>
  <c r="J24"/>
  <c r="K24" s="1"/>
  <c r="J23"/>
  <c r="K23" s="1"/>
  <c r="I28"/>
  <c r="H28"/>
  <c r="G28"/>
  <c r="F28"/>
  <c r="E28"/>
  <c r="D28"/>
  <c r="C28"/>
  <c r="J12"/>
  <c r="K12" s="1"/>
  <c r="J13"/>
  <c r="K13" s="1"/>
  <c r="J14"/>
  <c r="K14" s="1"/>
  <c r="J15"/>
  <c r="K15" s="1"/>
  <c r="J16"/>
  <c r="K16" s="1"/>
  <c r="J17"/>
  <c r="J18"/>
  <c r="K18" s="1"/>
  <c r="J19"/>
  <c r="K19" s="1"/>
  <c r="J20"/>
  <c r="K20" s="1"/>
  <c r="J21"/>
  <c r="K21" s="1"/>
  <c r="J11"/>
  <c r="J10" s="1"/>
  <c r="I10"/>
  <c r="H10"/>
  <c r="G10"/>
  <c r="F10"/>
  <c r="E10"/>
  <c r="D10"/>
  <c r="C10"/>
  <c r="C39" s="1"/>
  <c r="C44" s="1"/>
  <c r="C59" s="1"/>
  <c r="I22"/>
  <c r="H22"/>
  <c r="G22"/>
  <c r="F22"/>
  <c r="E22"/>
  <c r="E39" s="1"/>
  <c r="E44" s="1"/>
  <c r="D22"/>
  <c r="C22"/>
  <c r="J158" i="179"/>
  <c r="K158" s="1"/>
  <c r="J157"/>
  <c r="K157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I146"/>
  <c r="H146"/>
  <c r="G146"/>
  <c r="F146"/>
  <c r="E146"/>
  <c r="D146"/>
  <c r="C146"/>
  <c r="J145"/>
  <c r="K145"/>
  <c r="J144"/>
  <c r="K144"/>
  <c r="J143"/>
  <c r="K143"/>
  <c r="J142"/>
  <c r="K142"/>
  <c r="J141"/>
  <c r="J140" s="1"/>
  <c r="K141"/>
  <c r="K140" s="1"/>
  <c r="I140"/>
  <c r="H140"/>
  <c r="G140"/>
  <c r="F140"/>
  <c r="E140"/>
  <c r="D140"/>
  <c r="C140"/>
  <c r="J139"/>
  <c r="K139" s="1"/>
  <c r="J138"/>
  <c r="K138" s="1"/>
  <c r="J137"/>
  <c r="K137" s="1"/>
  <c r="J136"/>
  <c r="K136" s="1"/>
  <c r="J135"/>
  <c r="K135" s="1"/>
  <c r="J134"/>
  <c r="J133" s="1"/>
  <c r="I133"/>
  <c r="H133"/>
  <c r="G133"/>
  <c r="F133"/>
  <c r="E133"/>
  <c r="D133"/>
  <c r="C133"/>
  <c r="J132"/>
  <c r="K132" s="1"/>
  <c r="J131"/>
  <c r="K131" s="1"/>
  <c r="J130"/>
  <c r="K130" s="1"/>
  <c r="I129"/>
  <c r="I154" s="1"/>
  <c r="H129"/>
  <c r="H154" s="1"/>
  <c r="G129"/>
  <c r="G154" s="1"/>
  <c r="F129"/>
  <c r="F154" s="1"/>
  <c r="E129"/>
  <c r="E154"/>
  <c r="D129"/>
  <c r="D154"/>
  <c r="C129"/>
  <c r="J127"/>
  <c r="K127" s="1"/>
  <c r="J126"/>
  <c r="K126" s="1"/>
  <c r="J125"/>
  <c r="K125" s="1"/>
  <c r="J124"/>
  <c r="K124" s="1"/>
  <c r="J123"/>
  <c r="K123" s="1"/>
  <c r="J122"/>
  <c r="K122" s="1"/>
  <c r="J121"/>
  <c r="K121" s="1"/>
  <c r="J120"/>
  <c r="K120" s="1"/>
  <c r="J119"/>
  <c r="K119" s="1"/>
  <c r="J118"/>
  <c r="K118" s="1"/>
  <c r="J117"/>
  <c r="K117" s="1"/>
  <c r="J116"/>
  <c r="K116" s="1"/>
  <c r="J115"/>
  <c r="K115" s="1"/>
  <c r="I114"/>
  <c r="H114"/>
  <c r="G114"/>
  <c r="F114"/>
  <c r="F128"/>
  <c r="E114"/>
  <c r="D114"/>
  <c r="C114"/>
  <c r="J113"/>
  <c r="K113" s="1"/>
  <c r="J112"/>
  <c r="K112" s="1"/>
  <c r="J111"/>
  <c r="K111" s="1"/>
  <c r="J110"/>
  <c r="K110" s="1"/>
  <c r="J109"/>
  <c r="K109" s="1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I93"/>
  <c r="I128"/>
  <c r="H93"/>
  <c r="H128"/>
  <c r="G93"/>
  <c r="G128"/>
  <c r="F93"/>
  <c r="E93"/>
  <c r="E128" s="1"/>
  <c r="D93"/>
  <c r="D128" s="1"/>
  <c r="D155" s="1"/>
  <c r="C93"/>
  <c r="C128"/>
  <c r="J88"/>
  <c r="K88"/>
  <c r="J87"/>
  <c r="K87"/>
  <c r="J86"/>
  <c r="K86"/>
  <c r="J85"/>
  <c r="K85"/>
  <c r="J84"/>
  <c r="K84"/>
  <c r="J83"/>
  <c r="I82"/>
  <c r="H82"/>
  <c r="G82"/>
  <c r="F82"/>
  <c r="E82"/>
  <c r="D82"/>
  <c r="C82"/>
  <c r="J81"/>
  <c r="K81" s="1"/>
  <c r="J80"/>
  <c r="K80" s="1"/>
  <c r="J79"/>
  <c r="K79" s="1"/>
  <c r="I78"/>
  <c r="H78"/>
  <c r="G78"/>
  <c r="F78"/>
  <c r="E78"/>
  <c r="D78"/>
  <c r="C78"/>
  <c r="J77"/>
  <c r="K77"/>
  <c r="J76"/>
  <c r="K76"/>
  <c r="I75"/>
  <c r="H75"/>
  <c r="G75"/>
  <c r="F75"/>
  <c r="E75"/>
  <c r="D75"/>
  <c r="C75"/>
  <c r="J74"/>
  <c r="K74"/>
  <c r="J73"/>
  <c r="K73"/>
  <c r="J72"/>
  <c r="K72"/>
  <c r="J71"/>
  <c r="K71"/>
  <c r="I70"/>
  <c r="H70"/>
  <c r="G70"/>
  <c r="F70"/>
  <c r="E70"/>
  <c r="D70"/>
  <c r="C70"/>
  <c r="J69"/>
  <c r="K69" s="1"/>
  <c r="J68"/>
  <c r="K68" s="1"/>
  <c r="J67"/>
  <c r="K67" s="1"/>
  <c r="I66"/>
  <c r="H66"/>
  <c r="H89"/>
  <c r="G66"/>
  <c r="G89" s="1"/>
  <c r="F66"/>
  <c r="F89" s="1"/>
  <c r="E66"/>
  <c r="E89" s="1"/>
  <c r="D66"/>
  <c r="D89" s="1"/>
  <c r="C66"/>
  <c r="C89"/>
  <c r="J64"/>
  <c r="K64"/>
  <c r="J63"/>
  <c r="K63"/>
  <c r="J62"/>
  <c r="K62"/>
  <c r="J61"/>
  <c r="I60"/>
  <c r="H60"/>
  <c r="G60"/>
  <c r="F60"/>
  <c r="E60"/>
  <c r="D60"/>
  <c r="C60"/>
  <c r="J59"/>
  <c r="K59"/>
  <c r="J58"/>
  <c r="K58"/>
  <c r="J57"/>
  <c r="K57"/>
  <c r="J56"/>
  <c r="K56"/>
  <c r="K55" s="1"/>
  <c r="J55"/>
  <c r="I55"/>
  <c r="H55"/>
  <c r="G55"/>
  <c r="F55"/>
  <c r="E55"/>
  <c r="D55"/>
  <c r="C55"/>
  <c r="J54"/>
  <c r="K54" s="1"/>
  <c r="J53"/>
  <c r="K53" s="1"/>
  <c r="J52"/>
  <c r="K52" s="1"/>
  <c r="J51"/>
  <c r="K51" s="1"/>
  <c r="J50"/>
  <c r="K50" s="1"/>
  <c r="I49"/>
  <c r="H49"/>
  <c r="G49"/>
  <c r="F49"/>
  <c r="E49"/>
  <c r="D49"/>
  <c r="C49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I37"/>
  <c r="H37"/>
  <c r="G37"/>
  <c r="F37"/>
  <c r="E37"/>
  <c r="D37"/>
  <c r="C37"/>
  <c r="J36"/>
  <c r="K36" s="1"/>
  <c r="J35"/>
  <c r="K35" s="1"/>
  <c r="J34"/>
  <c r="K34" s="1"/>
  <c r="J33"/>
  <c r="K33" s="1"/>
  <c r="J32"/>
  <c r="K32" s="1"/>
  <c r="J31"/>
  <c r="K31" s="1"/>
  <c r="J30"/>
  <c r="J29" s="1"/>
  <c r="K30"/>
  <c r="I29"/>
  <c r="H29"/>
  <c r="G29"/>
  <c r="F29"/>
  <c r="E29"/>
  <c r="D29"/>
  <c r="C29"/>
  <c r="J28"/>
  <c r="K28" s="1"/>
  <c r="J27"/>
  <c r="K27" s="1"/>
  <c r="J26"/>
  <c r="K26" s="1"/>
  <c r="J25"/>
  <c r="K25" s="1"/>
  <c r="J24"/>
  <c r="K24" s="1"/>
  <c r="J23"/>
  <c r="J22" s="1"/>
  <c r="K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K15" s="1"/>
  <c r="I15"/>
  <c r="H15"/>
  <c r="G15"/>
  <c r="F15"/>
  <c r="E15"/>
  <c r="D15"/>
  <c r="C15"/>
  <c r="J14"/>
  <c r="K14" s="1"/>
  <c r="J13"/>
  <c r="K13" s="1"/>
  <c r="J12"/>
  <c r="K12" s="1"/>
  <c r="J11"/>
  <c r="K11" s="1"/>
  <c r="J10"/>
  <c r="K10" s="1"/>
  <c r="J9"/>
  <c r="K9" s="1"/>
  <c r="I8"/>
  <c r="H8"/>
  <c r="H65"/>
  <c r="H90" s="1"/>
  <c r="G8"/>
  <c r="G65" s="1"/>
  <c r="G90" s="1"/>
  <c r="F8"/>
  <c r="F65"/>
  <c r="E8"/>
  <c r="E65"/>
  <c r="D8"/>
  <c r="D65" s="1"/>
  <c r="C8"/>
  <c r="C65" s="1"/>
  <c r="I5"/>
  <c r="H5"/>
  <c r="G5"/>
  <c r="F5"/>
  <c r="E5"/>
  <c r="D5"/>
  <c r="C5"/>
  <c r="J158" i="178"/>
  <c r="K158"/>
  <c r="J157"/>
  <c r="K157"/>
  <c r="J153"/>
  <c r="K153"/>
  <c r="J152"/>
  <c r="K152"/>
  <c r="J151"/>
  <c r="K151"/>
  <c r="J150"/>
  <c r="K150"/>
  <c r="J149"/>
  <c r="K149"/>
  <c r="J148"/>
  <c r="K148"/>
  <c r="J147"/>
  <c r="K147"/>
  <c r="K146" s="1"/>
  <c r="I146"/>
  <c r="H146"/>
  <c r="G146"/>
  <c r="F146"/>
  <c r="E146"/>
  <c r="D146"/>
  <c r="C146"/>
  <c r="J145"/>
  <c r="K145" s="1"/>
  <c r="J144"/>
  <c r="K144" s="1"/>
  <c r="J143"/>
  <c r="K143" s="1"/>
  <c r="J142"/>
  <c r="K142" s="1"/>
  <c r="J141"/>
  <c r="J140" s="1"/>
  <c r="I140"/>
  <c r="H140"/>
  <c r="G140"/>
  <c r="F140"/>
  <c r="E140"/>
  <c r="D140"/>
  <c r="C140"/>
  <c r="J139"/>
  <c r="K139" s="1"/>
  <c r="J138"/>
  <c r="K138" s="1"/>
  <c r="J137"/>
  <c r="K137" s="1"/>
  <c r="J136"/>
  <c r="K136" s="1"/>
  <c r="J135"/>
  <c r="K135" s="1"/>
  <c r="K133" s="1"/>
  <c r="J134"/>
  <c r="K134" s="1"/>
  <c r="I133"/>
  <c r="H133"/>
  <c r="G133"/>
  <c r="F133"/>
  <c r="E133"/>
  <c r="D133"/>
  <c r="C133"/>
  <c r="J132"/>
  <c r="K132"/>
  <c r="J131"/>
  <c r="K131"/>
  <c r="J130"/>
  <c r="I129"/>
  <c r="I154" s="1"/>
  <c r="H129"/>
  <c r="G129"/>
  <c r="G154" s="1"/>
  <c r="F129"/>
  <c r="E129"/>
  <c r="E154" s="1"/>
  <c r="D129"/>
  <c r="D154" s="1"/>
  <c r="C129"/>
  <c r="C154" s="1"/>
  <c r="J127"/>
  <c r="K127" s="1"/>
  <c r="J126"/>
  <c r="K126" s="1"/>
  <c r="J125"/>
  <c r="K125" s="1"/>
  <c r="J124"/>
  <c r="K124" s="1"/>
  <c r="J123"/>
  <c r="K123" s="1"/>
  <c r="J122"/>
  <c r="K122" s="1"/>
  <c r="J121"/>
  <c r="K121" s="1"/>
  <c r="J120"/>
  <c r="K120" s="1"/>
  <c r="J119"/>
  <c r="K119" s="1"/>
  <c r="J118"/>
  <c r="K118" s="1"/>
  <c r="J117"/>
  <c r="K117" s="1"/>
  <c r="J116"/>
  <c r="K116" s="1"/>
  <c r="J115"/>
  <c r="J114" s="1"/>
  <c r="I114"/>
  <c r="H114"/>
  <c r="G114"/>
  <c r="F114"/>
  <c r="E114"/>
  <c r="D114"/>
  <c r="C114"/>
  <c r="C128" s="1"/>
  <c r="C155" s="1"/>
  <c r="J113"/>
  <c r="K113" s="1"/>
  <c r="J112"/>
  <c r="K112" s="1"/>
  <c r="J111"/>
  <c r="K111" s="1"/>
  <c r="J110"/>
  <c r="K110" s="1"/>
  <c r="J109"/>
  <c r="K109" s="1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K93" s="1"/>
  <c r="I93"/>
  <c r="I128" s="1"/>
  <c r="H93"/>
  <c r="H128" s="1"/>
  <c r="G93"/>
  <c r="G128" s="1"/>
  <c r="G155" s="1"/>
  <c r="F93"/>
  <c r="F128" s="1"/>
  <c r="E93"/>
  <c r="D93"/>
  <c r="D128" s="1"/>
  <c r="D155" s="1"/>
  <c r="C93"/>
  <c r="J88"/>
  <c r="K88" s="1"/>
  <c r="J87"/>
  <c r="K87" s="1"/>
  <c r="J86"/>
  <c r="K86" s="1"/>
  <c r="J85"/>
  <c r="K85" s="1"/>
  <c r="J84"/>
  <c r="K84" s="1"/>
  <c r="J83"/>
  <c r="K83" s="1"/>
  <c r="K82" s="1"/>
  <c r="I82"/>
  <c r="H82"/>
  <c r="G82"/>
  <c r="G89" s="1"/>
  <c r="F82"/>
  <c r="E82"/>
  <c r="D82"/>
  <c r="C82"/>
  <c r="C89" s="1"/>
  <c r="J81"/>
  <c r="K81" s="1"/>
  <c r="J80"/>
  <c r="K80" s="1"/>
  <c r="J79"/>
  <c r="I78"/>
  <c r="H78"/>
  <c r="G78"/>
  <c r="F78"/>
  <c r="E78"/>
  <c r="D78"/>
  <c r="C78"/>
  <c r="J77"/>
  <c r="K77" s="1"/>
  <c r="J76"/>
  <c r="K76" s="1"/>
  <c r="I75"/>
  <c r="H75"/>
  <c r="G75"/>
  <c r="F75"/>
  <c r="E75"/>
  <c r="D75"/>
  <c r="C75"/>
  <c r="J74"/>
  <c r="K74" s="1"/>
  <c r="K70" s="1"/>
  <c r="J73"/>
  <c r="K73" s="1"/>
  <c r="J72"/>
  <c r="K72" s="1"/>
  <c r="J71"/>
  <c r="K71" s="1"/>
  <c r="I70"/>
  <c r="I89" s="1"/>
  <c r="H70"/>
  <c r="G70"/>
  <c r="F70"/>
  <c r="E70"/>
  <c r="D70"/>
  <c r="C70"/>
  <c r="J69"/>
  <c r="K69"/>
  <c r="J68"/>
  <c r="K68"/>
  <c r="J67"/>
  <c r="K67"/>
  <c r="I66"/>
  <c r="H66"/>
  <c r="H89"/>
  <c r="G66"/>
  <c r="F66"/>
  <c r="E66"/>
  <c r="D66"/>
  <c r="D89" s="1"/>
  <c r="C66"/>
  <c r="J64"/>
  <c r="K64"/>
  <c r="J63"/>
  <c r="K63"/>
  <c r="J62"/>
  <c r="K62"/>
  <c r="J61"/>
  <c r="K61"/>
  <c r="I60"/>
  <c r="H60"/>
  <c r="G60"/>
  <c r="F60"/>
  <c r="E60"/>
  <c r="D60"/>
  <c r="C60"/>
  <c r="J59"/>
  <c r="K59" s="1"/>
  <c r="J58"/>
  <c r="K58" s="1"/>
  <c r="J57"/>
  <c r="K57" s="1"/>
  <c r="J56"/>
  <c r="K56" s="1"/>
  <c r="I55"/>
  <c r="H55"/>
  <c r="G55"/>
  <c r="F55"/>
  <c r="E55"/>
  <c r="D55"/>
  <c r="C55"/>
  <c r="J54"/>
  <c r="K54"/>
  <c r="J53"/>
  <c r="K53"/>
  <c r="J52"/>
  <c r="K52"/>
  <c r="J51"/>
  <c r="K51"/>
  <c r="J50"/>
  <c r="K50" s="1"/>
  <c r="I49"/>
  <c r="H49"/>
  <c r="G49"/>
  <c r="F49"/>
  <c r="E49"/>
  <c r="D49"/>
  <c r="C49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K37" s="1"/>
  <c r="J38"/>
  <c r="K38"/>
  <c r="I37"/>
  <c r="H37"/>
  <c r="G37"/>
  <c r="F37"/>
  <c r="E37"/>
  <c r="D37"/>
  <c r="C37"/>
  <c r="J36"/>
  <c r="K36" s="1"/>
  <c r="J35"/>
  <c r="K35" s="1"/>
  <c r="J34"/>
  <c r="K34" s="1"/>
  <c r="J33"/>
  <c r="K33" s="1"/>
  <c r="J32"/>
  <c r="K32" s="1"/>
  <c r="J31"/>
  <c r="K31"/>
  <c r="J30"/>
  <c r="K30"/>
  <c r="I29"/>
  <c r="H29"/>
  <c r="G29"/>
  <c r="F29"/>
  <c r="E29"/>
  <c r="D29"/>
  <c r="C29"/>
  <c r="J28"/>
  <c r="K28" s="1"/>
  <c r="J27"/>
  <c r="K27" s="1"/>
  <c r="J26"/>
  <c r="K26" s="1"/>
  <c r="J25"/>
  <c r="K25" s="1"/>
  <c r="J24"/>
  <c r="K24" s="1"/>
  <c r="J23"/>
  <c r="K23" s="1"/>
  <c r="I22"/>
  <c r="H22"/>
  <c r="G22"/>
  <c r="F22"/>
  <c r="E22"/>
  <c r="D22"/>
  <c r="C22"/>
  <c r="J21"/>
  <c r="K21"/>
  <c r="J20"/>
  <c r="K20"/>
  <c r="J19"/>
  <c r="K19"/>
  <c r="J18"/>
  <c r="K18"/>
  <c r="J17"/>
  <c r="K17"/>
  <c r="K15" s="1"/>
  <c r="J16"/>
  <c r="K16" s="1"/>
  <c r="J15"/>
  <c r="I15"/>
  <c r="H15"/>
  <c r="G15"/>
  <c r="F15"/>
  <c r="E15"/>
  <c r="D15"/>
  <c r="C15"/>
  <c r="J14"/>
  <c r="K14" s="1"/>
  <c r="J13"/>
  <c r="K13" s="1"/>
  <c r="J12"/>
  <c r="K12" s="1"/>
  <c r="J11"/>
  <c r="K11" s="1"/>
  <c r="J10"/>
  <c r="K10" s="1"/>
  <c r="J9"/>
  <c r="K9" s="1"/>
  <c r="I8"/>
  <c r="I65" s="1"/>
  <c r="I90" s="1"/>
  <c r="H8"/>
  <c r="G8"/>
  <c r="F8"/>
  <c r="E8"/>
  <c r="E65" s="1"/>
  <c r="D8"/>
  <c r="C8"/>
  <c r="I5"/>
  <c r="H5"/>
  <c r="G5"/>
  <c r="F5"/>
  <c r="E5"/>
  <c r="C5"/>
  <c r="J158" i="177"/>
  <c r="K158" s="1"/>
  <c r="J157"/>
  <c r="K157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I146"/>
  <c r="H146"/>
  <c r="G146"/>
  <c r="F146"/>
  <c r="E146"/>
  <c r="D146"/>
  <c r="C146"/>
  <c r="J145"/>
  <c r="K145" s="1"/>
  <c r="J144"/>
  <c r="K144"/>
  <c r="J143"/>
  <c r="K143" s="1"/>
  <c r="J142"/>
  <c r="J141"/>
  <c r="I140"/>
  <c r="H140"/>
  <c r="G140"/>
  <c r="F140"/>
  <c r="E140"/>
  <c r="D140"/>
  <c r="C140"/>
  <c r="J139"/>
  <c r="K139" s="1"/>
  <c r="J138"/>
  <c r="K138" s="1"/>
  <c r="J137"/>
  <c r="K137" s="1"/>
  <c r="J136"/>
  <c r="K136" s="1"/>
  <c r="J135"/>
  <c r="K135" s="1"/>
  <c r="J134"/>
  <c r="I133"/>
  <c r="H133"/>
  <c r="G133"/>
  <c r="F133"/>
  <c r="E133"/>
  <c r="D133"/>
  <c r="C133"/>
  <c r="J132"/>
  <c r="K132" s="1"/>
  <c r="J131"/>
  <c r="K131" s="1"/>
  <c r="J130"/>
  <c r="K130" s="1"/>
  <c r="K129" s="1"/>
  <c r="I129"/>
  <c r="I154" s="1"/>
  <c r="H129"/>
  <c r="G129"/>
  <c r="F129"/>
  <c r="F154" s="1"/>
  <c r="E129"/>
  <c r="E154" s="1"/>
  <c r="D129"/>
  <c r="D154"/>
  <c r="C129"/>
  <c r="J127"/>
  <c r="K127" s="1"/>
  <c r="J126"/>
  <c r="K126" s="1"/>
  <c r="J125"/>
  <c r="K125" s="1"/>
  <c r="J124"/>
  <c r="K124" s="1"/>
  <c r="J123"/>
  <c r="K123" s="1"/>
  <c r="J122"/>
  <c r="K122" s="1"/>
  <c r="J121"/>
  <c r="K121" s="1"/>
  <c r="J120"/>
  <c r="K120" s="1"/>
  <c r="J119"/>
  <c r="K119" s="1"/>
  <c r="J118"/>
  <c r="K118" s="1"/>
  <c r="J117"/>
  <c r="K117" s="1"/>
  <c r="J116"/>
  <c r="K116" s="1"/>
  <c r="J115"/>
  <c r="K115" s="1"/>
  <c r="K114" s="1"/>
  <c r="I114"/>
  <c r="H114"/>
  <c r="G114"/>
  <c r="F114"/>
  <c r="E114"/>
  <c r="D114"/>
  <c r="C114"/>
  <c r="J113"/>
  <c r="K113" s="1"/>
  <c r="J112"/>
  <c r="K112" s="1"/>
  <c r="J111"/>
  <c r="K111" s="1"/>
  <c r="J110"/>
  <c r="K110" s="1"/>
  <c r="J109"/>
  <c r="K109" s="1"/>
  <c r="J108"/>
  <c r="K108" s="1"/>
  <c r="J107"/>
  <c r="K107" s="1"/>
  <c r="J106"/>
  <c r="K106"/>
  <c r="J105"/>
  <c r="K105" s="1"/>
  <c r="J104"/>
  <c r="K104" s="1"/>
  <c r="J103"/>
  <c r="K103"/>
  <c r="J102"/>
  <c r="K102" s="1"/>
  <c r="J101"/>
  <c r="K101" s="1"/>
  <c r="J100"/>
  <c r="K100" s="1"/>
  <c r="J99"/>
  <c r="K99" s="1"/>
  <c r="J98"/>
  <c r="K98" s="1"/>
  <c r="J97"/>
  <c r="K97"/>
  <c r="J96"/>
  <c r="J95"/>
  <c r="K95" s="1"/>
  <c r="J94"/>
  <c r="I93"/>
  <c r="I128" s="1"/>
  <c r="H93"/>
  <c r="H128" s="1"/>
  <c r="G93"/>
  <c r="G128" s="1"/>
  <c r="F93"/>
  <c r="F128" s="1"/>
  <c r="E93"/>
  <c r="E128" s="1"/>
  <c r="D93"/>
  <c r="C93"/>
  <c r="C128" s="1"/>
  <c r="J88"/>
  <c r="K88" s="1"/>
  <c r="J87"/>
  <c r="K87" s="1"/>
  <c r="J86"/>
  <c r="K86" s="1"/>
  <c r="J85"/>
  <c r="K85" s="1"/>
  <c r="J84"/>
  <c r="K84" s="1"/>
  <c r="J83"/>
  <c r="I82"/>
  <c r="H82"/>
  <c r="G82"/>
  <c r="F82"/>
  <c r="E82"/>
  <c r="D82"/>
  <c r="C82"/>
  <c r="J81"/>
  <c r="K81"/>
  <c r="J80"/>
  <c r="K80" s="1"/>
  <c r="J79"/>
  <c r="K79" s="1"/>
  <c r="K78" s="1"/>
  <c r="I78"/>
  <c r="H78"/>
  <c r="G78"/>
  <c r="F78"/>
  <c r="E78"/>
  <c r="D78"/>
  <c r="C78"/>
  <c r="J77"/>
  <c r="K77" s="1"/>
  <c r="J76"/>
  <c r="K76" s="1"/>
  <c r="I75"/>
  <c r="I89" s="1"/>
  <c r="H75"/>
  <c r="G75"/>
  <c r="F75"/>
  <c r="E75"/>
  <c r="D75"/>
  <c r="C75"/>
  <c r="J74"/>
  <c r="K74" s="1"/>
  <c r="J73"/>
  <c r="K73" s="1"/>
  <c r="J72"/>
  <c r="K72"/>
  <c r="J71"/>
  <c r="I70"/>
  <c r="H70"/>
  <c r="G70"/>
  <c r="F70"/>
  <c r="E70"/>
  <c r="D70"/>
  <c r="C70"/>
  <c r="C89" s="1"/>
  <c r="J69"/>
  <c r="K69" s="1"/>
  <c r="J68"/>
  <c r="K68" s="1"/>
  <c r="K66" s="1"/>
  <c r="J67"/>
  <c r="K67" s="1"/>
  <c r="I66"/>
  <c r="H66"/>
  <c r="H89" s="1"/>
  <c r="G66"/>
  <c r="G89" s="1"/>
  <c r="F66"/>
  <c r="E66"/>
  <c r="E89" s="1"/>
  <c r="D66"/>
  <c r="D89" s="1"/>
  <c r="C66"/>
  <c r="J64"/>
  <c r="K64" s="1"/>
  <c r="J63"/>
  <c r="K63" s="1"/>
  <c r="J62"/>
  <c r="K62" s="1"/>
  <c r="J61"/>
  <c r="I60"/>
  <c r="H60"/>
  <c r="G60"/>
  <c r="F60"/>
  <c r="E60"/>
  <c r="D60"/>
  <c r="C60"/>
  <c r="J59"/>
  <c r="K59" s="1"/>
  <c r="J58"/>
  <c r="K58" s="1"/>
  <c r="J57"/>
  <c r="K57" s="1"/>
  <c r="J56"/>
  <c r="K56" s="1"/>
  <c r="I55"/>
  <c r="H55"/>
  <c r="G55"/>
  <c r="F55"/>
  <c r="E55"/>
  <c r="D55"/>
  <c r="C55"/>
  <c r="J54"/>
  <c r="K54" s="1"/>
  <c r="J53"/>
  <c r="K53" s="1"/>
  <c r="J52"/>
  <c r="K52" s="1"/>
  <c r="J51"/>
  <c r="K51" s="1"/>
  <c r="J50"/>
  <c r="K50" s="1"/>
  <c r="I49"/>
  <c r="H49"/>
  <c r="G49"/>
  <c r="F49"/>
  <c r="E49"/>
  <c r="D49"/>
  <c r="C49"/>
  <c r="J48"/>
  <c r="K48" s="1"/>
  <c r="K47"/>
  <c r="J47"/>
  <c r="J46"/>
  <c r="K46" s="1"/>
  <c r="K45"/>
  <c r="J45"/>
  <c r="J44"/>
  <c r="K44" s="1"/>
  <c r="J43"/>
  <c r="K43" s="1"/>
  <c r="J42"/>
  <c r="K42" s="1"/>
  <c r="J41"/>
  <c r="K41" s="1"/>
  <c r="J40"/>
  <c r="K40" s="1"/>
  <c r="J39"/>
  <c r="K39" s="1"/>
  <c r="J38"/>
  <c r="I37"/>
  <c r="H37"/>
  <c r="G37"/>
  <c r="F37"/>
  <c r="E37"/>
  <c r="D37"/>
  <c r="C37"/>
  <c r="J36"/>
  <c r="K36" s="1"/>
  <c r="J35"/>
  <c r="K35" s="1"/>
  <c r="J34"/>
  <c r="K34" s="1"/>
  <c r="J33"/>
  <c r="K33" s="1"/>
  <c r="J32"/>
  <c r="K32" s="1"/>
  <c r="J31"/>
  <c r="K31" s="1"/>
  <c r="J30"/>
  <c r="I29"/>
  <c r="H29"/>
  <c r="G29"/>
  <c r="F29"/>
  <c r="E29"/>
  <c r="D29"/>
  <c r="C29"/>
  <c r="J28"/>
  <c r="K28" s="1"/>
  <c r="J27"/>
  <c r="K27" s="1"/>
  <c r="J26"/>
  <c r="K26" s="1"/>
  <c r="J25"/>
  <c r="K25" s="1"/>
  <c r="J24"/>
  <c r="K24" s="1"/>
  <c r="J23"/>
  <c r="I22"/>
  <c r="H22"/>
  <c r="G22"/>
  <c r="F22"/>
  <c r="E22"/>
  <c r="D22"/>
  <c r="C22"/>
  <c r="J21"/>
  <c r="K21" s="1"/>
  <c r="J20"/>
  <c r="K20" s="1"/>
  <c r="J19"/>
  <c r="K19"/>
  <c r="J18"/>
  <c r="K18" s="1"/>
  <c r="J17"/>
  <c r="K17" s="1"/>
  <c r="J16"/>
  <c r="K16" s="1"/>
  <c r="I15"/>
  <c r="H15"/>
  <c r="G15"/>
  <c r="F15"/>
  <c r="E15"/>
  <c r="D15"/>
  <c r="C15"/>
  <c r="J14"/>
  <c r="K14" s="1"/>
  <c r="J13"/>
  <c r="K13" s="1"/>
  <c r="J12"/>
  <c r="K12" s="1"/>
  <c r="J11"/>
  <c r="K11" s="1"/>
  <c r="J10"/>
  <c r="K10" s="1"/>
  <c r="J9"/>
  <c r="I8"/>
  <c r="H8"/>
  <c r="G8"/>
  <c r="G65" s="1"/>
  <c r="G90" s="1"/>
  <c r="F8"/>
  <c r="E8"/>
  <c r="D8"/>
  <c r="C8"/>
  <c r="I5"/>
  <c r="H5"/>
  <c r="G5"/>
  <c r="F5"/>
  <c r="E5"/>
  <c r="D5"/>
  <c r="C5"/>
  <c r="C8" i="3"/>
  <c r="C5"/>
  <c r="E5"/>
  <c r="E5" i="236" s="1"/>
  <c r="F5" i="3"/>
  <c r="F5" i="195" s="1"/>
  <c r="G5" i="3"/>
  <c r="G5" i="187" s="1"/>
  <c r="H5" i="3"/>
  <c r="H5" i="236" s="1"/>
  <c r="I5" i="3"/>
  <c r="I5" i="235" s="1"/>
  <c r="D8" i="3"/>
  <c r="E8"/>
  <c r="F8"/>
  <c r="G8"/>
  <c r="H8"/>
  <c r="I8"/>
  <c r="J9"/>
  <c r="K9" s="1"/>
  <c r="J10"/>
  <c r="K10" s="1"/>
  <c r="J11"/>
  <c r="K11" s="1"/>
  <c r="J12"/>
  <c r="K12" s="1"/>
  <c r="J13"/>
  <c r="K13" s="1"/>
  <c r="J14"/>
  <c r="K14" s="1"/>
  <c r="C15"/>
  <c r="D15"/>
  <c r="E15"/>
  <c r="F15"/>
  <c r="G15"/>
  <c r="H15"/>
  <c r="I15"/>
  <c r="J16"/>
  <c r="J17"/>
  <c r="K17" s="1"/>
  <c r="J18"/>
  <c r="K18" s="1"/>
  <c r="J19"/>
  <c r="K19" s="1"/>
  <c r="J20"/>
  <c r="K20" s="1"/>
  <c r="J21"/>
  <c r="K21" s="1"/>
  <c r="C22"/>
  <c r="D22"/>
  <c r="E22"/>
  <c r="F22"/>
  <c r="G22"/>
  <c r="H22"/>
  <c r="I22"/>
  <c r="J23"/>
  <c r="K23" s="1"/>
  <c r="J24"/>
  <c r="K24" s="1"/>
  <c r="J25"/>
  <c r="K25" s="1"/>
  <c r="J26"/>
  <c r="K26" s="1"/>
  <c r="J27"/>
  <c r="K27" s="1"/>
  <c r="J28"/>
  <c r="K28" s="1"/>
  <c r="C29"/>
  <c r="D29"/>
  <c r="E29"/>
  <c r="F29"/>
  <c r="G29"/>
  <c r="H29"/>
  <c r="I29"/>
  <c r="J30"/>
  <c r="K30" s="1"/>
  <c r="J31"/>
  <c r="K31" s="1"/>
  <c r="J32"/>
  <c r="K32" s="1"/>
  <c r="J33"/>
  <c r="K33" s="1"/>
  <c r="J34"/>
  <c r="K34" s="1"/>
  <c r="J35"/>
  <c r="J36"/>
  <c r="K36" s="1"/>
  <c r="C37"/>
  <c r="D37"/>
  <c r="E37"/>
  <c r="F37"/>
  <c r="G37"/>
  <c r="H37"/>
  <c r="I37"/>
  <c r="J38"/>
  <c r="K38" s="1"/>
  <c r="K37" s="1"/>
  <c r="J39"/>
  <c r="J40"/>
  <c r="K40" s="1"/>
  <c r="J41"/>
  <c r="K41" s="1"/>
  <c r="J42"/>
  <c r="K42" s="1"/>
  <c r="J43"/>
  <c r="K43" s="1"/>
  <c r="J44"/>
  <c r="K44" s="1"/>
  <c r="J45"/>
  <c r="K45" s="1"/>
  <c r="J46"/>
  <c r="K46" s="1"/>
  <c r="J47"/>
  <c r="K47" s="1"/>
  <c r="J48"/>
  <c r="K48" s="1"/>
  <c r="C49"/>
  <c r="D49"/>
  <c r="E49"/>
  <c r="F49"/>
  <c r="G49"/>
  <c r="H49"/>
  <c r="I49"/>
  <c r="J50"/>
  <c r="J51"/>
  <c r="K51" s="1"/>
  <c r="J52"/>
  <c r="K52" s="1"/>
  <c r="J53"/>
  <c r="K53" s="1"/>
  <c r="J54"/>
  <c r="K54" s="1"/>
  <c r="C55"/>
  <c r="D55"/>
  <c r="E55"/>
  <c r="F55"/>
  <c r="G55"/>
  <c r="H55"/>
  <c r="I55"/>
  <c r="J56"/>
  <c r="K56" s="1"/>
  <c r="J57"/>
  <c r="J58"/>
  <c r="K58"/>
  <c r="J59"/>
  <c r="K59" s="1"/>
  <c r="C60"/>
  <c r="D60"/>
  <c r="E60"/>
  <c r="F60"/>
  <c r="G60"/>
  <c r="H60"/>
  <c r="I60"/>
  <c r="J61"/>
  <c r="J62"/>
  <c r="K62" s="1"/>
  <c r="J63"/>
  <c r="K63" s="1"/>
  <c r="J64"/>
  <c r="K64"/>
  <c r="C66"/>
  <c r="D66"/>
  <c r="E66"/>
  <c r="F66"/>
  <c r="G66"/>
  <c r="H66"/>
  <c r="I66"/>
  <c r="J67"/>
  <c r="J68"/>
  <c r="K68" s="1"/>
  <c r="J69"/>
  <c r="K69" s="1"/>
  <c r="C70"/>
  <c r="D70"/>
  <c r="E70"/>
  <c r="F70"/>
  <c r="G70"/>
  <c r="H70"/>
  <c r="I70"/>
  <c r="J71"/>
  <c r="K71" s="1"/>
  <c r="J72"/>
  <c r="K72" s="1"/>
  <c r="J73"/>
  <c r="K73" s="1"/>
  <c r="J74"/>
  <c r="K74" s="1"/>
  <c r="C75"/>
  <c r="D75"/>
  <c r="E75"/>
  <c r="F75"/>
  <c r="G75"/>
  <c r="H75"/>
  <c r="I75"/>
  <c r="J76"/>
  <c r="J77"/>
  <c r="K77" s="1"/>
  <c r="C78"/>
  <c r="D78"/>
  <c r="E78"/>
  <c r="F78"/>
  <c r="G78"/>
  <c r="H78"/>
  <c r="I78"/>
  <c r="J79"/>
  <c r="K79" s="1"/>
  <c r="J80"/>
  <c r="K80" s="1"/>
  <c r="J81"/>
  <c r="K81" s="1"/>
  <c r="C82"/>
  <c r="D82"/>
  <c r="E82"/>
  <c r="F82"/>
  <c r="G82"/>
  <c r="H82"/>
  <c r="I82"/>
  <c r="I89" s="1"/>
  <c r="J83"/>
  <c r="K83" s="1"/>
  <c r="J84"/>
  <c r="K84" s="1"/>
  <c r="J85"/>
  <c r="K85" s="1"/>
  <c r="J86"/>
  <c r="K86" s="1"/>
  <c r="J87"/>
  <c r="K87" s="1"/>
  <c r="J88"/>
  <c r="K88" s="1"/>
  <c r="C93"/>
  <c r="D93"/>
  <c r="E93"/>
  <c r="F93"/>
  <c r="G93"/>
  <c r="H93"/>
  <c r="I93"/>
  <c r="J94"/>
  <c r="K94" s="1"/>
  <c r="J95"/>
  <c r="K95"/>
  <c r="J96"/>
  <c r="K96" s="1"/>
  <c r="J97"/>
  <c r="K97" s="1"/>
  <c r="J98"/>
  <c r="J99"/>
  <c r="K99"/>
  <c r="J100"/>
  <c r="K100" s="1"/>
  <c r="J101"/>
  <c r="K101" s="1"/>
  <c r="J102"/>
  <c r="K102" s="1"/>
  <c r="J103"/>
  <c r="K103" s="1"/>
  <c r="J104"/>
  <c r="K104" s="1"/>
  <c r="J105"/>
  <c r="K105" s="1"/>
  <c r="J106"/>
  <c r="K106" s="1"/>
  <c r="J107"/>
  <c r="K107" s="1"/>
  <c r="J108"/>
  <c r="K108" s="1"/>
  <c r="J109"/>
  <c r="K109"/>
  <c r="J110"/>
  <c r="K110" s="1"/>
  <c r="J111"/>
  <c r="K111" s="1"/>
  <c r="J112"/>
  <c r="K112" s="1"/>
  <c r="J113"/>
  <c r="K113" s="1"/>
  <c r="C114"/>
  <c r="C128" s="1"/>
  <c r="D114"/>
  <c r="E114"/>
  <c r="F114"/>
  <c r="F128" s="1"/>
  <c r="G114"/>
  <c r="G128" s="1"/>
  <c r="G155" s="1"/>
  <c r="H114"/>
  <c r="H128" s="1"/>
  <c r="H155" s="1"/>
  <c r="I114"/>
  <c r="I128"/>
  <c r="J115"/>
  <c r="J116"/>
  <c r="K116" s="1"/>
  <c r="J117"/>
  <c r="K117" s="1"/>
  <c r="J118"/>
  <c r="K118"/>
  <c r="J119"/>
  <c r="K119" s="1"/>
  <c r="J120"/>
  <c r="K120" s="1"/>
  <c r="J121"/>
  <c r="K121" s="1"/>
  <c r="J122"/>
  <c r="K122"/>
  <c r="J123"/>
  <c r="K123" s="1"/>
  <c r="J124"/>
  <c r="K124" s="1"/>
  <c r="J125"/>
  <c r="K125" s="1"/>
  <c r="J126"/>
  <c r="K126"/>
  <c r="J127"/>
  <c r="K127" s="1"/>
  <c r="C129"/>
  <c r="D129"/>
  <c r="E129"/>
  <c r="F129"/>
  <c r="G129"/>
  <c r="H129"/>
  <c r="I129"/>
  <c r="J130"/>
  <c r="K130"/>
  <c r="J131"/>
  <c r="J132"/>
  <c r="K132" s="1"/>
  <c r="C133"/>
  <c r="D133"/>
  <c r="E133"/>
  <c r="F133"/>
  <c r="G133"/>
  <c r="H133"/>
  <c r="I133"/>
  <c r="J134"/>
  <c r="K134" s="1"/>
  <c r="J135"/>
  <c r="K135" s="1"/>
  <c r="K133" s="1"/>
  <c r="J136"/>
  <c r="K136" s="1"/>
  <c r="J137"/>
  <c r="K137"/>
  <c r="J138"/>
  <c r="K138" s="1"/>
  <c r="J139"/>
  <c r="K139" s="1"/>
  <c r="C140"/>
  <c r="D140"/>
  <c r="E140"/>
  <c r="E154" s="1"/>
  <c r="F140"/>
  <c r="G140"/>
  <c r="H140"/>
  <c r="I140"/>
  <c r="J141"/>
  <c r="K141"/>
  <c r="J142"/>
  <c r="J143"/>
  <c r="K143" s="1"/>
  <c r="J144"/>
  <c r="K144"/>
  <c r="J145"/>
  <c r="K145" s="1"/>
  <c r="C146"/>
  <c r="D146"/>
  <c r="D154" s="1"/>
  <c r="E146"/>
  <c r="F146"/>
  <c r="G146"/>
  <c r="H146"/>
  <c r="I146"/>
  <c r="J147"/>
  <c r="K147"/>
  <c r="J148"/>
  <c r="K148"/>
  <c r="J149"/>
  <c r="K149"/>
  <c r="J150"/>
  <c r="K150"/>
  <c r="J151"/>
  <c r="K151"/>
  <c r="J152"/>
  <c r="K152"/>
  <c r="J153"/>
  <c r="K153"/>
  <c r="H154"/>
  <c r="J157"/>
  <c r="K157" s="1"/>
  <c r="J158"/>
  <c r="K158"/>
  <c r="D5" i="147"/>
  <c r="E5"/>
  <c r="J7"/>
  <c r="J8"/>
  <c r="K8"/>
  <c r="J9"/>
  <c r="K9" s="1"/>
  <c r="J10"/>
  <c r="K10"/>
  <c r="J11"/>
  <c r="K11" s="1"/>
  <c r="J12"/>
  <c r="K12"/>
  <c r="J13"/>
  <c r="K13" s="1"/>
  <c r="J14"/>
  <c r="K14"/>
  <c r="J15"/>
  <c r="K15" s="1"/>
  <c r="J16"/>
  <c r="K16"/>
  <c r="J17"/>
  <c r="K17" s="1"/>
  <c r="J18"/>
  <c r="K18"/>
  <c r="J19"/>
  <c r="K19" s="1"/>
  <c r="J20"/>
  <c r="K20"/>
  <c r="J21"/>
  <c r="K21" s="1"/>
  <c r="J22"/>
  <c r="K22"/>
  <c r="J23"/>
  <c r="K23" s="1"/>
  <c r="J24"/>
  <c r="K24"/>
  <c r="B25"/>
  <c r="D25"/>
  <c r="E25"/>
  <c r="D5" i="63"/>
  <c r="E5"/>
  <c r="J7"/>
  <c r="K7"/>
  <c r="J8"/>
  <c r="J9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B25"/>
  <c r="D25"/>
  <c r="E25"/>
  <c r="A4" i="76"/>
  <c r="E6" i="61"/>
  <c r="I6"/>
  <c r="E7"/>
  <c r="I7"/>
  <c r="E8"/>
  <c r="E17" s="1"/>
  <c r="I8"/>
  <c r="E9"/>
  <c r="I9"/>
  <c r="E10"/>
  <c r="I10"/>
  <c r="E11"/>
  <c r="I11"/>
  <c r="E12"/>
  <c r="I12"/>
  <c r="E13"/>
  <c r="I13"/>
  <c r="E14"/>
  <c r="I14"/>
  <c r="E15"/>
  <c r="I15"/>
  <c r="E16"/>
  <c r="I16"/>
  <c r="C17"/>
  <c r="D17"/>
  <c r="D12" i="76" s="1"/>
  <c r="G17" i="61"/>
  <c r="G31" s="1"/>
  <c r="H17"/>
  <c r="H32" s="1"/>
  <c r="C18"/>
  <c r="C30" s="1"/>
  <c r="C31" s="1"/>
  <c r="D18"/>
  <c r="D30" s="1"/>
  <c r="D31" s="1"/>
  <c r="I18"/>
  <c r="E19"/>
  <c r="E18" s="1"/>
  <c r="E30" s="1"/>
  <c r="E31" s="1"/>
  <c r="I19"/>
  <c r="E20"/>
  <c r="I20"/>
  <c r="E21"/>
  <c r="I21"/>
  <c r="E22"/>
  <c r="I22"/>
  <c r="E23"/>
  <c r="I23"/>
  <c r="I30" s="1"/>
  <c r="C24"/>
  <c r="D24"/>
  <c r="I24"/>
  <c r="E25"/>
  <c r="E24" s="1"/>
  <c r="I25"/>
  <c r="E26"/>
  <c r="I26"/>
  <c r="E27"/>
  <c r="I27"/>
  <c r="E28"/>
  <c r="I28"/>
  <c r="E29"/>
  <c r="I29"/>
  <c r="G30"/>
  <c r="D25" i="76" s="1"/>
  <c r="H30" i="61"/>
  <c r="I2" i="73"/>
  <c r="I2" i="61" s="1"/>
  <c r="H4" i="73"/>
  <c r="E6"/>
  <c r="I6"/>
  <c r="E7"/>
  <c r="I7"/>
  <c r="E8"/>
  <c r="I8"/>
  <c r="E9"/>
  <c r="I9"/>
  <c r="E10"/>
  <c r="I10"/>
  <c r="E11"/>
  <c r="I11"/>
  <c r="E12"/>
  <c r="I12"/>
  <c r="E13"/>
  <c r="I13"/>
  <c r="E14"/>
  <c r="I14"/>
  <c r="E15"/>
  <c r="I15"/>
  <c r="E16"/>
  <c r="I16"/>
  <c r="I17"/>
  <c r="D6" i="76"/>
  <c r="G18" i="73"/>
  <c r="H18"/>
  <c r="D31" s="1"/>
  <c r="C19"/>
  <c r="D19"/>
  <c r="D29" s="1"/>
  <c r="I19"/>
  <c r="I29" s="1"/>
  <c r="E20"/>
  <c r="E21"/>
  <c r="E22"/>
  <c r="E23"/>
  <c r="C24"/>
  <c r="D24"/>
  <c r="E25"/>
  <c r="E26"/>
  <c r="E27"/>
  <c r="E28"/>
  <c r="H29"/>
  <c r="A3" i="176"/>
  <c r="C8"/>
  <c r="C11"/>
  <c r="D11"/>
  <c r="E11"/>
  <c r="E68" s="1"/>
  <c r="F11"/>
  <c r="G11"/>
  <c r="H11"/>
  <c r="H68" s="1"/>
  <c r="I11"/>
  <c r="J12"/>
  <c r="J13"/>
  <c r="K13"/>
  <c r="J14"/>
  <c r="K14" s="1"/>
  <c r="J15"/>
  <c r="K15"/>
  <c r="J16"/>
  <c r="K16" s="1"/>
  <c r="J17"/>
  <c r="K17"/>
  <c r="C18"/>
  <c r="D18"/>
  <c r="E18"/>
  <c r="F18"/>
  <c r="F68" s="1"/>
  <c r="G18"/>
  <c r="H18"/>
  <c r="I18"/>
  <c r="J19"/>
  <c r="K19" s="1"/>
  <c r="J20"/>
  <c r="K20"/>
  <c r="J21"/>
  <c r="K21" s="1"/>
  <c r="J22"/>
  <c r="K22"/>
  <c r="J23"/>
  <c r="J24"/>
  <c r="K24"/>
  <c r="C25"/>
  <c r="D25"/>
  <c r="E25"/>
  <c r="F25"/>
  <c r="G25"/>
  <c r="H25"/>
  <c r="I25"/>
  <c r="J26"/>
  <c r="K26"/>
  <c r="J27"/>
  <c r="K27" s="1"/>
  <c r="J28"/>
  <c r="K28"/>
  <c r="J29"/>
  <c r="K29" s="1"/>
  <c r="J30"/>
  <c r="K30"/>
  <c r="J31"/>
  <c r="K31" s="1"/>
  <c r="C32"/>
  <c r="D32"/>
  <c r="E32"/>
  <c r="F32"/>
  <c r="G32"/>
  <c r="H32"/>
  <c r="I32"/>
  <c r="J33"/>
  <c r="K33"/>
  <c r="J34"/>
  <c r="K34" s="1"/>
  <c r="K32" s="1"/>
  <c r="J35"/>
  <c r="K35"/>
  <c r="J36"/>
  <c r="K36" s="1"/>
  <c r="J37"/>
  <c r="K37"/>
  <c r="J38"/>
  <c r="K38" s="1"/>
  <c r="J39"/>
  <c r="K39"/>
  <c r="C40"/>
  <c r="D40"/>
  <c r="E40"/>
  <c r="F40"/>
  <c r="G40"/>
  <c r="H40"/>
  <c r="I40"/>
  <c r="J41"/>
  <c r="K41" s="1"/>
  <c r="J42"/>
  <c r="K42"/>
  <c r="J43"/>
  <c r="K43" s="1"/>
  <c r="J44"/>
  <c r="K44"/>
  <c r="J45"/>
  <c r="K45" s="1"/>
  <c r="J46"/>
  <c r="K46"/>
  <c r="J47"/>
  <c r="K47" s="1"/>
  <c r="J48"/>
  <c r="K48"/>
  <c r="J49"/>
  <c r="K49" s="1"/>
  <c r="J50"/>
  <c r="K50"/>
  <c r="J51"/>
  <c r="K51" s="1"/>
  <c r="C52"/>
  <c r="D52"/>
  <c r="E52"/>
  <c r="F52"/>
  <c r="G52"/>
  <c r="H52"/>
  <c r="I52"/>
  <c r="J53"/>
  <c r="K53"/>
  <c r="J54"/>
  <c r="K54" s="1"/>
  <c r="J55"/>
  <c r="K55"/>
  <c r="J56"/>
  <c r="K56" s="1"/>
  <c r="J57"/>
  <c r="K57"/>
  <c r="C58"/>
  <c r="D58"/>
  <c r="E58"/>
  <c r="F58"/>
  <c r="G58"/>
  <c r="H58"/>
  <c r="I58"/>
  <c r="I68"/>
  <c r="J59"/>
  <c r="J60"/>
  <c r="K60"/>
  <c r="J61"/>
  <c r="K61" s="1"/>
  <c r="K58" s="1"/>
  <c r="J62"/>
  <c r="K62"/>
  <c r="C63"/>
  <c r="D63"/>
  <c r="E63"/>
  <c r="F63"/>
  <c r="G63"/>
  <c r="H63"/>
  <c r="I63"/>
  <c r="J64"/>
  <c r="K64"/>
  <c r="J65"/>
  <c r="J63" s="1"/>
  <c r="J66"/>
  <c r="K66" s="1"/>
  <c r="J67"/>
  <c r="K67"/>
  <c r="C69"/>
  <c r="C92" s="1"/>
  <c r="D69"/>
  <c r="D92" s="1"/>
  <c r="E69"/>
  <c r="F69"/>
  <c r="G69"/>
  <c r="G92" s="1"/>
  <c r="H69"/>
  <c r="I69"/>
  <c r="I92" s="1"/>
  <c r="J70"/>
  <c r="J71"/>
  <c r="J69" s="1"/>
  <c r="J72"/>
  <c r="K72"/>
  <c r="C73"/>
  <c r="D73"/>
  <c r="E73"/>
  <c r="F73"/>
  <c r="G73"/>
  <c r="H73"/>
  <c r="I73"/>
  <c r="J74"/>
  <c r="K74" s="1"/>
  <c r="J75"/>
  <c r="J76"/>
  <c r="K76"/>
  <c r="J77"/>
  <c r="K77" s="1"/>
  <c r="C78"/>
  <c r="D78"/>
  <c r="E78"/>
  <c r="F78"/>
  <c r="G78"/>
  <c r="H78"/>
  <c r="I78"/>
  <c r="J79"/>
  <c r="K79"/>
  <c r="J80"/>
  <c r="K80" s="1"/>
  <c r="K78" s="1"/>
  <c r="C81"/>
  <c r="D81"/>
  <c r="E81"/>
  <c r="F81"/>
  <c r="G81"/>
  <c r="H81"/>
  <c r="I81"/>
  <c r="J82"/>
  <c r="J83"/>
  <c r="K83"/>
  <c r="J84"/>
  <c r="J81" s="1"/>
  <c r="C85"/>
  <c r="D85"/>
  <c r="E85"/>
  <c r="F85"/>
  <c r="G85"/>
  <c r="H85"/>
  <c r="I85"/>
  <c r="J86"/>
  <c r="J87"/>
  <c r="K87" s="1"/>
  <c r="J88"/>
  <c r="K88"/>
  <c r="J89"/>
  <c r="K89" s="1"/>
  <c r="J90"/>
  <c r="K90"/>
  <c r="J91"/>
  <c r="K91" s="1"/>
  <c r="K96"/>
  <c r="C97"/>
  <c r="C100"/>
  <c r="D100"/>
  <c r="E100"/>
  <c r="F100"/>
  <c r="G100"/>
  <c r="G135" s="1"/>
  <c r="G161" s="1"/>
  <c r="H100"/>
  <c r="I100"/>
  <c r="J101"/>
  <c r="J102"/>
  <c r="K102" s="1"/>
  <c r="J103"/>
  <c r="K103"/>
  <c r="J104"/>
  <c r="K104" s="1"/>
  <c r="J105"/>
  <c r="K105"/>
  <c r="J106"/>
  <c r="K106" s="1"/>
  <c r="J107"/>
  <c r="K107"/>
  <c r="J108"/>
  <c r="K108" s="1"/>
  <c r="J109"/>
  <c r="K109"/>
  <c r="J110"/>
  <c r="K110" s="1"/>
  <c r="J111"/>
  <c r="K111"/>
  <c r="J112"/>
  <c r="K112" s="1"/>
  <c r="J113"/>
  <c r="K113"/>
  <c r="J114"/>
  <c r="K114" s="1"/>
  <c r="J115"/>
  <c r="K115"/>
  <c r="J116"/>
  <c r="K116" s="1"/>
  <c r="J117"/>
  <c r="K117"/>
  <c r="J118"/>
  <c r="K118" s="1"/>
  <c r="J119"/>
  <c r="K119"/>
  <c r="J120"/>
  <c r="K120" s="1"/>
  <c r="C121"/>
  <c r="D121"/>
  <c r="D135" s="1"/>
  <c r="E121"/>
  <c r="E135"/>
  <c r="F121"/>
  <c r="F135" s="1"/>
  <c r="G121"/>
  <c r="H121"/>
  <c r="H135"/>
  <c r="I121"/>
  <c r="J122"/>
  <c r="J123"/>
  <c r="K123"/>
  <c r="J124"/>
  <c r="K124" s="1"/>
  <c r="J125"/>
  <c r="K125"/>
  <c r="J126"/>
  <c r="K126" s="1"/>
  <c r="J127"/>
  <c r="K127"/>
  <c r="J128"/>
  <c r="K128" s="1"/>
  <c r="J129"/>
  <c r="K129"/>
  <c r="J130"/>
  <c r="K130" s="1"/>
  <c r="J131"/>
  <c r="K131"/>
  <c r="J132"/>
  <c r="K132" s="1"/>
  <c r="J133"/>
  <c r="K133"/>
  <c r="J134"/>
  <c r="K134" s="1"/>
  <c r="C136"/>
  <c r="D136"/>
  <c r="D160" s="1"/>
  <c r="E136"/>
  <c r="F136"/>
  <c r="G136"/>
  <c r="H136"/>
  <c r="I136"/>
  <c r="J137"/>
  <c r="K137"/>
  <c r="J138"/>
  <c r="K138" s="1"/>
  <c r="J139"/>
  <c r="K139"/>
  <c r="C140"/>
  <c r="D140"/>
  <c r="E140"/>
  <c r="F140"/>
  <c r="G140"/>
  <c r="H140"/>
  <c r="I140"/>
  <c r="I160" s="1"/>
  <c r="J141"/>
  <c r="K141" s="1"/>
  <c r="J142"/>
  <c r="K142"/>
  <c r="J143"/>
  <c r="K143" s="1"/>
  <c r="J144"/>
  <c r="K144" s="1"/>
  <c r="J145"/>
  <c r="K145"/>
  <c r="J146"/>
  <c r="K146" s="1"/>
  <c r="C147"/>
  <c r="C160"/>
  <c r="D147"/>
  <c r="E147"/>
  <c r="F147"/>
  <c r="G147"/>
  <c r="H147"/>
  <c r="I147"/>
  <c r="J148"/>
  <c r="K148"/>
  <c r="J149"/>
  <c r="J150"/>
  <c r="K150"/>
  <c r="J151"/>
  <c r="K151" s="1"/>
  <c r="C152"/>
  <c r="D152"/>
  <c r="E152"/>
  <c r="E160" s="1"/>
  <c r="F152"/>
  <c r="G152"/>
  <c r="H152"/>
  <c r="I152"/>
  <c r="J153"/>
  <c r="K153"/>
  <c r="J154"/>
  <c r="J155"/>
  <c r="K155" s="1"/>
  <c r="K152" s="1"/>
  <c r="J156"/>
  <c r="K156"/>
  <c r="J157"/>
  <c r="K157" s="1"/>
  <c r="J158"/>
  <c r="K158"/>
  <c r="J159"/>
  <c r="K159" s="1"/>
  <c r="K164"/>
  <c r="A3" i="175"/>
  <c r="C8"/>
  <c r="C11"/>
  <c r="D11"/>
  <c r="E11"/>
  <c r="F11"/>
  <c r="G11"/>
  <c r="H11"/>
  <c r="I11"/>
  <c r="J12"/>
  <c r="K12" s="1"/>
  <c r="J13"/>
  <c r="K13" s="1"/>
  <c r="J14"/>
  <c r="K14"/>
  <c r="J15"/>
  <c r="K15" s="1"/>
  <c r="J16"/>
  <c r="K16" s="1"/>
  <c r="J17"/>
  <c r="K17" s="1"/>
  <c r="C18"/>
  <c r="D18"/>
  <c r="E18"/>
  <c r="F18"/>
  <c r="G18"/>
  <c r="H18"/>
  <c r="I18"/>
  <c r="J19"/>
  <c r="J20"/>
  <c r="J21"/>
  <c r="K21" s="1"/>
  <c r="J22"/>
  <c r="K22" s="1"/>
  <c r="J23"/>
  <c r="K23" s="1"/>
  <c r="J24"/>
  <c r="K24" s="1"/>
  <c r="C25"/>
  <c r="D25"/>
  <c r="E25"/>
  <c r="F25"/>
  <c r="G25"/>
  <c r="H25"/>
  <c r="I25"/>
  <c r="J26"/>
  <c r="J27"/>
  <c r="J28"/>
  <c r="K28" s="1"/>
  <c r="J29"/>
  <c r="K29" s="1"/>
  <c r="J30"/>
  <c r="K30" s="1"/>
  <c r="J31"/>
  <c r="K31" s="1"/>
  <c r="C32"/>
  <c r="D32"/>
  <c r="E32"/>
  <c r="F32"/>
  <c r="G32"/>
  <c r="H32"/>
  <c r="I32"/>
  <c r="J33"/>
  <c r="J34"/>
  <c r="K34" s="1"/>
  <c r="J35"/>
  <c r="K35" s="1"/>
  <c r="J36"/>
  <c r="K36" s="1"/>
  <c r="J37"/>
  <c r="K37" s="1"/>
  <c r="J38"/>
  <c r="K38" s="1"/>
  <c r="J39"/>
  <c r="K39"/>
  <c r="C40"/>
  <c r="D40"/>
  <c r="E40"/>
  <c r="F40"/>
  <c r="G40"/>
  <c r="H40"/>
  <c r="I40"/>
  <c r="J41"/>
  <c r="K41" s="1"/>
  <c r="J42"/>
  <c r="K42" s="1"/>
  <c r="K40" s="1"/>
  <c r="J43"/>
  <c r="K43" s="1"/>
  <c r="J44"/>
  <c r="K44" s="1"/>
  <c r="J45"/>
  <c r="K45" s="1"/>
  <c r="J46"/>
  <c r="K46"/>
  <c r="J47"/>
  <c r="K47" s="1"/>
  <c r="J48"/>
  <c r="K48" s="1"/>
  <c r="J49"/>
  <c r="K49" s="1"/>
  <c r="J50"/>
  <c r="K50" s="1"/>
  <c r="J51"/>
  <c r="K51" s="1"/>
  <c r="C52"/>
  <c r="D52"/>
  <c r="E52"/>
  <c r="F52"/>
  <c r="G52"/>
  <c r="H52"/>
  <c r="I52"/>
  <c r="J53"/>
  <c r="K53"/>
  <c r="J54"/>
  <c r="K54" s="1"/>
  <c r="J55"/>
  <c r="K55"/>
  <c r="J56"/>
  <c r="K56" s="1"/>
  <c r="J57"/>
  <c r="K57" s="1"/>
  <c r="C58"/>
  <c r="D58"/>
  <c r="E58"/>
  <c r="F58"/>
  <c r="G58"/>
  <c r="H58"/>
  <c r="I58"/>
  <c r="J59"/>
  <c r="K59"/>
  <c r="J60"/>
  <c r="J58" s="1"/>
  <c r="J61"/>
  <c r="K61" s="1"/>
  <c r="J62"/>
  <c r="K62" s="1"/>
  <c r="C63"/>
  <c r="D63"/>
  <c r="E63"/>
  <c r="F63"/>
  <c r="G63"/>
  <c r="H63"/>
  <c r="I63"/>
  <c r="I68" s="1"/>
  <c r="J64"/>
  <c r="K64"/>
  <c r="J65"/>
  <c r="J66"/>
  <c r="J67"/>
  <c r="K67" s="1"/>
  <c r="C69"/>
  <c r="D69"/>
  <c r="E69"/>
  <c r="F69"/>
  <c r="G69"/>
  <c r="H69"/>
  <c r="I69"/>
  <c r="J70"/>
  <c r="J71"/>
  <c r="K71" s="1"/>
  <c r="J72"/>
  <c r="K72" s="1"/>
  <c r="C73"/>
  <c r="D73"/>
  <c r="E73"/>
  <c r="F73"/>
  <c r="G73"/>
  <c r="H73"/>
  <c r="I73"/>
  <c r="J74"/>
  <c r="K74"/>
  <c r="J75"/>
  <c r="K75" s="1"/>
  <c r="J76"/>
  <c r="K76" s="1"/>
  <c r="J77"/>
  <c r="K77" s="1"/>
  <c r="C78"/>
  <c r="D78"/>
  <c r="E78"/>
  <c r="F78"/>
  <c r="G78"/>
  <c r="H78"/>
  <c r="I78"/>
  <c r="J79"/>
  <c r="J78"/>
  <c r="J80"/>
  <c r="K80" s="1"/>
  <c r="C81"/>
  <c r="D81"/>
  <c r="D92" s="1"/>
  <c r="E81"/>
  <c r="F81"/>
  <c r="G81"/>
  <c r="H81"/>
  <c r="I81"/>
  <c r="J82"/>
  <c r="J83"/>
  <c r="K83" s="1"/>
  <c r="J84"/>
  <c r="K84" s="1"/>
  <c r="C85"/>
  <c r="D85"/>
  <c r="E85"/>
  <c r="F85"/>
  <c r="G85"/>
  <c r="H85"/>
  <c r="I85"/>
  <c r="I92" s="1"/>
  <c r="J86"/>
  <c r="J87"/>
  <c r="K87"/>
  <c r="J88"/>
  <c r="K88" s="1"/>
  <c r="J89"/>
  <c r="K89" s="1"/>
  <c r="J90"/>
  <c r="K90" s="1"/>
  <c r="J91"/>
  <c r="K91" s="1"/>
  <c r="K96"/>
  <c r="K164" s="1"/>
  <c r="C97"/>
  <c r="C100"/>
  <c r="D100"/>
  <c r="E100"/>
  <c r="F100"/>
  <c r="G100"/>
  <c r="H100"/>
  <c r="I100"/>
  <c r="J101"/>
  <c r="K101" s="1"/>
  <c r="J102"/>
  <c r="K102" s="1"/>
  <c r="J103"/>
  <c r="K103" s="1"/>
  <c r="J104"/>
  <c r="K104" s="1"/>
  <c r="J105"/>
  <c r="K105" s="1"/>
  <c r="J106"/>
  <c r="K106"/>
  <c r="J107"/>
  <c r="K107" s="1"/>
  <c r="J108"/>
  <c r="K108"/>
  <c r="J109"/>
  <c r="K109" s="1"/>
  <c r="J110"/>
  <c r="K110" s="1"/>
  <c r="J111"/>
  <c r="K111" s="1"/>
  <c r="J112"/>
  <c r="K112" s="1"/>
  <c r="J113"/>
  <c r="K113" s="1"/>
  <c r="J114"/>
  <c r="K114"/>
  <c r="J115"/>
  <c r="K115" s="1"/>
  <c r="J116"/>
  <c r="K116" s="1"/>
  <c r="J117"/>
  <c r="K117" s="1"/>
  <c r="J118"/>
  <c r="K118" s="1"/>
  <c r="J119"/>
  <c r="K119" s="1"/>
  <c r="J120"/>
  <c r="K120" s="1"/>
  <c r="C121"/>
  <c r="C135" s="1"/>
  <c r="D121"/>
  <c r="E121"/>
  <c r="E135" s="1"/>
  <c r="F121"/>
  <c r="G121"/>
  <c r="H121"/>
  <c r="H135" s="1"/>
  <c r="I121"/>
  <c r="J122"/>
  <c r="J121" s="1"/>
  <c r="J123"/>
  <c r="K123" s="1"/>
  <c r="J124"/>
  <c r="K124" s="1"/>
  <c r="J125"/>
  <c r="K125" s="1"/>
  <c r="J126"/>
  <c r="K126" s="1"/>
  <c r="J127"/>
  <c r="K127" s="1"/>
  <c r="J128"/>
  <c r="K128"/>
  <c r="J129"/>
  <c r="K129" s="1"/>
  <c r="J130"/>
  <c r="K130" s="1"/>
  <c r="J131"/>
  <c r="K131" s="1"/>
  <c r="J132"/>
  <c r="K132" s="1"/>
  <c r="J133"/>
  <c r="K133" s="1"/>
  <c r="J134"/>
  <c r="K134" s="1"/>
  <c r="C136"/>
  <c r="D136"/>
  <c r="E136"/>
  <c r="F136"/>
  <c r="G136"/>
  <c r="H136"/>
  <c r="I136"/>
  <c r="J137"/>
  <c r="K137" s="1"/>
  <c r="K136" s="1"/>
  <c r="J138"/>
  <c r="J139"/>
  <c r="K139" s="1"/>
  <c r="C140"/>
  <c r="D140"/>
  <c r="E140"/>
  <c r="F140"/>
  <c r="G140"/>
  <c r="H140"/>
  <c r="H160" s="1"/>
  <c r="H161" s="1"/>
  <c r="I140"/>
  <c r="J141"/>
  <c r="K141" s="1"/>
  <c r="J142"/>
  <c r="K142"/>
  <c r="J143"/>
  <c r="K143" s="1"/>
  <c r="J144"/>
  <c r="K144" s="1"/>
  <c r="J145"/>
  <c r="K145" s="1"/>
  <c r="J146"/>
  <c r="K146" s="1"/>
  <c r="C147"/>
  <c r="D147"/>
  <c r="E147"/>
  <c r="F147"/>
  <c r="G147"/>
  <c r="H147"/>
  <c r="I147"/>
  <c r="J148"/>
  <c r="K148" s="1"/>
  <c r="J149"/>
  <c r="K149" s="1"/>
  <c r="J150"/>
  <c r="K150" s="1"/>
  <c r="J151"/>
  <c r="K151"/>
  <c r="C152"/>
  <c r="D152"/>
  <c r="E152"/>
  <c r="F152"/>
  <c r="G152"/>
  <c r="H152"/>
  <c r="I152"/>
  <c r="J153"/>
  <c r="J154"/>
  <c r="K154" s="1"/>
  <c r="J155"/>
  <c r="K155"/>
  <c r="J156"/>
  <c r="K156" s="1"/>
  <c r="J157"/>
  <c r="K157"/>
  <c r="J158"/>
  <c r="K158" s="1"/>
  <c r="J159"/>
  <c r="K159"/>
  <c r="A3" i="174"/>
  <c r="C8"/>
  <c r="C11"/>
  <c r="D11"/>
  <c r="E11"/>
  <c r="F11"/>
  <c r="G11"/>
  <c r="H11"/>
  <c r="I11"/>
  <c r="J12"/>
  <c r="K12" s="1"/>
  <c r="J13"/>
  <c r="K13"/>
  <c r="J14"/>
  <c r="K14"/>
  <c r="J15"/>
  <c r="K15"/>
  <c r="J16"/>
  <c r="K16"/>
  <c r="J17"/>
  <c r="K17"/>
  <c r="C18"/>
  <c r="D18"/>
  <c r="E18"/>
  <c r="F18"/>
  <c r="G18"/>
  <c r="H18"/>
  <c r="I18"/>
  <c r="J19"/>
  <c r="J20"/>
  <c r="K20"/>
  <c r="J21"/>
  <c r="K21" s="1"/>
  <c r="J22"/>
  <c r="K22" s="1"/>
  <c r="J23"/>
  <c r="K23" s="1"/>
  <c r="J24"/>
  <c r="K24"/>
  <c r="C25"/>
  <c r="D25"/>
  <c r="E25"/>
  <c r="F25"/>
  <c r="G25"/>
  <c r="H25"/>
  <c r="I25"/>
  <c r="J26"/>
  <c r="J27"/>
  <c r="K27"/>
  <c r="J28"/>
  <c r="K28" s="1"/>
  <c r="J29"/>
  <c r="K29" s="1"/>
  <c r="J30"/>
  <c r="K30" s="1"/>
  <c r="J31"/>
  <c r="K31"/>
  <c r="C32"/>
  <c r="D32"/>
  <c r="E32"/>
  <c r="F32"/>
  <c r="G32"/>
  <c r="H32"/>
  <c r="I32"/>
  <c r="J33"/>
  <c r="K33" s="1"/>
  <c r="J34"/>
  <c r="K34"/>
  <c r="J35"/>
  <c r="K35" s="1"/>
  <c r="J36"/>
  <c r="K36" s="1"/>
  <c r="K32" s="1"/>
  <c r="J37"/>
  <c r="K37" s="1"/>
  <c r="J38"/>
  <c r="K38"/>
  <c r="J39"/>
  <c r="K39" s="1"/>
  <c r="C40"/>
  <c r="D40"/>
  <c r="E40"/>
  <c r="F40"/>
  <c r="G40"/>
  <c r="H40"/>
  <c r="I40"/>
  <c r="J41"/>
  <c r="K41"/>
  <c r="J42"/>
  <c r="K42" s="1"/>
  <c r="J43"/>
  <c r="K43" s="1"/>
  <c r="J44"/>
  <c r="K44" s="1"/>
  <c r="J45"/>
  <c r="K45" s="1"/>
  <c r="J46"/>
  <c r="K46" s="1"/>
  <c r="J47"/>
  <c r="K47" s="1"/>
  <c r="J48"/>
  <c r="K48" s="1"/>
  <c r="J49"/>
  <c r="K49" s="1"/>
  <c r="J50"/>
  <c r="K50" s="1"/>
  <c r="J51"/>
  <c r="K51" s="1"/>
  <c r="C52"/>
  <c r="D52"/>
  <c r="E52"/>
  <c r="F52"/>
  <c r="G52"/>
  <c r="H52"/>
  <c r="I52"/>
  <c r="J53"/>
  <c r="J54"/>
  <c r="K54"/>
  <c r="J55"/>
  <c r="J56"/>
  <c r="K56" s="1"/>
  <c r="J57"/>
  <c r="K57" s="1"/>
  <c r="C58"/>
  <c r="D58"/>
  <c r="E58"/>
  <c r="F58"/>
  <c r="G58"/>
  <c r="H58"/>
  <c r="I58"/>
  <c r="J59"/>
  <c r="J60"/>
  <c r="K60" s="1"/>
  <c r="J61"/>
  <c r="K61" s="1"/>
  <c r="J62"/>
  <c r="K62" s="1"/>
  <c r="C63"/>
  <c r="D63"/>
  <c r="E63"/>
  <c r="F63"/>
  <c r="G63"/>
  <c r="H63"/>
  <c r="I63"/>
  <c r="J64"/>
  <c r="J65"/>
  <c r="K65"/>
  <c r="J66"/>
  <c r="K66" s="1"/>
  <c r="J67"/>
  <c r="K67" s="1"/>
  <c r="C69"/>
  <c r="D69"/>
  <c r="E69"/>
  <c r="F69"/>
  <c r="G69"/>
  <c r="H69"/>
  <c r="I69"/>
  <c r="J70"/>
  <c r="K70" s="1"/>
  <c r="J71"/>
  <c r="J69" s="1"/>
  <c r="J72"/>
  <c r="K72"/>
  <c r="C73"/>
  <c r="D73"/>
  <c r="E73"/>
  <c r="F73"/>
  <c r="G73"/>
  <c r="H73"/>
  <c r="H92" s="1"/>
  <c r="I73"/>
  <c r="J74"/>
  <c r="K74" s="1"/>
  <c r="J75"/>
  <c r="K75"/>
  <c r="J76"/>
  <c r="K76"/>
  <c r="J77"/>
  <c r="K77"/>
  <c r="C78"/>
  <c r="D78"/>
  <c r="E78"/>
  <c r="F78"/>
  <c r="G78"/>
  <c r="H78"/>
  <c r="I78"/>
  <c r="J79"/>
  <c r="K79" s="1"/>
  <c r="J80"/>
  <c r="K80" s="1"/>
  <c r="C81"/>
  <c r="D81"/>
  <c r="E81"/>
  <c r="F81"/>
  <c r="G81"/>
  <c r="H81"/>
  <c r="I81"/>
  <c r="J82"/>
  <c r="K82" s="1"/>
  <c r="J83"/>
  <c r="K83" s="1"/>
  <c r="J84"/>
  <c r="K84" s="1"/>
  <c r="J81"/>
  <c r="C85"/>
  <c r="D85"/>
  <c r="E85"/>
  <c r="F85"/>
  <c r="G85"/>
  <c r="H85"/>
  <c r="I85"/>
  <c r="J86"/>
  <c r="K86" s="1"/>
  <c r="J87"/>
  <c r="K87" s="1"/>
  <c r="J88"/>
  <c r="K88" s="1"/>
  <c r="J89"/>
  <c r="K89" s="1"/>
  <c r="J90"/>
  <c r="K90" s="1"/>
  <c r="J91"/>
  <c r="K91"/>
  <c r="K96"/>
  <c r="K164" s="1"/>
  <c r="C97"/>
  <c r="C100"/>
  <c r="C135" s="1"/>
  <c r="D100"/>
  <c r="E100"/>
  <c r="F100"/>
  <c r="G100"/>
  <c r="H100"/>
  <c r="I100"/>
  <c r="J101"/>
  <c r="K101" s="1"/>
  <c r="J102"/>
  <c r="K102" s="1"/>
  <c r="J103"/>
  <c r="K103" s="1"/>
  <c r="J104"/>
  <c r="K104"/>
  <c r="J105"/>
  <c r="K105" s="1"/>
  <c r="J106"/>
  <c r="K106" s="1"/>
  <c r="J107"/>
  <c r="K107"/>
  <c r="J108"/>
  <c r="K108" s="1"/>
  <c r="J109"/>
  <c r="K109"/>
  <c r="J110"/>
  <c r="K110" s="1"/>
  <c r="J111"/>
  <c r="K111"/>
  <c r="J112"/>
  <c r="K112" s="1"/>
  <c r="J113"/>
  <c r="K113"/>
  <c r="J114"/>
  <c r="K114" s="1"/>
  <c r="J115"/>
  <c r="K115" s="1"/>
  <c r="J116"/>
  <c r="K116" s="1"/>
  <c r="J117"/>
  <c r="K117" s="1"/>
  <c r="J118"/>
  <c r="K118" s="1"/>
  <c r="J119"/>
  <c r="K119" s="1"/>
  <c r="J120"/>
  <c r="K120" s="1"/>
  <c r="C121"/>
  <c r="D121"/>
  <c r="E121"/>
  <c r="F121"/>
  <c r="G121"/>
  <c r="G135" s="1"/>
  <c r="G161" s="1"/>
  <c r="H121"/>
  <c r="I121"/>
  <c r="J122"/>
  <c r="K122" s="1"/>
  <c r="J123"/>
  <c r="K123"/>
  <c r="J124"/>
  <c r="K124"/>
  <c r="J125"/>
  <c r="K125"/>
  <c r="J126"/>
  <c r="K126"/>
  <c r="J127"/>
  <c r="K127"/>
  <c r="J128"/>
  <c r="K128"/>
  <c r="J129"/>
  <c r="K129" s="1"/>
  <c r="J130"/>
  <c r="K130"/>
  <c r="J131"/>
  <c r="K131" s="1"/>
  <c r="J132"/>
  <c r="K132"/>
  <c r="J133"/>
  <c r="K133" s="1"/>
  <c r="J134"/>
  <c r="K134"/>
  <c r="C136"/>
  <c r="D136"/>
  <c r="E136"/>
  <c r="F136"/>
  <c r="G136"/>
  <c r="H136"/>
  <c r="I136"/>
  <c r="J137"/>
  <c r="K137" s="1"/>
  <c r="J138"/>
  <c r="K138" s="1"/>
  <c r="K136" s="1"/>
  <c r="J139"/>
  <c r="K139" s="1"/>
  <c r="C140"/>
  <c r="D140"/>
  <c r="E140"/>
  <c r="F140"/>
  <c r="G140"/>
  <c r="H140"/>
  <c r="I140"/>
  <c r="J141"/>
  <c r="J142"/>
  <c r="K142"/>
  <c r="J143"/>
  <c r="K143" s="1"/>
  <c r="J144"/>
  <c r="K144"/>
  <c r="J145"/>
  <c r="K145" s="1"/>
  <c r="J146"/>
  <c r="K146" s="1"/>
  <c r="C147"/>
  <c r="D147"/>
  <c r="E147"/>
  <c r="F147"/>
  <c r="G147"/>
  <c r="H147"/>
  <c r="I147"/>
  <c r="J148"/>
  <c r="J149"/>
  <c r="K149"/>
  <c r="J150"/>
  <c r="K150" s="1"/>
  <c r="J151"/>
  <c r="K151"/>
  <c r="C152"/>
  <c r="D152"/>
  <c r="E152"/>
  <c r="F152"/>
  <c r="G152"/>
  <c r="H152"/>
  <c r="I152"/>
  <c r="J153"/>
  <c r="K153" s="1"/>
  <c r="J154"/>
  <c r="K154"/>
  <c r="J155"/>
  <c r="K155" s="1"/>
  <c r="J156"/>
  <c r="K156"/>
  <c r="J157"/>
  <c r="K157" s="1"/>
  <c r="J158"/>
  <c r="K158"/>
  <c r="J159"/>
  <c r="K159" s="1"/>
  <c r="A3" i="1"/>
  <c r="C8"/>
  <c r="C4" i="61" s="1"/>
  <c r="G4" s="1"/>
  <c r="C11" i="1"/>
  <c r="D11"/>
  <c r="D68" s="1"/>
  <c r="E11"/>
  <c r="F11"/>
  <c r="G11"/>
  <c r="H11"/>
  <c r="I11"/>
  <c r="J12"/>
  <c r="J13"/>
  <c r="J14"/>
  <c r="K14" s="1"/>
  <c r="J15"/>
  <c r="K15" s="1"/>
  <c r="J16"/>
  <c r="K16" s="1"/>
  <c r="J17"/>
  <c r="K17"/>
  <c r="C18"/>
  <c r="D18"/>
  <c r="E18"/>
  <c r="F18"/>
  <c r="G18"/>
  <c r="H18"/>
  <c r="I18"/>
  <c r="J19"/>
  <c r="K19" s="1"/>
  <c r="J20"/>
  <c r="K20" s="1"/>
  <c r="J21"/>
  <c r="K21" s="1"/>
  <c r="J22"/>
  <c r="K22" s="1"/>
  <c r="J23"/>
  <c r="K23" s="1"/>
  <c r="J24"/>
  <c r="K24" s="1"/>
  <c r="C25"/>
  <c r="D25"/>
  <c r="E25"/>
  <c r="E68" s="1"/>
  <c r="E93" s="1"/>
  <c r="F25"/>
  <c r="G25"/>
  <c r="G68" s="1"/>
  <c r="H25"/>
  <c r="I25"/>
  <c r="J26"/>
  <c r="K26"/>
  <c r="J27"/>
  <c r="K27" s="1"/>
  <c r="J28"/>
  <c r="J25" s="1"/>
  <c r="J29"/>
  <c r="K29" s="1"/>
  <c r="J30"/>
  <c r="K30"/>
  <c r="J31"/>
  <c r="K31" s="1"/>
  <c r="C32"/>
  <c r="D32"/>
  <c r="E32"/>
  <c r="F32"/>
  <c r="G32"/>
  <c r="H32"/>
  <c r="I32"/>
  <c r="J33"/>
  <c r="J34"/>
  <c r="K34" s="1"/>
  <c r="J35"/>
  <c r="K35" s="1"/>
  <c r="J36"/>
  <c r="K36" s="1"/>
  <c r="J37"/>
  <c r="K37" s="1"/>
  <c r="J38"/>
  <c r="K38" s="1"/>
  <c r="J39"/>
  <c r="K39" s="1"/>
  <c r="C40"/>
  <c r="D40"/>
  <c r="E40"/>
  <c r="F40"/>
  <c r="G40"/>
  <c r="H40"/>
  <c r="I40"/>
  <c r="I68" s="1"/>
  <c r="I93" s="1"/>
  <c r="J41"/>
  <c r="K41" s="1"/>
  <c r="J42"/>
  <c r="K42" s="1"/>
  <c r="J43"/>
  <c r="K43" s="1"/>
  <c r="J44"/>
  <c r="K44"/>
  <c r="J45"/>
  <c r="K45" s="1"/>
  <c r="J46"/>
  <c r="K46" s="1"/>
  <c r="J47"/>
  <c r="K47" s="1"/>
  <c r="J48"/>
  <c r="K48"/>
  <c r="J49"/>
  <c r="K49" s="1"/>
  <c r="J50"/>
  <c r="K50" s="1"/>
  <c r="J51"/>
  <c r="K51" s="1"/>
  <c r="C52"/>
  <c r="D52"/>
  <c r="E52"/>
  <c r="F52"/>
  <c r="G52"/>
  <c r="H52"/>
  <c r="I52"/>
  <c r="J53"/>
  <c r="J54"/>
  <c r="K54" s="1"/>
  <c r="J55"/>
  <c r="K55" s="1"/>
  <c r="J56"/>
  <c r="K56" s="1"/>
  <c r="J57"/>
  <c r="K57" s="1"/>
  <c r="C58"/>
  <c r="D58"/>
  <c r="E58"/>
  <c r="F58"/>
  <c r="G58"/>
  <c r="H58"/>
  <c r="I58"/>
  <c r="J59"/>
  <c r="K59" s="1"/>
  <c r="J58"/>
  <c r="J60"/>
  <c r="K60"/>
  <c r="J61"/>
  <c r="K61"/>
  <c r="J62"/>
  <c r="K62"/>
  <c r="C63"/>
  <c r="D63"/>
  <c r="E63"/>
  <c r="F63"/>
  <c r="G63"/>
  <c r="H63"/>
  <c r="I63"/>
  <c r="J64"/>
  <c r="J63" s="1"/>
  <c r="J65"/>
  <c r="K65"/>
  <c r="J66"/>
  <c r="K66"/>
  <c r="J67"/>
  <c r="K67"/>
  <c r="C69"/>
  <c r="D69"/>
  <c r="E69"/>
  <c r="F69"/>
  <c r="G69"/>
  <c r="H69"/>
  <c r="I69"/>
  <c r="J70"/>
  <c r="K70" s="1"/>
  <c r="K69" s="1"/>
  <c r="J71"/>
  <c r="K71" s="1"/>
  <c r="J72"/>
  <c r="K72" s="1"/>
  <c r="C73"/>
  <c r="D73"/>
  <c r="E73"/>
  <c r="F73"/>
  <c r="G73"/>
  <c r="H73"/>
  <c r="I73"/>
  <c r="J74"/>
  <c r="K74"/>
  <c r="J75"/>
  <c r="K75"/>
  <c r="K73" s="1"/>
  <c r="J76"/>
  <c r="K76"/>
  <c r="J77"/>
  <c r="K77"/>
  <c r="C78"/>
  <c r="D78"/>
  <c r="E78"/>
  <c r="F78"/>
  <c r="G78"/>
  <c r="H78"/>
  <c r="I78"/>
  <c r="J79"/>
  <c r="K79" s="1"/>
  <c r="K78" s="1"/>
  <c r="J80"/>
  <c r="K80" s="1"/>
  <c r="C81"/>
  <c r="D81"/>
  <c r="E81"/>
  <c r="F81"/>
  <c r="G81"/>
  <c r="H81"/>
  <c r="I81"/>
  <c r="J82"/>
  <c r="K82"/>
  <c r="J83"/>
  <c r="K83" s="1"/>
  <c r="J84"/>
  <c r="K84" s="1"/>
  <c r="C85"/>
  <c r="C92" s="1"/>
  <c r="D85"/>
  <c r="E85"/>
  <c r="F85"/>
  <c r="G85"/>
  <c r="H85"/>
  <c r="I85"/>
  <c r="J86"/>
  <c r="K86" s="1"/>
  <c r="J87"/>
  <c r="K87" s="1"/>
  <c r="K85" s="1"/>
  <c r="J88"/>
  <c r="K88" s="1"/>
  <c r="J89"/>
  <c r="K89"/>
  <c r="J90"/>
  <c r="K90" s="1"/>
  <c r="J91"/>
  <c r="K91" s="1"/>
  <c r="K96"/>
  <c r="K164" s="1"/>
  <c r="C97"/>
  <c r="C100"/>
  <c r="D100"/>
  <c r="E100"/>
  <c r="F100"/>
  <c r="G100"/>
  <c r="H100"/>
  <c r="I100"/>
  <c r="I135" s="1"/>
  <c r="J101"/>
  <c r="K101" s="1"/>
  <c r="J102"/>
  <c r="K102"/>
  <c r="J103"/>
  <c r="K103" s="1"/>
  <c r="J104"/>
  <c r="K104" s="1"/>
  <c r="J105"/>
  <c r="K105" s="1"/>
  <c r="J106"/>
  <c r="K106"/>
  <c r="J107"/>
  <c r="K107" s="1"/>
  <c r="J108"/>
  <c r="K108" s="1"/>
  <c r="J109"/>
  <c r="K109" s="1"/>
  <c r="J110"/>
  <c r="K110" s="1"/>
  <c r="J111"/>
  <c r="K111" s="1"/>
  <c r="J112"/>
  <c r="K112" s="1"/>
  <c r="J113"/>
  <c r="K113" s="1"/>
  <c r="J114"/>
  <c r="K114" s="1"/>
  <c r="J115"/>
  <c r="K115" s="1"/>
  <c r="J116"/>
  <c r="K116"/>
  <c r="J117"/>
  <c r="K117" s="1"/>
  <c r="J118"/>
  <c r="K118" s="1"/>
  <c r="J119"/>
  <c r="K119" s="1"/>
  <c r="J120"/>
  <c r="K120" s="1"/>
  <c r="C121"/>
  <c r="D121"/>
  <c r="E121"/>
  <c r="F121"/>
  <c r="G121"/>
  <c r="H121"/>
  <c r="H135"/>
  <c r="I121"/>
  <c r="J122"/>
  <c r="K122" s="1"/>
  <c r="J123"/>
  <c r="K123"/>
  <c r="J124"/>
  <c r="K124"/>
  <c r="J125"/>
  <c r="K125"/>
  <c r="J126"/>
  <c r="K126"/>
  <c r="J127"/>
  <c r="K127"/>
  <c r="J128"/>
  <c r="K128"/>
  <c r="J129"/>
  <c r="K129"/>
  <c r="J130"/>
  <c r="K130"/>
  <c r="J131"/>
  <c r="K131"/>
  <c r="J132"/>
  <c r="K132"/>
  <c r="J133"/>
  <c r="K133"/>
  <c r="J134"/>
  <c r="K134"/>
  <c r="C136"/>
  <c r="D136"/>
  <c r="D160" s="1"/>
  <c r="E136"/>
  <c r="F136"/>
  <c r="G136"/>
  <c r="H136"/>
  <c r="H160" s="1"/>
  <c r="H161" s="1"/>
  <c r="I136"/>
  <c r="J137"/>
  <c r="J136" s="1"/>
  <c r="J160" s="1"/>
  <c r="B31" i="76" s="1"/>
  <c r="J138" i="1"/>
  <c r="K138" s="1"/>
  <c r="J139"/>
  <c r="K139"/>
  <c r="C140"/>
  <c r="D140"/>
  <c r="E140"/>
  <c r="F140"/>
  <c r="G140"/>
  <c r="H140"/>
  <c r="I140"/>
  <c r="I160" s="1"/>
  <c r="J141"/>
  <c r="K141"/>
  <c r="K140" s="1"/>
  <c r="J142"/>
  <c r="K142"/>
  <c r="J143"/>
  <c r="K143"/>
  <c r="J144"/>
  <c r="K144"/>
  <c r="J145"/>
  <c r="K145"/>
  <c r="J146"/>
  <c r="K146"/>
  <c r="C147"/>
  <c r="D147"/>
  <c r="E147"/>
  <c r="F147"/>
  <c r="G147"/>
  <c r="H147"/>
  <c r="I147"/>
  <c r="J148"/>
  <c r="K148" s="1"/>
  <c r="J149"/>
  <c r="K149"/>
  <c r="J150"/>
  <c r="K150" s="1"/>
  <c r="J151"/>
  <c r="K151" s="1"/>
  <c r="C152"/>
  <c r="D152"/>
  <c r="E152"/>
  <c r="E160" s="1"/>
  <c r="F152"/>
  <c r="G152"/>
  <c r="G160" s="1"/>
  <c r="H152"/>
  <c r="I152"/>
  <c r="J153"/>
  <c r="K153"/>
  <c r="J154"/>
  <c r="K154"/>
  <c r="K152" s="1"/>
  <c r="J155"/>
  <c r="K155"/>
  <c r="J156"/>
  <c r="K156"/>
  <c r="J157"/>
  <c r="K157"/>
  <c r="J158"/>
  <c r="K158"/>
  <c r="J159"/>
  <c r="K159"/>
  <c r="A13" i="75"/>
  <c r="A10" i="76"/>
  <c r="A19" i="75"/>
  <c r="A16" i="76"/>
  <c r="A25" i="75"/>
  <c r="A22" i="76"/>
  <c r="A31" i="75"/>
  <c r="A28" i="76"/>
  <c r="A37" i="75"/>
  <c r="A34" i="76"/>
  <c r="K8" i="179"/>
  <c r="K70"/>
  <c r="K75"/>
  <c r="K78"/>
  <c r="K66" i="178"/>
  <c r="C58" i="184"/>
  <c r="J33"/>
  <c r="D39"/>
  <c r="D44" s="1"/>
  <c r="K33"/>
  <c r="I5" i="188"/>
  <c r="I5" i="189"/>
  <c r="I5" i="190"/>
  <c r="I5" i="191"/>
  <c r="I5" i="194"/>
  <c r="I5" i="198"/>
  <c r="I5" i="200"/>
  <c r="I5" i="202"/>
  <c r="I5" i="203"/>
  <c r="I5" i="207"/>
  <c r="I5" i="208"/>
  <c r="I5" i="221"/>
  <c r="I5" i="225"/>
  <c r="I5" i="226"/>
  <c r="I5" i="227"/>
  <c r="I5" i="228"/>
  <c r="I5" i="229"/>
  <c r="I5" i="232"/>
  <c r="I5" i="233"/>
  <c r="I5" i="236"/>
  <c r="I5" i="184"/>
  <c r="I5" i="185"/>
  <c r="I5" i="186"/>
  <c r="I5" i="187"/>
  <c r="I5" i="193"/>
  <c r="I5" i="195"/>
  <c r="I5" i="196"/>
  <c r="I5" i="197"/>
  <c r="I5" i="199"/>
  <c r="I5" i="201"/>
  <c r="I5" i="204"/>
  <c r="I5" i="205"/>
  <c r="I5" i="206"/>
  <c r="I5" i="209"/>
  <c r="I5" i="210"/>
  <c r="I5" i="211"/>
  <c r="I5" i="212"/>
  <c r="I5" i="222"/>
  <c r="I5" i="223"/>
  <c r="I5" i="224"/>
  <c r="I5" i="230"/>
  <c r="I5" i="231"/>
  <c r="I5" i="234"/>
  <c r="K10" i="233"/>
  <c r="K28"/>
  <c r="K22" i="234"/>
  <c r="K10" i="229"/>
  <c r="K39" i="226"/>
  <c r="K39" i="228"/>
  <c r="K10" i="224"/>
  <c r="K10" i="221"/>
  <c r="K39" i="224"/>
  <c r="K45" i="210"/>
  <c r="K22" i="205"/>
  <c r="K45" i="207"/>
  <c r="K51" i="208"/>
  <c r="K28" i="201"/>
  <c r="K51"/>
  <c r="K22" i="202"/>
  <c r="K32" i="198"/>
  <c r="K45"/>
  <c r="K57"/>
  <c r="K10" i="199"/>
  <c r="K22" i="200"/>
  <c r="K28" i="193"/>
  <c r="K45" i="195"/>
  <c r="K22" i="196"/>
  <c r="G5" i="184"/>
  <c r="G5" i="186"/>
  <c r="G5" i="188"/>
  <c r="G5" i="189"/>
  <c r="G5" i="190"/>
  <c r="G5" i="191"/>
  <c r="G5" i="185"/>
  <c r="J22" i="191"/>
  <c r="J39"/>
  <c r="E57"/>
  <c r="G57"/>
  <c r="I57"/>
  <c r="F38" i="190"/>
  <c r="F43" s="1"/>
  <c r="K10" i="189"/>
  <c r="J10" i="188"/>
  <c r="D57"/>
  <c r="H57"/>
  <c r="D38" i="189"/>
  <c r="D43" s="1"/>
  <c r="F38"/>
  <c r="F43" s="1"/>
  <c r="H38"/>
  <c r="H43" s="1"/>
  <c r="J32"/>
  <c r="J39"/>
  <c r="K32" i="191"/>
  <c r="K28" i="187"/>
  <c r="I160" i="175"/>
  <c r="F135"/>
  <c r="K86"/>
  <c r="J85"/>
  <c r="G92"/>
  <c r="K154" i="176"/>
  <c r="J152"/>
  <c r="J140"/>
  <c r="G160"/>
  <c r="K26" i="174"/>
  <c r="K19"/>
  <c r="J140" i="1"/>
  <c r="J152" i="174"/>
  <c r="K138" i="175"/>
  <c r="J136"/>
  <c r="F160" i="176"/>
  <c r="J147" i="1"/>
  <c r="K33"/>
  <c r="K75" i="176"/>
  <c r="J73"/>
  <c r="K16" i="3"/>
  <c r="J15"/>
  <c r="K13" i="1"/>
  <c r="K148" i="174"/>
  <c r="K141"/>
  <c r="J78"/>
  <c r="C92"/>
  <c r="K12" i="176"/>
  <c r="K11" s="1"/>
  <c r="J63" i="174"/>
  <c r="J152" i="175"/>
  <c r="K33"/>
  <c r="J32"/>
  <c r="K59" i="176"/>
  <c r="G68"/>
  <c r="C68"/>
  <c r="G154" i="3"/>
  <c r="K67"/>
  <c r="K50"/>
  <c r="K49" s="1"/>
  <c r="J49"/>
  <c r="J70" i="177"/>
  <c r="K71"/>
  <c r="K146"/>
  <c r="K29" i="179"/>
  <c r="K114"/>
  <c r="K141" i="177"/>
  <c r="J11" i="174"/>
  <c r="K70" i="175"/>
  <c r="J52"/>
  <c r="K101" i="176"/>
  <c r="K100" s="1"/>
  <c r="J100"/>
  <c r="E92"/>
  <c r="E166" s="1"/>
  <c r="D31" i="76"/>
  <c r="K7" i="147"/>
  <c r="J25"/>
  <c r="J82" i="3"/>
  <c r="K76"/>
  <c r="K75" s="1"/>
  <c r="J75"/>
  <c r="H89"/>
  <c r="D89"/>
  <c r="J78" i="177"/>
  <c r="K66" i="179"/>
  <c r="J136" i="174"/>
  <c r="J121"/>
  <c r="K64"/>
  <c r="K63" s="1"/>
  <c r="K53"/>
  <c r="K153" i="175"/>
  <c r="K79"/>
  <c r="K78" s="1"/>
  <c r="J73"/>
  <c r="K82" i="176"/>
  <c r="J40"/>
  <c r="D68"/>
  <c r="K61" i="3"/>
  <c r="I65"/>
  <c r="I90" s="1"/>
  <c r="H5" i="211"/>
  <c r="H5" i="205"/>
  <c r="E5" i="232"/>
  <c r="E5" i="223"/>
  <c r="E5" i="221"/>
  <c r="E5" i="208"/>
  <c r="E5" i="196"/>
  <c r="E5" i="212"/>
  <c r="E5" i="227"/>
  <c r="E5" i="187"/>
  <c r="E5" i="207"/>
  <c r="E5" i="190"/>
  <c r="E5" i="186"/>
  <c r="H65" i="177"/>
  <c r="H90" s="1"/>
  <c r="J66"/>
  <c r="J146"/>
  <c r="C90" i="179"/>
  <c r="H155"/>
  <c r="K23" i="186"/>
  <c r="K22"/>
  <c r="K33" i="188"/>
  <c r="K32" s="1"/>
  <c r="J32"/>
  <c r="J45" i="190"/>
  <c r="K46"/>
  <c r="K45" s="1"/>
  <c r="G5" i="196"/>
  <c r="K30" i="200"/>
  <c r="K28" s="1"/>
  <c r="J28"/>
  <c r="J45" i="202"/>
  <c r="K47"/>
  <c r="K45"/>
  <c r="K40" i="209"/>
  <c r="K39"/>
  <c r="J39"/>
  <c r="K33" i="210"/>
  <c r="K32" s="1"/>
  <c r="J32"/>
  <c r="K46" i="212"/>
  <c r="K45"/>
  <c r="J45"/>
  <c r="F5" i="222"/>
  <c r="J10" i="228"/>
  <c r="K14"/>
  <c r="K10" s="1"/>
  <c r="J75" i="178"/>
  <c r="J66" i="179"/>
  <c r="J114"/>
  <c r="E39" i="186"/>
  <c r="E44" s="1"/>
  <c r="J10"/>
  <c r="K11"/>
  <c r="K10"/>
  <c r="J52"/>
  <c r="J58"/>
  <c r="J33" i="187"/>
  <c r="K52"/>
  <c r="J22" i="188"/>
  <c r="J38" s="1"/>
  <c r="K11" i="190"/>
  <c r="K10" s="1"/>
  <c r="K38" s="1"/>
  <c r="J10"/>
  <c r="K47" i="193"/>
  <c r="K23" i="194"/>
  <c r="K22"/>
  <c r="J22"/>
  <c r="F43"/>
  <c r="K41" i="195"/>
  <c r="K39"/>
  <c r="J39"/>
  <c r="K53"/>
  <c r="K51" s="1"/>
  <c r="K57" s="1"/>
  <c r="J51"/>
  <c r="K12" i="197"/>
  <c r="K10" s="1"/>
  <c r="K38" s="1"/>
  <c r="K43" s="1"/>
  <c r="J10"/>
  <c r="D38"/>
  <c r="D43"/>
  <c r="H38"/>
  <c r="H43"/>
  <c r="J45"/>
  <c r="K46"/>
  <c r="K45" s="1"/>
  <c r="K57" s="1"/>
  <c r="J22" i="199"/>
  <c r="K23"/>
  <c r="K22"/>
  <c r="F5" i="200"/>
  <c r="J39" i="206"/>
  <c r="K40"/>
  <c r="K39"/>
  <c r="K33" i="207"/>
  <c r="K32" s="1"/>
  <c r="J32"/>
  <c r="K24" i="208"/>
  <c r="K22"/>
  <c r="J22"/>
  <c r="K30" i="209"/>
  <c r="J28"/>
  <c r="K16" i="210"/>
  <c r="K10" s="1"/>
  <c r="K38" s="1"/>
  <c r="K43" s="1"/>
  <c r="J10"/>
  <c r="G5" i="235"/>
  <c r="G5" i="230"/>
  <c r="G5" i="233"/>
  <c r="G5" i="231"/>
  <c r="G5" i="236"/>
  <c r="G5" i="234"/>
  <c r="G5" i="228"/>
  <c r="G5" i="224"/>
  <c r="G5" i="232"/>
  <c r="G5" i="227"/>
  <c r="G5" i="226"/>
  <c r="G5" i="225"/>
  <c r="G5" i="210"/>
  <c r="G5" i="229"/>
  <c r="G5" i="212"/>
  <c r="G5" i="211"/>
  <c r="G5" i="208"/>
  <c r="G5" i="207"/>
  <c r="G5" i="206"/>
  <c r="G5" i="221"/>
  <c r="G5" i="209"/>
  <c r="G5" i="205"/>
  <c r="G5" i="204"/>
  <c r="G5" i="202"/>
  <c r="G5" i="199"/>
  <c r="G5" i="197"/>
  <c r="G5" i="193"/>
  <c r="G5" i="195"/>
  <c r="G5" i="194"/>
  <c r="G5" i="203"/>
  <c r="G5" i="198"/>
  <c r="G5" i="223"/>
  <c r="G5" i="222"/>
  <c r="G5" i="200"/>
  <c r="D5" i="224"/>
  <c r="K23" i="177"/>
  <c r="K22" s="1"/>
  <c r="K38"/>
  <c r="J60" i="178"/>
  <c r="J66"/>
  <c r="K130"/>
  <c r="J8" i="179"/>
  <c r="J15"/>
  <c r="J22" i="184"/>
  <c r="I39" i="186"/>
  <c r="I44" s="1"/>
  <c r="K41"/>
  <c r="K40"/>
  <c r="J40"/>
  <c r="J22" i="187"/>
  <c r="K23"/>
  <c r="K22"/>
  <c r="J40"/>
  <c r="K41"/>
  <c r="K40" s="1"/>
  <c r="K47"/>
  <c r="K46"/>
  <c r="K58" s="1"/>
  <c r="F38" i="188"/>
  <c r="K52" i="189"/>
  <c r="J51"/>
  <c r="K28" i="190"/>
  <c r="D57"/>
  <c r="J28" i="191"/>
  <c r="J32"/>
  <c r="I38" i="193"/>
  <c r="I43" s="1"/>
  <c r="E57"/>
  <c r="J51"/>
  <c r="K52"/>
  <c r="K51" s="1"/>
  <c r="K57" s="1"/>
  <c r="K47" i="194"/>
  <c r="K45" s="1"/>
  <c r="J45"/>
  <c r="K12" i="201"/>
  <c r="K10" s="1"/>
  <c r="J10"/>
  <c r="E38" i="202"/>
  <c r="E43" s="1"/>
  <c r="K50" i="203"/>
  <c r="K45" s="1"/>
  <c r="J45"/>
  <c r="K52"/>
  <c r="K51" s="1"/>
  <c r="J51"/>
  <c r="J57" s="1"/>
  <c r="K33" i="204"/>
  <c r="K32" s="1"/>
  <c r="J32"/>
  <c r="K29" i="206"/>
  <c r="K28" s="1"/>
  <c r="J28"/>
  <c r="G38" i="222"/>
  <c r="G43" s="1"/>
  <c r="K23" i="223"/>
  <c r="K22"/>
  <c r="J22"/>
  <c r="K33"/>
  <c r="K32" s="1"/>
  <c r="J32"/>
  <c r="F5" i="235"/>
  <c r="F5" i="229"/>
  <c r="F5" i="224"/>
  <c r="F5" i="232"/>
  <c r="F5" i="225"/>
  <c r="F5" i="223"/>
  <c r="F5" i="190"/>
  <c r="F5" i="226"/>
  <c r="F5" i="204"/>
  <c r="F5" i="196"/>
  <c r="F5" i="207"/>
  <c r="F5" i="186"/>
  <c r="J146" i="179"/>
  <c r="G39" i="184"/>
  <c r="G44" s="1"/>
  <c r="J28" i="185"/>
  <c r="F58" i="186"/>
  <c r="K46"/>
  <c r="K58" s="1"/>
  <c r="J28" i="187"/>
  <c r="I38" i="189"/>
  <c r="I43" s="1"/>
  <c r="K33" i="190"/>
  <c r="K32"/>
  <c r="J39"/>
  <c r="J10" i="191"/>
  <c r="J38" s="1"/>
  <c r="J43" s="1"/>
  <c r="J45"/>
  <c r="J57" s="1"/>
  <c r="J51"/>
  <c r="E57" i="195"/>
  <c r="K39" i="198"/>
  <c r="D38" i="199"/>
  <c r="D43"/>
  <c r="H38"/>
  <c r="H43" s="1"/>
  <c r="J32" i="201"/>
  <c r="K33"/>
  <c r="K32"/>
  <c r="K41"/>
  <c r="K39" s="1"/>
  <c r="J39"/>
  <c r="F5" i="206"/>
  <c r="K18" i="230"/>
  <c r="K10"/>
  <c r="J10"/>
  <c r="K53"/>
  <c r="J51"/>
  <c r="K33" i="195"/>
  <c r="K32"/>
  <c r="J32"/>
  <c r="K40" i="196"/>
  <c r="K39"/>
  <c r="J39"/>
  <c r="J39" i="198"/>
  <c r="C57"/>
  <c r="C58"/>
  <c r="J51"/>
  <c r="H38" i="200"/>
  <c r="H43" s="1"/>
  <c r="F43" i="202"/>
  <c r="J22"/>
  <c r="K32"/>
  <c r="J51"/>
  <c r="J57" s="1"/>
  <c r="K52"/>
  <c r="K51"/>
  <c r="D43" i="204"/>
  <c r="K22"/>
  <c r="J10" i="205"/>
  <c r="K52" i="206"/>
  <c r="K51" s="1"/>
  <c r="J51"/>
  <c r="K41" i="207"/>
  <c r="K39"/>
  <c r="J39"/>
  <c r="J32" i="209"/>
  <c r="K33"/>
  <c r="K32" s="1"/>
  <c r="K41" i="210"/>
  <c r="K39" s="1"/>
  <c r="J39"/>
  <c r="K33" i="211"/>
  <c r="K32" s="1"/>
  <c r="J32"/>
  <c r="K53" i="212"/>
  <c r="K51" s="1"/>
  <c r="K57" s="1"/>
  <c r="J51"/>
  <c r="J57" s="1"/>
  <c r="D38" i="221"/>
  <c r="D43" s="1"/>
  <c r="H38"/>
  <c r="H43" s="1"/>
  <c r="H43" i="222"/>
  <c r="K11"/>
  <c r="K10" s="1"/>
  <c r="J10"/>
  <c r="K46"/>
  <c r="K45" s="1"/>
  <c r="K57" s="1"/>
  <c r="J45"/>
  <c r="H43" i="223"/>
  <c r="J45" i="228"/>
  <c r="K46"/>
  <c r="K45" s="1"/>
  <c r="K57" s="1"/>
  <c r="K47" i="233"/>
  <c r="J45"/>
  <c r="K46" i="236"/>
  <c r="K45" s="1"/>
  <c r="K57" s="1"/>
  <c r="J45"/>
  <c r="J57" s="1"/>
  <c r="E38" i="194"/>
  <c r="E43" s="1"/>
  <c r="I38"/>
  <c r="I43" s="1"/>
  <c r="J10"/>
  <c r="E57"/>
  <c r="J51"/>
  <c r="J57" s="1"/>
  <c r="J28" i="195"/>
  <c r="K29"/>
  <c r="K28" s="1"/>
  <c r="K38" s="1"/>
  <c r="K43" s="1"/>
  <c r="K11" i="196"/>
  <c r="K10" s="1"/>
  <c r="K38" s="1"/>
  <c r="K43" s="1"/>
  <c r="J10"/>
  <c r="J22"/>
  <c r="F57"/>
  <c r="K45"/>
  <c r="K33" i="197"/>
  <c r="K32" s="1"/>
  <c r="J32"/>
  <c r="K11" i="198"/>
  <c r="K10"/>
  <c r="J10"/>
  <c r="F43" i="199"/>
  <c r="J10"/>
  <c r="K33"/>
  <c r="K32" s="1"/>
  <c r="K38" s="1"/>
  <c r="K43" s="1"/>
  <c r="J32"/>
  <c r="J51"/>
  <c r="J57"/>
  <c r="K40" i="200"/>
  <c r="K39" s="1"/>
  <c r="J39"/>
  <c r="C38" i="201"/>
  <c r="C43" s="1"/>
  <c r="C58" s="1"/>
  <c r="G38"/>
  <c r="G43"/>
  <c r="J22"/>
  <c r="K23"/>
  <c r="K22" s="1"/>
  <c r="J51"/>
  <c r="J28" i="202"/>
  <c r="K29"/>
  <c r="K28" s="1"/>
  <c r="J32"/>
  <c r="K23" i="203"/>
  <c r="K33"/>
  <c r="K32"/>
  <c r="J39"/>
  <c r="K39" i="204"/>
  <c r="K11" i="205"/>
  <c r="K10"/>
  <c r="J51"/>
  <c r="J51" i="207"/>
  <c r="J57" s="1"/>
  <c r="J51" i="210"/>
  <c r="J28" i="211"/>
  <c r="K29"/>
  <c r="K28" s="1"/>
  <c r="K38" s="1"/>
  <c r="D38" i="212"/>
  <c r="D43" s="1"/>
  <c r="J10"/>
  <c r="J38" s="1"/>
  <c r="J43" s="1"/>
  <c r="K11"/>
  <c r="K10" s="1"/>
  <c r="J10" i="221"/>
  <c r="K32"/>
  <c r="K53"/>
  <c r="K51" s="1"/>
  <c r="K57" s="1"/>
  <c r="C38" i="222"/>
  <c r="C43"/>
  <c r="C58" s="1"/>
  <c r="J32" i="224"/>
  <c r="I57" i="193"/>
  <c r="K32" i="194"/>
  <c r="K52"/>
  <c r="K51" s="1"/>
  <c r="E38" i="195"/>
  <c r="E43"/>
  <c r="J32" i="196"/>
  <c r="J28" i="197"/>
  <c r="G57" i="198"/>
  <c r="K11" i="200"/>
  <c r="K10" s="1"/>
  <c r="K38" s="1"/>
  <c r="K43" s="1"/>
  <c r="K58" s="1"/>
  <c r="J10"/>
  <c r="J22"/>
  <c r="F57"/>
  <c r="K45"/>
  <c r="K57"/>
  <c r="J28" i="201"/>
  <c r="C38" i="202"/>
  <c r="C43"/>
  <c r="C58"/>
  <c r="G38"/>
  <c r="G43" s="1"/>
  <c r="D57"/>
  <c r="J10" i="203"/>
  <c r="K30"/>
  <c r="K28" s="1"/>
  <c r="J28"/>
  <c r="K46" i="206"/>
  <c r="E57" i="207"/>
  <c r="K34" i="208"/>
  <c r="K32"/>
  <c r="J32"/>
  <c r="I57"/>
  <c r="G38" i="209"/>
  <c r="G43" s="1"/>
  <c r="K28"/>
  <c r="E57" i="210"/>
  <c r="J45" i="211"/>
  <c r="K46"/>
  <c r="K45"/>
  <c r="E38" i="212"/>
  <c r="E43" s="1"/>
  <c r="C38" i="221"/>
  <c r="C43"/>
  <c r="C58" s="1"/>
  <c r="K22"/>
  <c r="J32"/>
  <c r="D38" i="222"/>
  <c r="D43" s="1"/>
  <c r="J28" i="224"/>
  <c r="K29"/>
  <c r="K28"/>
  <c r="K46" i="226"/>
  <c r="K45"/>
  <c r="J45"/>
  <c r="J57" s="1"/>
  <c r="K51" i="230"/>
  <c r="E38" i="204"/>
  <c r="E43" s="1"/>
  <c r="J39"/>
  <c r="K28" i="205"/>
  <c r="E38" i="206"/>
  <c r="E43" s="1"/>
  <c r="I38"/>
  <c r="I43" s="1"/>
  <c r="K11"/>
  <c r="K10" s="1"/>
  <c r="J10"/>
  <c r="K23" i="207"/>
  <c r="K22"/>
  <c r="J28"/>
  <c r="K29"/>
  <c r="K28" s="1"/>
  <c r="E38" i="208"/>
  <c r="E43" s="1"/>
  <c r="I38"/>
  <c r="I43" s="1"/>
  <c r="E57"/>
  <c r="J45"/>
  <c r="D38" i="209"/>
  <c r="D43" s="1"/>
  <c r="H38"/>
  <c r="H43" s="1"/>
  <c r="J22"/>
  <c r="J28" i="210"/>
  <c r="E38" i="211"/>
  <c r="E43" s="1"/>
  <c r="J10"/>
  <c r="K11"/>
  <c r="K10"/>
  <c r="J39"/>
  <c r="J39" i="212"/>
  <c r="C57"/>
  <c r="K40" i="221"/>
  <c r="K39" s="1"/>
  <c r="J39"/>
  <c r="J51" i="222"/>
  <c r="J57"/>
  <c r="K28" i="223"/>
  <c r="K40"/>
  <c r="K39" s="1"/>
  <c r="J39"/>
  <c r="K23" i="224"/>
  <c r="K22" s="1"/>
  <c r="K52"/>
  <c r="K51"/>
  <c r="K53" i="225"/>
  <c r="K51" s="1"/>
  <c r="K57" s="1"/>
  <c r="J51"/>
  <c r="J10" i="227"/>
  <c r="K47"/>
  <c r="K45" s="1"/>
  <c r="J45"/>
  <c r="J22" i="228"/>
  <c r="K23"/>
  <c r="K22" s="1"/>
  <c r="K29"/>
  <c r="K28" s="1"/>
  <c r="K32"/>
  <c r="J10" i="229"/>
  <c r="J22"/>
  <c r="K23"/>
  <c r="K22"/>
  <c r="J32" i="232"/>
  <c r="K33"/>
  <c r="K32" s="1"/>
  <c r="J39" i="233"/>
  <c r="K40"/>
  <c r="K39" s="1"/>
  <c r="K51" i="205"/>
  <c r="E38" i="207"/>
  <c r="E43" s="1"/>
  <c r="J10"/>
  <c r="K11"/>
  <c r="K10"/>
  <c r="K51"/>
  <c r="K29" i="208"/>
  <c r="K28" s="1"/>
  <c r="J28"/>
  <c r="J39"/>
  <c r="K40"/>
  <c r="K39" s="1"/>
  <c r="K45"/>
  <c r="K57" s="1"/>
  <c r="K51" i="210"/>
  <c r="K57" s="1"/>
  <c r="I38" i="211"/>
  <c r="I43" s="1"/>
  <c r="K28" i="212"/>
  <c r="F57" i="221"/>
  <c r="K40" i="222"/>
  <c r="K39" s="1"/>
  <c r="J39"/>
  <c r="D43" i="223"/>
  <c r="I38"/>
  <c r="I43" s="1"/>
  <c r="K51"/>
  <c r="J10" i="225"/>
  <c r="K29"/>
  <c r="K28" s="1"/>
  <c r="J28"/>
  <c r="J51" i="227"/>
  <c r="K52"/>
  <c r="K51" s="1"/>
  <c r="J28" i="232"/>
  <c r="K29"/>
  <c r="K28" s="1"/>
  <c r="E38" i="223"/>
  <c r="E43"/>
  <c r="K47"/>
  <c r="K45" s="1"/>
  <c r="K57" s="1"/>
  <c r="J45"/>
  <c r="J57" s="1"/>
  <c r="K23" i="226"/>
  <c r="K22" s="1"/>
  <c r="K38" s="1"/>
  <c r="K43" s="1"/>
  <c r="K58" s="1"/>
  <c r="J22"/>
  <c r="F38" i="228"/>
  <c r="F43" s="1"/>
  <c r="D38" i="229"/>
  <c r="D43"/>
  <c r="H38"/>
  <c r="H43" s="1"/>
  <c r="K29" i="231"/>
  <c r="K28"/>
  <c r="J28"/>
  <c r="K41" i="232"/>
  <c r="K39" s="1"/>
  <c r="J39"/>
  <c r="J45"/>
  <c r="J57" s="1"/>
  <c r="J51"/>
  <c r="K52"/>
  <c r="K51" s="1"/>
  <c r="K57" s="1"/>
  <c r="E57" i="223"/>
  <c r="J51"/>
  <c r="F38" i="224"/>
  <c r="F43" s="1"/>
  <c r="J10"/>
  <c r="J39"/>
  <c r="K47"/>
  <c r="K45" s="1"/>
  <c r="K57" s="1"/>
  <c r="J45"/>
  <c r="K23" i="225"/>
  <c r="K22" s="1"/>
  <c r="J22"/>
  <c r="E38" i="226"/>
  <c r="E43" s="1"/>
  <c r="I38"/>
  <c r="I43" s="1"/>
  <c r="J10"/>
  <c r="K29"/>
  <c r="K28" s="1"/>
  <c r="J28"/>
  <c r="J39"/>
  <c r="J51"/>
  <c r="K23" i="227"/>
  <c r="K22" s="1"/>
  <c r="K38" s="1"/>
  <c r="J22"/>
  <c r="I57"/>
  <c r="J39" i="228"/>
  <c r="K34" i="229"/>
  <c r="K32"/>
  <c r="J32"/>
  <c r="I57"/>
  <c r="K51"/>
  <c r="J28" i="230"/>
  <c r="D43" i="231"/>
  <c r="C38" i="232"/>
  <c r="C43" s="1"/>
  <c r="C58" s="1"/>
  <c r="K30" i="234"/>
  <c r="J22" i="235"/>
  <c r="K23"/>
  <c r="K22"/>
  <c r="E57" i="229"/>
  <c r="J51"/>
  <c r="C38" i="230"/>
  <c r="C43"/>
  <c r="C58" s="1"/>
  <c r="G38"/>
  <c r="G43" s="1"/>
  <c r="J32"/>
  <c r="J38" s="1"/>
  <c r="J43" s="1"/>
  <c r="F38" i="231"/>
  <c r="F43" s="1"/>
  <c r="K23" i="232"/>
  <c r="K22" s="1"/>
  <c r="D38" i="234"/>
  <c r="D43" s="1"/>
  <c r="J32" i="235"/>
  <c r="K33"/>
  <c r="K32" s="1"/>
  <c r="G43" i="236"/>
  <c r="J39" i="229"/>
  <c r="K40"/>
  <c r="K39" s="1"/>
  <c r="K46"/>
  <c r="K45" s="1"/>
  <c r="K57" s="1"/>
  <c r="J45"/>
  <c r="J57" s="1"/>
  <c r="K28" i="230"/>
  <c r="K11" i="231"/>
  <c r="K10" s="1"/>
  <c r="J10"/>
  <c r="J39"/>
  <c r="K40"/>
  <c r="K39" s="1"/>
  <c r="E38" i="232"/>
  <c r="E43" s="1"/>
  <c r="I38"/>
  <c r="I43" s="1"/>
  <c r="K11"/>
  <c r="K10" s="1"/>
  <c r="J10"/>
  <c r="J38"/>
  <c r="J43" s="1"/>
  <c r="K45" i="233"/>
  <c r="K53"/>
  <c r="K51"/>
  <c r="K57" s="1"/>
  <c r="J51"/>
  <c r="K12" i="234"/>
  <c r="K10"/>
  <c r="J10"/>
  <c r="J32"/>
  <c r="K28" i="235"/>
  <c r="K47"/>
  <c r="K45" s="1"/>
  <c r="J45"/>
  <c r="J10" i="236"/>
  <c r="K40" i="234"/>
  <c r="K39" s="1"/>
  <c r="J39"/>
  <c r="D38" i="235"/>
  <c r="D43"/>
  <c r="H38"/>
  <c r="H43" s="1"/>
  <c r="J39"/>
  <c r="C57" i="236"/>
  <c r="C38" i="234"/>
  <c r="C43" s="1"/>
  <c r="C58" s="1"/>
  <c r="G38"/>
  <c r="G43" s="1"/>
  <c r="J22"/>
  <c r="F57"/>
  <c r="K45"/>
  <c r="K40" i="235"/>
  <c r="K39" s="1"/>
  <c r="D38" i="236"/>
  <c r="D43"/>
  <c r="H38"/>
  <c r="H43" s="1"/>
  <c r="E38"/>
  <c r="E43"/>
  <c r="I38"/>
  <c r="I43" s="1"/>
  <c r="K29"/>
  <c r="J51"/>
  <c r="J10" i="235"/>
  <c r="G93" i="176"/>
  <c r="G165"/>
  <c r="J38" i="224"/>
  <c r="J43"/>
  <c r="H165" i="176"/>
  <c r="J57" i="227"/>
  <c r="J57" i="233"/>
  <c r="D93" i="176"/>
  <c r="D165"/>
  <c r="B2" i="199"/>
  <c r="B2" i="200" s="1"/>
  <c r="J51" i="196"/>
  <c r="F165" i="176"/>
  <c r="J38" i="201"/>
  <c r="J43"/>
  <c r="E161" i="176"/>
  <c r="I166"/>
  <c r="I93"/>
  <c r="K45" i="193"/>
  <c r="E165" i="176"/>
  <c r="E93"/>
  <c r="F90" i="179"/>
  <c r="J38" i="207"/>
  <c r="J43"/>
  <c r="J38" i="199"/>
  <c r="J38" i="197"/>
  <c r="D90" i="179"/>
  <c r="J100" i="175"/>
  <c r="J135" s="1"/>
  <c r="J81"/>
  <c r="J85" i="176"/>
  <c r="K86"/>
  <c r="K85"/>
  <c r="F92"/>
  <c r="F166" s="1"/>
  <c r="J52"/>
  <c r="J32"/>
  <c r="I17" i="61"/>
  <c r="E32" s="1"/>
  <c r="K30" i="177"/>
  <c r="K29" s="1"/>
  <c r="J29"/>
  <c r="J93" i="179"/>
  <c r="J128"/>
  <c r="K94"/>
  <c r="K93" s="1"/>
  <c r="K128" s="1"/>
  <c r="F39" i="184"/>
  <c r="F44" s="1"/>
  <c r="K17"/>
  <c r="K33" i="185"/>
  <c r="K11" i="187"/>
  <c r="K10"/>
  <c r="J10"/>
  <c r="J39" s="1"/>
  <c r="J44" s="1"/>
  <c r="J22" i="193"/>
  <c r="K23"/>
  <c r="K22" s="1"/>
  <c r="K38" s="1"/>
  <c r="J32" i="200"/>
  <c r="J38"/>
  <c r="J43" s="1"/>
  <c r="K33"/>
  <c r="K32"/>
  <c r="K24" i="203"/>
  <c r="K22" s="1"/>
  <c r="K38" s="1"/>
  <c r="K43" s="1"/>
  <c r="J22"/>
  <c r="J10" i="204"/>
  <c r="K13"/>
  <c r="J51" i="209"/>
  <c r="K52"/>
  <c r="K51"/>
  <c r="J51" i="228"/>
  <c r="J57" s="1"/>
  <c r="K52"/>
  <c r="K51"/>
  <c r="J51" i="235"/>
  <c r="J57"/>
  <c r="K52"/>
  <c r="K51" s="1"/>
  <c r="G32" i="61"/>
  <c r="J146" i="3"/>
  <c r="K57"/>
  <c r="K55" s="1"/>
  <c r="J55"/>
  <c r="J29" i="178"/>
  <c r="J133"/>
  <c r="I65" i="179"/>
  <c r="J37"/>
  <c r="J65" s="1"/>
  <c r="J49"/>
  <c r="J82"/>
  <c r="K83"/>
  <c r="K82" s="1"/>
  <c r="K89" s="1"/>
  <c r="K33" i="187"/>
  <c r="J22" i="189"/>
  <c r="K23"/>
  <c r="K22" s="1"/>
  <c r="C58" i="191"/>
  <c r="F38" i="197"/>
  <c r="F43"/>
  <c r="D38" i="200"/>
  <c r="D43" s="1"/>
  <c r="F38" i="204"/>
  <c r="F43"/>
  <c r="K48"/>
  <c r="K45" s="1"/>
  <c r="K57" s="1"/>
  <c r="J45"/>
  <c r="K29" i="221"/>
  <c r="K28"/>
  <c r="K38" s="1"/>
  <c r="K43" s="1"/>
  <c r="K58" s="1"/>
  <c r="J28"/>
  <c r="C93" i="176"/>
  <c r="J40" i="174"/>
  <c r="J45" i="193"/>
  <c r="J57"/>
  <c r="K26" i="175"/>
  <c r="J69"/>
  <c r="J92" s="1"/>
  <c r="J66" i="3"/>
  <c r="J58" i="176"/>
  <c r="J11"/>
  <c r="J73" i="174"/>
  <c r="J18"/>
  <c r="J51" i="190"/>
  <c r="J57" s="1"/>
  <c r="J52" i="184"/>
  <c r="E68" i="175"/>
  <c r="K52" i="176"/>
  <c r="G31" i="73"/>
  <c r="E24"/>
  <c r="C32" i="61"/>
  <c r="J140" i="3"/>
  <c r="K142"/>
  <c r="I65" i="177"/>
  <c r="K49"/>
  <c r="G154"/>
  <c r="G155" s="1"/>
  <c r="J129"/>
  <c r="J133"/>
  <c r="K37" i="179"/>
  <c r="I89"/>
  <c r="I90" s="1"/>
  <c r="G155"/>
  <c r="C154"/>
  <c r="C155"/>
  <c r="C156"/>
  <c r="H39" i="184"/>
  <c r="H44" s="1"/>
  <c r="K28"/>
  <c r="D39" i="185"/>
  <c r="D44" s="1"/>
  <c r="K23"/>
  <c r="K22"/>
  <c r="J22"/>
  <c r="C59" i="186"/>
  <c r="J33"/>
  <c r="E38" i="191"/>
  <c r="E43"/>
  <c r="J45" i="195"/>
  <c r="J57" s="1"/>
  <c r="K29" i="198"/>
  <c r="K28"/>
  <c r="J28"/>
  <c r="K51" i="199"/>
  <c r="F43" i="203"/>
  <c r="J45" i="221"/>
  <c r="K46"/>
  <c r="K45"/>
  <c r="J45" i="231"/>
  <c r="K47"/>
  <c r="K45"/>
  <c r="J147" i="174"/>
  <c r="J32" i="1"/>
  <c r="J73"/>
  <c r="J69"/>
  <c r="J85" i="174"/>
  <c r="J32"/>
  <c r="J136" i="176"/>
  <c r="C135"/>
  <c r="C161" s="1"/>
  <c r="C162" s="1"/>
  <c r="K29" i="186"/>
  <c r="K28"/>
  <c r="J146" i="178"/>
  <c r="J46" i="187"/>
  <c r="J58" s="1"/>
  <c r="J22" i="186"/>
  <c r="J39" s="1"/>
  <c r="J44" s="1"/>
  <c r="J60" i="3"/>
  <c r="J40" i="175"/>
  <c r="J147"/>
  <c r="J140" i="174"/>
  <c r="J160" s="1"/>
  <c r="K122" i="175"/>
  <c r="K82"/>
  <c r="F92"/>
  <c r="J11"/>
  <c r="H68"/>
  <c r="J147" i="176"/>
  <c r="K149"/>
  <c r="K147" s="1"/>
  <c r="H160"/>
  <c r="H161"/>
  <c r="K122"/>
  <c r="K121" s="1"/>
  <c r="K135" s="1"/>
  <c r="J121"/>
  <c r="J135"/>
  <c r="I135"/>
  <c r="J78"/>
  <c r="J92"/>
  <c r="H92"/>
  <c r="H166" s="1"/>
  <c r="J25"/>
  <c r="C31" i="73"/>
  <c r="K9" i="63"/>
  <c r="J133" i="3"/>
  <c r="J129"/>
  <c r="K78"/>
  <c r="J70"/>
  <c r="G89"/>
  <c r="J37"/>
  <c r="K39"/>
  <c r="D65"/>
  <c r="D90" s="1"/>
  <c r="F65" i="177"/>
  <c r="K9"/>
  <c r="J15"/>
  <c r="J22"/>
  <c r="J60"/>
  <c r="K61"/>
  <c r="K60" s="1"/>
  <c r="H154"/>
  <c r="H155"/>
  <c r="K134"/>
  <c r="K133" s="1"/>
  <c r="J37" i="178"/>
  <c r="J49"/>
  <c r="J129"/>
  <c r="K22" i="179"/>
  <c r="K61"/>
  <c r="K60"/>
  <c r="J60"/>
  <c r="I39" i="184"/>
  <c r="I44" s="1"/>
  <c r="J10" i="185"/>
  <c r="J33"/>
  <c r="K33" i="186"/>
  <c r="G58"/>
  <c r="G39" i="187"/>
  <c r="G44"/>
  <c r="D38" i="188"/>
  <c r="D43" s="1"/>
  <c r="K40"/>
  <c r="E57"/>
  <c r="J28" i="189"/>
  <c r="K23" i="190"/>
  <c r="K22"/>
  <c r="J28"/>
  <c r="K22" i="191"/>
  <c r="E38" i="193"/>
  <c r="E43"/>
  <c r="J10"/>
  <c r="J22" i="195"/>
  <c r="J45" i="196"/>
  <c r="J57"/>
  <c r="K52" i="197"/>
  <c r="K51"/>
  <c r="J51"/>
  <c r="J57" s="1"/>
  <c r="H43" i="202"/>
  <c r="J32" i="206"/>
  <c r="K33"/>
  <c r="K32"/>
  <c r="H38" i="230"/>
  <c r="H43" s="1"/>
  <c r="E38"/>
  <c r="E43"/>
  <c r="K131" i="3"/>
  <c r="K40" i="194"/>
  <c r="K39"/>
  <c r="J39"/>
  <c r="K22" i="197"/>
  <c r="K28"/>
  <c r="K39"/>
  <c r="D38" i="198"/>
  <c r="D43" s="1"/>
  <c r="K39" i="199"/>
  <c r="D57" i="200"/>
  <c r="J45"/>
  <c r="J57" s="1"/>
  <c r="K30" i="204"/>
  <c r="K28"/>
  <c r="J28"/>
  <c r="J45" i="205"/>
  <c r="J57"/>
  <c r="K46"/>
  <c r="K45"/>
  <c r="K57" s="1"/>
  <c r="K11" i="208"/>
  <c r="K10" s="1"/>
  <c r="J10"/>
  <c r="J38"/>
  <c r="J43" s="1"/>
  <c r="K53" i="211"/>
  <c r="K51"/>
  <c r="J51"/>
  <c r="J57" s="1"/>
  <c r="K23" i="222"/>
  <c r="K22"/>
  <c r="J22"/>
  <c r="K33" i="225"/>
  <c r="K32"/>
  <c r="J32"/>
  <c r="J38"/>
  <c r="K10" i="226"/>
  <c r="H57" i="230"/>
  <c r="G38" i="193"/>
  <c r="G43"/>
  <c r="K11" i="195"/>
  <c r="K10"/>
  <c r="J10"/>
  <c r="J38"/>
  <c r="J43" s="1"/>
  <c r="C38" i="196"/>
  <c r="C43"/>
  <c r="C58"/>
  <c r="H57" i="197"/>
  <c r="K23" i="198"/>
  <c r="K22"/>
  <c r="K38"/>
  <c r="K43" s="1"/>
  <c r="K58" s="1"/>
  <c r="J22"/>
  <c r="J38"/>
  <c r="J43" s="1"/>
  <c r="C57" i="199"/>
  <c r="C58" s="1"/>
  <c r="F57"/>
  <c r="H57" i="200"/>
  <c r="F43" i="201"/>
  <c r="J39" i="202"/>
  <c r="K10" i="204"/>
  <c r="K38" s="1"/>
  <c r="K43" s="1"/>
  <c r="K58" s="1"/>
  <c r="K54"/>
  <c r="K51" s="1"/>
  <c r="J51"/>
  <c r="K35" i="205"/>
  <c r="K32"/>
  <c r="K38" s="1"/>
  <c r="J32"/>
  <c r="K24" i="210"/>
  <c r="J22"/>
  <c r="J38" s="1"/>
  <c r="J43" s="1"/>
  <c r="C58" i="211"/>
  <c r="K11" i="223"/>
  <c r="K10" s="1"/>
  <c r="K38" s="1"/>
  <c r="K43" s="1"/>
  <c r="K58" s="1"/>
  <c r="J10"/>
  <c r="J38" s="1"/>
  <c r="J43" s="1"/>
  <c r="K47" i="230"/>
  <c r="K45" s="1"/>
  <c r="K57" s="1"/>
  <c r="J45"/>
  <c r="J57"/>
  <c r="K24" i="231"/>
  <c r="K22" s="1"/>
  <c r="J22"/>
  <c r="J38"/>
  <c r="J43" s="1"/>
  <c r="K53"/>
  <c r="K51"/>
  <c r="K57"/>
  <c r="J51"/>
  <c r="C57" i="235"/>
  <c r="D57" i="194"/>
  <c r="G38" i="198"/>
  <c r="G43" s="1"/>
  <c r="I38" i="199"/>
  <c r="I43"/>
  <c r="J39"/>
  <c r="J43" s="1"/>
  <c r="G57"/>
  <c r="E38" i="201"/>
  <c r="E43"/>
  <c r="K46"/>
  <c r="K45" s="1"/>
  <c r="K57" s="1"/>
  <c r="J45"/>
  <c r="J57"/>
  <c r="J32" i="203"/>
  <c r="J22" i="205"/>
  <c r="K11" i="209"/>
  <c r="K10" s="1"/>
  <c r="K38" s="1"/>
  <c r="K43" s="1"/>
  <c r="J10"/>
  <c r="J38"/>
  <c r="J43" s="1"/>
  <c r="I57"/>
  <c r="F43" i="210"/>
  <c r="K28"/>
  <c r="C38" i="212"/>
  <c r="C43" s="1"/>
  <c r="C58" s="1"/>
  <c r="K33" i="222"/>
  <c r="K32" s="1"/>
  <c r="F38" i="223"/>
  <c r="F43"/>
  <c r="C58" i="224"/>
  <c r="G38" i="225"/>
  <c r="G43" s="1"/>
  <c r="C57"/>
  <c r="C58"/>
  <c r="D38" i="226"/>
  <c r="D43" s="1"/>
  <c r="K51"/>
  <c r="K57"/>
  <c r="F57" i="227"/>
  <c r="C58" i="229"/>
  <c r="H38" i="231"/>
  <c r="H43"/>
  <c r="I38" i="202"/>
  <c r="I43" s="1"/>
  <c r="K10" i="203"/>
  <c r="C43" i="205"/>
  <c r="C58"/>
  <c r="F38"/>
  <c r="F43" s="1"/>
  <c r="H38" i="206"/>
  <c r="H43"/>
  <c r="K23"/>
  <c r="K22" s="1"/>
  <c r="J22"/>
  <c r="J38" s="1"/>
  <c r="J43" s="1"/>
  <c r="K47"/>
  <c r="K45"/>
  <c r="K57" s="1"/>
  <c r="J45"/>
  <c r="J57"/>
  <c r="E43" i="209"/>
  <c r="J57"/>
  <c r="K22" i="210"/>
  <c r="K39" i="212"/>
  <c r="K40" i="225"/>
  <c r="K39" s="1"/>
  <c r="J39"/>
  <c r="K33" i="226"/>
  <c r="K32"/>
  <c r="J32"/>
  <c r="J38" s="1"/>
  <c r="J43" s="1"/>
  <c r="J32" i="227"/>
  <c r="J38"/>
  <c r="J43" s="1"/>
  <c r="K33"/>
  <c r="K32"/>
  <c r="K41"/>
  <c r="K39" s="1"/>
  <c r="J39"/>
  <c r="K29" i="234"/>
  <c r="K28"/>
  <c r="K38" s="1"/>
  <c r="K43" s="1"/>
  <c r="K58" s="1"/>
  <c r="J28"/>
  <c r="J38"/>
  <c r="J43"/>
  <c r="D38" i="205"/>
  <c r="D43" s="1"/>
  <c r="D57"/>
  <c r="J45" i="210"/>
  <c r="J57"/>
  <c r="I38" i="212"/>
  <c r="I43"/>
  <c r="D57"/>
  <c r="J22" i="221"/>
  <c r="J38" s="1"/>
  <c r="J43" s="1"/>
  <c r="J51"/>
  <c r="J57"/>
  <c r="G38" i="224"/>
  <c r="G43"/>
  <c r="C58" i="226"/>
  <c r="D38" i="227"/>
  <c r="D43" s="1"/>
  <c r="K33" i="233"/>
  <c r="K32"/>
  <c r="J32"/>
  <c r="K32" i="234"/>
  <c r="G57" i="235"/>
  <c r="K51" i="236"/>
  <c r="G57" i="201"/>
  <c r="D38" i="203"/>
  <c r="D43"/>
  <c r="C38" i="204"/>
  <c r="C43"/>
  <c r="C58" s="1"/>
  <c r="F57"/>
  <c r="E57" i="205"/>
  <c r="E57" i="206"/>
  <c r="G38" i="208"/>
  <c r="G43"/>
  <c r="C38" i="223"/>
  <c r="C43" s="1"/>
  <c r="C58" s="1"/>
  <c r="C57"/>
  <c r="G38" i="229"/>
  <c r="G43" s="1"/>
  <c r="K22" i="230"/>
  <c r="G57"/>
  <c r="E38" i="231"/>
  <c r="E43" s="1"/>
  <c r="F57"/>
  <c r="I38" i="233"/>
  <c r="I43"/>
  <c r="H57" i="223"/>
  <c r="H38" i="225"/>
  <c r="H43"/>
  <c r="F38" i="226"/>
  <c r="F43" s="1"/>
  <c r="E57"/>
  <c r="F38" i="230"/>
  <c r="F43"/>
  <c r="J10" i="233"/>
  <c r="F57"/>
  <c r="K30" i="236"/>
  <c r="J28"/>
  <c r="J38" s="1"/>
  <c r="J43" s="1"/>
  <c r="I57" i="234"/>
  <c r="K33" i="236"/>
  <c r="K32" s="1"/>
  <c r="J32"/>
  <c r="E57"/>
  <c r="I161" i="176"/>
  <c r="I165"/>
  <c r="J39" i="185"/>
  <c r="H165" i="175"/>
  <c r="J160" i="176"/>
  <c r="J161" s="1"/>
  <c r="J57" i="204"/>
  <c r="J38"/>
  <c r="J43"/>
  <c r="K39" i="187"/>
  <c r="K44" s="1"/>
  <c r="K59" s="1"/>
  <c r="H93" i="176"/>
  <c r="C165"/>
  <c r="J43" i="225"/>
  <c r="J38" i="193"/>
  <c r="J43" s="1"/>
  <c r="J57" i="231"/>
  <c r="I31" i="61"/>
  <c r="H98" i="174"/>
  <c r="E98"/>
  <c r="D98"/>
  <c r="K57" i="202"/>
  <c r="K28" i="236"/>
  <c r="K39" i="186"/>
  <c r="K44" s="1"/>
  <c r="K59" s="1"/>
  <c r="J38" i="203"/>
  <c r="J43" s="1"/>
  <c r="K57" i="211"/>
  <c r="E92" i="1"/>
  <c r="E166" s="1"/>
  <c r="C160" i="174"/>
  <c r="F161" i="176"/>
  <c r="D161"/>
  <c r="K73"/>
  <c r="C166"/>
  <c r="G166"/>
  <c r="D166"/>
  <c r="K82" i="3"/>
  <c r="I92" i="1"/>
  <c r="I166" s="1"/>
  <c r="G160" i="174"/>
  <c r="F93" i="176"/>
  <c r="K57" i="207"/>
  <c r="F160" i="1"/>
  <c r="K64"/>
  <c r="F160" i="174"/>
  <c r="K25" i="176"/>
  <c r="J152" i="1"/>
  <c r="F68"/>
  <c r="I160" i="174"/>
  <c r="I135"/>
  <c r="K146" i="3"/>
  <c r="K19" i="175"/>
  <c r="K70" i="176"/>
  <c r="J49" i="177"/>
  <c r="I155" i="179"/>
  <c r="J140" i="175"/>
  <c r="J160" s="1"/>
  <c r="K66"/>
  <c r="K27"/>
  <c r="K25" s="1"/>
  <c r="K23" i="176"/>
  <c r="K18"/>
  <c r="H31" i="61"/>
  <c r="K8" i="63"/>
  <c r="K115" i="3"/>
  <c r="K114" s="1"/>
  <c r="K35"/>
  <c r="K49" i="179"/>
  <c r="K65"/>
  <c r="K90" s="1"/>
  <c r="F155"/>
  <c r="K146"/>
  <c r="K52" i="184"/>
  <c r="K28" i="189"/>
  <c r="D32" i="61"/>
  <c r="E155" i="179"/>
  <c r="K129"/>
  <c r="K32" i="189"/>
  <c r="K10" i="193"/>
  <c r="K10" i="194"/>
  <c r="K134" i="179"/>
  <c r="K133" s="1"/>
  <c r="K154" s="1"/>
  <c r="K11" i="184"/>
  <c r="K51" i="190"/>
  <c r="K57" s="1"/>
  <c r="K45" i="191"/>
  <c r="K51"/>
  <c r="K57" s="1"/>
  <c r="J70" i="179"/>
  <c r="J89" s="1"/>
  <c r="J75"/>
  <c r="J78"/>
  <c r="J40" i="184"/>
  <c r="J22" i="190"/>
  <c r="J38"/>
  <c r="J43" s="1"/>
  <c r="K28" i="196"/>
  <c r="K51"/>
  <c r="K57" s="1"/>
  <c r="J129" i="179"/>
  <c r="J154" s="1"/>
  <c r="J155" s="1"/>
  <c r="C38" i="189"/>
  <c r="C43" s="1"/>
  <c r="C58" s="1"/>
  <c r="I57"/>
  <c r="K10" i="191"/>
  <c r="K38"/>
  <c r="J32" i="194"/>
  <c r="J38" s="1"/>
  <c r="J43" s="1"/>
  <c r="J28" i="196"/>
  <c r="J38" s="1"/>
  <c r="J43" s="1"/>
  <c r="K22" i="209"/>
  <c r="K22" i="211"/>
  <c r="K33" i="193"/>
  <c r="K32"/>
  <c r="J39" i="197"/>
  <c r="J43" s="1"/>
  <c r="J45" i="198"/>
  <c r="J57"/>
  <c r="K39" i="202"/>
  <c r="C58" i="208"/>
  <c r="K46" i="199"/>
  <c r="K45" s="1"/>
  <c r="K57" s="1"/>
  <c r="K40" i="205"/>
  <c r="K39" s="1"/>
  <c r="K30" i="222"/>
  <c r="K28" s="1"/>
  <c r="J28"/>
  <c r="J51" i="208"/>
  <c r="J57" s="1"/>
  <c r="J22" i="211"/>
  <c r="J38" s="1"/>
  <c r="J43" s="1"/>
  <c r="K23" i="212"/>
  <c r="G38" i="221"/>
  <c r="G43" s="1"/>
  <c r="I57" i="223"/>
  <c r="J51" i="224"/>
  <c r="J57" s="1"/>
  <c r="K10" i="227"/>
  <c r="H38" i="228"/>
  <c r="H43" s="1"/>
  <c r="H57" i="225"/>
  <c r="J45"/>
  <c r="J57" s="1"/>
  <c r="H38" i="226"/>
  <c r="H43"/>
  <c r="C43" i="227"/>
  <c r="C58" s="1"/>
  <c r="J32" i="228"/>
  <c r="J38"/>
  <c r="J43" s="1"/>
  <c r="K32" i="230"/>
  <c r="K38" s="1"/>
  <c r="F57" i="225"/>
  <c r="H57" i="227"/>
  <c r="D38" i="228"/>
  <c r="D43" s="1"/>
  <c r="G38"/>
  <c r="G43" s="1"/>
  <c r="I38" i="229"/>
  <c r="I43" s="1"/>
  <c r="J28"/>
  <c r="J38" s="1"/>
  <c r="J43" s="1"/>
  <c r="K29"/>
  <c r="K28"/>
  <c r="K38" s="1"/>
  <c r="K43" s="1"/>
  <c r="K58" s="1"/>
  <c r="I38" i="230"/>
  <c r="I43" s="1"/>
  <c r="K40"/>
  <c r="K39" s="1"/>
  <c r="J39"/>
  <c r="K32" i="231"/>
  <c r="J22" i="233"/>
  <c r="J38" s="1"/>
  <c r="J43" s="1"/>
  <c r="E57"/>
  <c r="G57" i="234"/>
  <c r="J51"/>
  <c r="J57"/>
  <c r="H38"/>
  <c r="H43" s="1"/>
  <c r="K51"/>
  <c r="K57"/>
  <c r="G38" i="233"/>
  <c r="G43" s="1"/>
  <c r="C57"/>
  <c r="C58"/>
  <c r="F38" i="234"/>
  <c r="F43" s="1"/>
  <c r="I43"/>
  <c r="C38" i="235"/>
  <c r="C43" s="1"/>
  <c r="C58" s="1"/>
  <c r="J28"/>
  <c r="J38"/>
  <c r="J43" s="1"/>
  <c r="C38" i="236"/>
  <c r="C43" s="1"/>
  <c r="C58" s="1"/>
  <c r="K39"/>
  <c r="C166" i="174"/>
  <c r="I161"/>
  <c r="G30" i="73"/>
  <c r="D26" i="76"/>
  <c r="C29" i="73"/>
  <c r="D37" i="76"/>
  <c r="D24"/>
  <c r="I32" i="61"/>
  <c r="G33"/>
  <c r="C33"/>
  <c r="D7" i="76"/>
  <c r="C30" i="73"/>
  <c r="D135" i="174"/>
  <c r="C68"/>
  <c r="C93" s="1"/>
  <c r="C135" i="1"/>
  <c r="B24" i="76" s="1"/>
  <c r="B7"/>
  <c r="J51" i="188"/>
  <c r="K43" i="185"/>
  <c r="K40" s="1"/>
  <c r="C39"/>
  <c r="C44"/>
  <c r="C59" s="1"/>
  <c r="K40" i="184"/>
  <c r="K142" i="177"/>
  <c r="K96"/>
  <c r="C65"/>
  <c r="C90" s="1"/>
  <c r="D5" i="232"/>
  <c r="D5" i="210"/>
  <c r="D5" i="194"/>
  <c r="D5" i="184"/>
  <c r="K140" i="3"/>
  <c r="D128"/>
  <c r="D155" s="1"/>
  <c r="J93"/>
  <c r="K29"/>
  <c r="B2" i="185"/>
  <c r="B2" i="187"/>
  <c r="G32" i="73"/>
  <c r="D8" i="76"/>
  <c r="C32" i="73"/>
  <c r="K25" i="147"/>
  <c r="F9" i="175"/>
  <c r="F98" s="1"/>
  <c r="F9" i="176" s="1"/>
  <c r="F98" s="1"/>
  <c r="K98" i="174"/>
  <c r="E5" i="197"/>
  <c r="E5" i="199"/>
  <c r="E5" i="191"/>
  <c r="E5" i="194"/>
  <c r="E5" i="201"/>
  <c r="E5" i="184"/>
  <c r="E5" i="200"/>
  <c r="E5" i="211"/>
  <c r="E5" i="205"/>
  <c r="E5" i="230"/>
  <c r="E5" i="235"/>
  <c r="E5" i="193"/>
  <c r="E5" i="195"/>
  <c r="E5" i="228"/>
  <c r="E5" i="188"/>
  <c r="E5" i="231"/>
  <c r="E5" i="225"/>
  <c r="E5" i="198"/>
  <c r="E5" i="210"/>
  <c r="E5" i="224"/>
  <c r="E5" i="229"/>
  <c r="E5" i="234"/>
  <c r="G98" i="174"/>
  <c r="E5" i="202"/>
  <c r="E5" i="204"/>
  <c r="E5" i="185"/>
  <c r="E5" i="226"/>
  <c r="E5" i="203"/>
  <c r="E5" i="189"/>
  <c r="E5" i="206"/>
  <c r="E5" i="209"/>
  <c r="E5" i="222"/>
  <c r="E5" i="233"/>
  <c r="H5" i="197"/>
  <c r="H5" i="203"/>
  <c r="H5" i="194"/>
  <c r="H5" i="208"/>
  <c r="H5" i="227"/>
  <c r="I98" i="174"/>
  <c r="H5" i="187"/>
  <c r="H5" i="189"/>
  <c r="H5" i="191"/>
  <c r="H5" i="207"/>
  <c r="H5" i="226"/>
  <c r="C4" i="73"/>
  <c r="G4" s="1"/>
  <c r="G5" i="201"/>
  <c r="H5" i="209"/>
  <c r="H5" i="221"/>
  <c r="H5" i="186"/>
  <c r="H5" i="206"/>
  <c r="H5" i="225"/>
  <c r="C33" i="237"/>
  <c r="C25"/>
  <c r="C24"/>
  <c r="C10"/>
  <c r="C29"/>
  <c r="C26"/>
  <c r="C8"/>
  <c r="C9"/>
  <c r="C20"/>
  <c r="C7"/>
  <c r="C18"/>
  <c r="C22"/>
  <c r="C11"/>
  <c r="C21"/>
  <c r="C30"/>
  <c r="C17"/>
  <c r="C23"/>
  <c r="C15"/>
  <c r="C12"/>
  <c r="C28"/>
  <c r="C32"/>
  <c r="C13"/>
  <c r="C27"/>
  <c r="C14"/>
  <c r="C16"/>
  <c r="C19"/>
  <c r="C31"/>
  <c r="F5" i="199" l="1"/>
  <c r="F5" i="203"/>
  <c r="F5" i="221"/>
  <c r="F5" i="234"/>
  <c r="F5" i="193"/>
  <c r="F5" i="188"/>
  <c r="E18" i="73"/>
  <c r="D18" i="76" s="1"/>
  <c r="K11" i="175"/>
  <c r="I93"/>
  <c r="I166"/>
  <c r="K152"/>
  <c r="K121"/>
  <c r="E165"/>
  <c r="K140"/>
  <c r="K100"/>
  <c r="K135" s="1"/>
  <c r="K81"/>
  <c r="K32"/>
  <c r="K85"/>
  <c r="G160"/>
  <c r="C160"/>
  <c r="D135"/>
  <c r="D161" s="1"/>
  <c r="H92"/>
  <c r="J63"/>
  <c r="F68"/>
  <c r="I135"/>
  <c r="I161" s="1"/>
  <c r="E92"/>
  <c r="J18"/>
  <c r="J161"/>
  <c r="G166"/>
  <c r="D160"/>
  <c r="E160"/>
  <c r="E161" s="1"/>
  <c r="C92"/>
  <c r="C166" s="1"/>
  <c r="D68"/>
  <c r="F160"/>
  <c r="G135"/>
  <c r="G161" s="1"/>
  <c r="K73"/>
  <c r="K69"/>
  <c r="G68"/>
  <c r="C68"/>
  <c r="J25"/>
  <c r="K85" i="174"/>
  <c r="D161"/>
  <c r="K152"/>
  <c r="G166"/>
  <c r="C161"/>
  <c r="C162" s="1"/>
  <c r="K140"/>
  <c r="K160" s="1"/>
  <c r="E160"/>
  <c r="K73"/>
  <c r="C165"/>
  <c r="K25"/>
  <c r="K121"/>
  <c r="H135"/>
  <c r="K81"/>
  <c r="E92"/>
  <c r="E166" s="1"/>
  <c r="K71"/>
  <c r="K69" s="1"/>
  <c r="F92"/>
  <c r="F166" s="1"/>
  <c r="I68"/>
  <c r="J25"/>
  <c r="H68"/>
  <c r="D160"/>
  <c r="D92"/>
  <c r="D166" s="1"/>
  <c r="G92"/>
  <c r="G68"/>
  <c r="K147"/>
  <c r="H160"/>
  <c r="H166" s="1"/>
  <c r="F135"/>
  <c r="F161" s="1"/>
  <c r="I92"/>
  <c r="I166" s="1"/>
  <c r="J58"/>
  <c r="J52"/>
  <c r="D68"/>
  <c r="J92"/>
  <c r="J166" s="1"/>
  <c r="K55"/>
  <c r="K52" s="1"/>
  <c r="F68"/>
  <c r="J52" i="1"/>
  <c r="K40"/>
  <c r="J140" i="177"/>
  <c r="J154" s="1"/>
  <c r="J93"/>
  <c r="K94"/>
  <c r="F90"/>
  <c r="F89"/>
  <c r="J37"/>
  <c r="J8"/>
  <c r="K8"/>
  <c r="K55" i="178"/>
  <c r="F155"/>
  <c r="H155"/>
  <c r="J8"/>
  <c r="J154"/>
  <c r="K141"/>
  <c r="K140" s="1"/>
  <c r="J55"/>
  <c r="F65"/>
  <c r="K8"/>
  <c r="K22"/>
  <c r="E89"/>
  <c r="E90" s="1"/>
  <c r="J78"/>
  <c r="E128"/>
  <c r="E155" s="1"/>
  <c r="H154"/>
  <c r="K115"/>
  <c r="K114" s="1"/>
  <c r="J82"/>
  <c r="J93"/>
  <c r="J128" s="1"/>
  <c r="J155" s="1"/>
  <c r="D65"/>
  <c r="H65"/>
  <c r="H90" s="1"/>
  <c r="K49"/>
  <c r="I155"/>
  <c r="F154"/>
  <c r="K129"/>
  <c r="K154" s="1"/>
  <c r="C65"/>
  <c r="C90" s="1"/>
  <c r="C156" s="1"/>
  <c r="G65"/>
  <c r="G90" s="1"/>
  <c r="K60"/>
  <c r="F89"/>
  <c r="E65" i="177"/>
  <c r="E90" s="1"/>
  <c r="K75"/>
  <c r="J82"/>
  <c r="E155"/>
  <c r="I155"/>
  <c r="C156"/>
  <c r="I90"/>
  <c r="K70"/>
  <c r="D65"/>
  <c r="D90" s="1"/>
  <c r="K15"/>
  <c r="D128"/>
  <c r="D155" s="1"/>
  <c r="K140"/>
  <c r="K154" s="1"/>
  <c r="C154"/>
  <c r="C155" s="1"/>
  <c r="K37"/>
  <c r="F155"/>
  <c r="F89" i="3"/>
  <c r="J8"/>
  <c r="K46" i="185"/>
  <c r="J46"/>
  <c r="F44"/>
  <c r="K46" i="184"/>
  <c r="K58" s="1"/>
  <c r="J46"/>
  <c r="J58" s="1"/>
  <c r="G44" i="185"/>
  <c r="K45" i="189"/>
  <c r="K57" s="1"/>
  <c r="J45"/>
  <c r="J57" s="1"/>
  <c r="K39"/>
  <c r="K51"/>
  <c r="E38"/>
  <c r="E43" s="1"/>
  <c r="K38"/>
  <c r="J10"/>
  <c r="J38" s="1"/>
  <c r="J43" s="1"/>
  <c r="F43" i="188"/>
  <c r="J43"/>
  <c r="K39"/>
  <c r="K18" i="1"/>
  <c r="I165"/>
  <c r="I161"/>
  <c r="K32"/>
  <c r="K147"/>
  <c r="G135"/>
  <c r="G161" s="1"/>
  <c r="K58"/>
  <c r="H68"/>
  <c r="H5" i="234"/>
  <c r="H5" i="222"/>
  <c r="H5" i="202"/>
  <c r="H5" i="231"/>
  <c r="H5" i="223"/>
  <c r="H5" i="184"/>
  <c r="H5" i="233"/>
  <c r="H5" i="228"/>
  <c r="H5" i="193"/>
  <c r="D5" i="206"/>
  <c r="D5" i="198"/>
  <c r="J81" i="1"/>
  <c r="J85"/>
  <c r="F5" i="198"/>
  <c r="F5" i="191"/>
  <c r="F5" i="202"/>
  <c r="F5" i="185"/>
  <c r="F5" i="212"/>
  <c r="F5" i="227"/>
  <c r="F5" i="233"/>
  <c r="F5" i="230"/>
  <c r="F5" i="194"/>
  <c r="H5" i="199"/>
  <c r="H5" i="204"/>
  <c r="H5" i="235"/>
  <c r="K137" i="1"/>
  <c r="C160"/>
  <c r="B25" i="76" s="1"/>
  <c r="E25" s="1"/>
  <c r="D135" i="1"/>
  <c r="D161" s="1"/>
  <c r="K53"/>
  <c r="K52" s="1"/>
  <c r="K28"/>
  <c r="K25" s="1"/>
  <c r="F92"/>
  <c r="K63"/>
  <c r="J40"/>
  <c r="H5" i="201"/>
  <c r="H5" i="195"/>
  <c r="K136" i="1"/>
  <c r="G92"/>
  <c r="G166" s="1"/>
  <c r="J78"/>
  <c r="H5" i="232"/>
  <c r="H5" i="212"/>
  <c r="H5" i="210"/>
  <c r="H5" i="224"/>
  <c r="H5" i="196"/>
  <c r="H5" i="185"/>
  <c r="H5" i="229"/>
  <c r="H5" i="198"/>
  <c r="H5" i="190"/>
  <c r="D5" i="227"/>
  <c r="D5" i="221"/>
  <c r="F5" i="231"/>
  <c r="J18" i="1"/>
  <c r="F5" i="208"/>
  <c r="F5" i="184"/>
  <c r="F5" i="189"/>
  <c r="F5" i="197"/>
  <c r="F5" i="205"/>
  <c r="F5" i="201"/>
  <c r="F5" i="210"/>
  <c r="F5" i="209"/>
  <c r="F5" i="228"/>
  <c r="F5" i="236"/>
  <c r="F5" i="211"/>
  <c r="F5" i="187"/>
  <c r="D5" i="231"/>
  <c r="H5" i="188"/>
  <c r="H5" i="200"/>
  <c r="H5" i="230"/>
  <c r="F135" i="1"/>
  <c r="F165" s="1"/>
  <c r="K81"/>
  <c r="H92"/>
  <c r="H166" s="1"/>
  <c r="D92"/>
  <c r="D166" s="1"/>
  <c r="C68"/>
  <c r="F154" i="3"/>
  <c r="C89"/>
  <c r="F65"/>
  <c r="F90" s="1"/>
  <c r="G65"/>
  <c r="G90" s="1"/>
  <c r="C154"/>
  <c r="C155" s="1"/>
  <c r="K60"/>
  <c r="E65"/>
  <c r="H65"/>
  <c r="H90" s="1"/>
  <c r="J154"/>
  <c r="J114"/>
  <c r="J128" s="1"/>
  <c r="C65"/>
  <c r="K129"/>
  <c r="K154" s="1"/>
  <c r="I154"/>
  <c r="I155" s="1"/>
  <c r="E89"/>
  <c r="J39" i="184"/>
  <c r="J44" s="1"/>
  <c r="K10"/>
  <c r="J28"/>
  <c r="C38" i="188"/>
  <c r="C43" s="1"/>
  <c r="C58" s="1"/>
  <c r="K22"/>
  <c r="I57"/>
  <c r="H38"/>
  <c r="H43" s="1"/>
  <c r="K28"/>
  <c r="G57"/>
  <c r="I4" i="61"/>
  <c r="I4" i="73"/>
  <c r="D33" i="61"/>
  <c r="H33"/>
  <c r="I33"/>
  <c r="E33"/>
  <c r="I18" i="73"/>
  <c r="I30" s="1"/>
  <c r="D38" i="76" s="1"/>
  <c r="D30"/>
  <c r="H31" i="73"/>
  <c r="H30"/>
  <c r="D32" i="76" s="1"/>
  <c r="D13"/>
  <c r="D30" i="73"/>
  <c r="E19"/>
  <c r="E29" s="1"/>
  <c r="K25" i="63"/>
  <c r="J25"/>
  <c r="J121" i="1"/>
  <c r="E31" i="76"/>
  <c r="E24"/>
  <c r="J100" i="174"/>
  <c r="J135" s="1"/>
  <c r="J161" s="1"/>
  <c r="K100"/>
  <c r="K135" s="1"/>
  <c r="E135"/>
  <c r="E161" s="1"/>
  <c r="J68"/>
  <c r="E68"/>
  <c r="E93" s="1"/>
  <c r="K11"/>
  <c r="K121" i="1"/>
  <c r="K100"/>
  <c r="J100"/>
  <c r="E135"/>
  <c r="E161" s="1"/>
  <c r="J11"/>
  <c r="K12"/>
  <c r="K11" s="1"/>
  <c r="J114" i="177"/>
  <c r="J128" s="1"/>
  <c r="K93"/>
  <c r="K128" s="1"/>
  <c r="E39" i="185"/>
  <c r="E44" s="1"/>
  <c r="J45" i="188"/>
  <c r="J57" s="1"/>
  <c r="E58" i="184"/>
  <c r="E7" i="76"/>
  <c r="E128" i="3"/>
  <c r="E155" s="1"/>
  <c r="K93"/>
  <c r="K128" s="1"/>
  <c r="D5" i="200"/>
  <c r="D5" i="212"/>
  <c r="D5" i="229"/>
  <c r="D5" i="235"/>
  <c r="D5" i="222"/>
  <c r="D5" i="193"/>
  <c r="D5" i="236"/>
  <c r="D5" i="223"/>
  <c r="D5" i="202"/>
  <c r="D5" i="225"/>
  <c r="D5" i="190"/>
  <c r="D5" i="195"/>
  <c r="D5" i="226"/>
  <c r="D5" i="209"/>
  <c r="D5" i="196"/>
  <c r="D5" i="207"/>
  <c r="D5" i="187"/>
  <c r="D5" i="186"/>
  <c r="D5" i="208"/>
  <c r="D5" i="203"/>
  <c r="D5" i="211"/>
  <c r="D5" i="197"/>
  <c r="D5" i="233"/>
  <c r="D5" i="228"/>
  <c r="D5" i="199"/>
  <c r="D5" i="230"/>
  <c r="D5" i="205"/>
  <c r="D5" i="191"/>
  <c r="D5" i="234"/>
  <c r="D5" i="201"/>
  <c r="D5" i="204"/>
  <c r="D5" i="185"/>
  <c r="D5" i="189"/>
  <c r="K8" i="3"/>
  <c r="J166" i="175"/>
  <c r="K155" i="179"/>
  <c r="K57" i="235"/>
  <c r="K38" i="232"/>
  <c r="K43" s="1"/>
  <c r="K58" s="1"/>
  <c r="K38" i="207"/>
  <c r="K43" s="1"/>
  <c r="K58" s="1"/>
  <c r="K38" i="206"/>
  <c r="K43" s="1"/>
  <c r="K58" s="1"/>
  <c r="K38" i="201"/>
  <c r="K43" s="1"/>
  <c r="K58" s="1"/>
  <c r="K43" i="205"/>
  <c r="K58" s="1"/>
  <c r="K43" i="227"/>
  <c r="K38" i="222"/>
  <c r="K43" s="1"/>
  <c r="K58" s="1"/>
  <c r="K58" i="210"/>
  <c r="K43" i="230"/>
  <c r="K58" s="1"/>
  <c r="K156" i="179"/>
  <c r="J90"/>
  <c r="K38" i="231"/>
  <c r="K43" s="1"/>
  <c r="K58" s="1"/>
  <c r="K57" i="227"/>
  <c r="K58" i="195"/>
  <c r="K57" i="194"/>
  <c r="K43" i="190"/>
  <c r="K58" s="1"/>
  <c r="K128" i="178"/>
  <c r="K155" s="1"/>
  <c r="K58" i="199"/>
  <c r="K58" i="196"/>
  <c r="K57" i="203"/>
  <c r="K58" s="1"/>
  <c r="K38" i="228"/>
  <c r="K43" s="1"/>
  <c r="K58" s="1"/>
  <c r="K78" i="174"/>
  <c r="K18"/>
  <c r="D166" i="175"/>
  <c r="K66" i="3"/>
  <c r="K22"/>
  <c r="J166" i="176"/>
  <c r="K92" i="1"/>
  <c r="K40" i="174"/>
  <c r="K52" i="175"/>
  <c r="K140" i="176"/>
  <c r="K70" i="3"/>
  <c r="K15"/>
  <c r="K55" i="177"/>
  <c r="C161" i="175"/>
  <c r="K136" i="176"/>
  <c r="K38" i="208"/>
  <c r="K43" s="1"/>
  <c r="K58" s="1"/>
  <c r="K147" i="175"/>
  <c r="K160" s="1"/>
  <c r="K161" s="1"/>
  <c r="I165"/>
  <c r="K40" i="176"/>
  <c r="K68" s="1"/>
  <c r="F155" i="3"/>
  <c r="K65" i="175"/>
  <c r="K63" s="1"/>
  <c r="K20"/>
  <c r="K18" s="1"/>
  <c r="K71" i="176"/>
  <c r="K69" s="1"/>
  <c r="K92" s="1"/>
  <c r="J18"/>
  <c r="J68" s="1"/>
  <c r="J78" i="3"/>
  <c r="J89" s="1"/>
  <c r="J55" i="177"/>
  <c r="J75"/>
  <c r="J89" s="1"/>
  <c r="K83"/>
  <c r="K82" s="1"/>
  <c r="D90" i="178"/>
  <c r="E90" i="179"/>
  <c r="K22" i="184"/>
  <c r="K39" s="1"/>
  <c r="K44" s="1"/>
  <c r="C59" i="187"/>
  <c r="K38" i="188"/>
  <c r="K43" s="1"/>
  <c r="K39" i="190"/>
  <c r="K39" i="191"/>
  <c r="K43" s="1"/>
  <c r="K58" s="1"/>
  <c r="K59" i="174"/>
  <c r="K58" s="1"/>
  <c r="K60" i="175"/>
  <c r="K58" s="1"/>
  <c r="K84" i="176"/>
  <c r="K81" s="1"/>
  <c r="K65"/>
  <c r="K63" s="1"/>
  <c r="J22" i="3"/>
  <c r="K29" i="178"/>
  <c r="K65" s="1"/>
  <c r="K52" i="185"/>
  <c r="J29" i="3"/>
  <c r="K75" i="178"/>
  <c r="K39" i="185"/>
  <c r="K44" s="1"/>
  <c r="J22" i="178"/>
  <c r="J65" s="1"/>
  <c r="K40" i="193"/>
  <c r="K39" s="1"/>
  <c r="K43" s="1"/>
  <c r="K58" s="1"/>
  <c r="K29" i="194"/>
  <c r="K28" s="1"/>
  <c r="K38" s="1"/>
  <c r="K43" s="1"/>
  <c r="K58" s="1"/>
  <c r="K39" i="211"/>
  <c r="K43" s="1"/>
  <c r="K58" s="1"/>
  <c r="K32" i="224"/>
  <c r="K38" s="1"/>
  <c r="K43" s="1"/>
  <c r="K58" s="1"/>
  <c r="K10" i="225"/>
  <c r="K38" s="1"/>
  <c r="K43" s="1"/>
  <c r="K58" s="1"/>
  <c r="K10" i="235"/>
  <c r="K38" s="1"/>
  <c r="K43" s="1"/>
  <c r="K58" s="1"/>
  <c r="K10" i="236"/>
  <c r="J10" i="202"/>
  <c r="J38" s="1"/>
  <c r="J43" s="1"/>
  <c r="K11"/>
  <c r="K10" s="1"/>
  <c r="K38" s="1"/>
  <c r="K43" s="1"/>
  <c r="K58" s="1"/>
  <c r="J52" i="185"/>
  <c r="J58" s="1"/>
  <c r="K48" i="188"/>
  <c r="K45" s="1"/>
  <c r="K57" s="1"/>
  <c r="J70" i="178"/>
  <c r="J89" s="1"/>
  <c r="K79"/>
  <c r="K78" s="1"/>
  <c r="J40" i="185"/>
  <c r="J44" s="1"/>
  <c r="K22" i="233"/>
  <c r="K38" s="1"/>
  <c r="K43" s="1"/>
  <c r="K58" s="1"/>
  <c r="J28" i="205"/>
  <c r="J38" s="1"/>
  <c r="J43" s="1"/>
  <c r="J32" i="222"/>
  <c r="J38" s="1"/>
  <c r="J43" s="1"/>
  <c r="K46" i="209"/>
  <c r="K45" s="1"/>
  <c r="K57" s="1"/>
  <c r="K58" s="1"/>
  <c r="K24" i="212"/>
  <c r="K22" s="1"/>
  <c r="K38" s="1"/>
  <c r="K43" s="1"/>
  <c r="K58" s="1"/>
  <c r="K33"/>
  <c r="K32" s="1"/>
  <c r="K23" i="236"/>
  <c r="K22" s="1"/>
  <c r="K4" i="3"/>
  <c r="K4" i="177"/>
  <c r="K4" i="63"/>
  <c r="K4" i="179"/>
  <c r="K4" i="147"/>
  <c r="K4" i="178"/>
  <c r="C93" i="175" l="1"/>
  <c r="C162" s="1"/>
  <c r="C165"/>
  <c r="J68"/>
  <c r="F165"/>
  <c r="F93"/>
  <c r="K92"/>
  <c r="D93"/>
  <c r="D165"/>
  <c r="G165"/>
  <c r="G93"/>
  <c r="F161"/>
  <c r="F166"/>
  <c r="E93"/>
  <c r="E166"/>
  <c r="H93"/>
  <c r="H166"/>
  <c r="H161" i="174"/>
  <c r="I93"/>
  <c r="I165"/>
  <c r="D165"/>
  <c r="D93"/>
  <c r="K92"/>
  <c r="K166" s="1"/>
  <c r="K161"/>
  <c r="G93"/>
  <c r="G165"/>
  <c r="H165"/>
  <c r="H93"/>
  <c r="J93"/>
  <c r="F93"/>
  <c r="F165"/>
  <c r="J92" i="1"/>
  <c r="J166" s="1"/>
  <c r="K89" i="177"/>
  <c r="K65"/>
  <c r="J65"/>
  <c r="J90" s="1"/>
  <c r="K89" i="178"/>
  <c r="K90"/>
  <c r="K156" s="1"/>
  <c r="F90"/>
  <c r="J155" i="177"/>
  <c r="J155" i="3"/>
  <c r="J65"/>
  <c r="J90" s="1"/>
  <c r="K58" i="185"/>
  <c r="K59" s="1"/>
  <c r="K59" i="184"/>
  <c r="K43" i="189"/>
  <c r="K58" s="1"/>
  <c r="B6" i="76"/>
  <c r="E6" s="1"/>
  <c r="C93" i="1"/>
  <c r="C165"/>
  <c r="B13" i="76"/>
  <c r="E13" s="1"/>
  <c r="J68" i="1"/>
  <c r="B12" i="76" s="1"/>
  <c r="E12" s="1"/>
  <c r="G165" i="1"/>
  <c r="D93"/>
  <c r="K68"/>
  <c r="B18" i="76" s="1"/>
  <c r="E18" s="1"/>
  <c r="F161" i="1"/>
  <c r="G93"/>
  <c r="D165"/>
  <c r="F166"/>
  <c r="F93"/>
  <c r="H165"/>
  <c r="H93"/>
  <c r="C161"/>
  <c r="B26" i="76" s="1"/>
  <c r="E26" s="1"/>
  <c r="K160" i="1"/>
  <c r="B37" i="76" s="1"/>
  <c r="E37" s="1"/>
  <c r="C166" i="1"/>
  <c r="K155" i="3"/>
  <c r="C90"/>
  <c r="C156" s="1"/>
  <c r="E90"/>
  <c r="I31" i="73"/>
  <c r="D36" i="76"/>
  <c r="E31" i="73"/>
  <c r="D32"/>
  <c r="D14" i="76"/>
  <c r="H32" i="73"/>
  <c r="J135" i="1"/>
  <c r="B30" i="76" s="1"/>
  <c r="E30" s="1"/>
  <c r="J165" i="174"/>
  <c r="E165"/>
  <c r="K68"/>
  <c r="K165" s="1"/>
  <c r="K135" i="1"/>
  <c r="K161" s="1"/>
  <c r="B38" i="76" s="1"/>
  <c r="E38" s="1"/>
  <c r="E165" i="1"/>
  <c r="K155" i="177"/>
  <c r="K65" i="3"/>
  <c r="K93" i="176"/>
  <c r="K165"/>
  <c r="J93"/>
  <c r="J165"/>
  <c r="K38" i="236"/>
  <c r="K43" s="1"/>
  <c r="K58" s="1"/>
  <c r="J90" i="178"/>
  <c r="K89" i="3"/>
  <c r="K166" i="1"/>
  <c r="B19" i="76"/>
  <c r="K58" i="188"/>
  <c r="K68" i="175"/>
  <c r="K166"/>
  <c r="K160" i="176"/>
  <c r="K161" s="1"/>
  <c r="K58" i="227"/>
  <c r="D19" i="76"/>
  <c r="E30" i="73"/>
  <c r="J165" i="175" l="1"/>
  <c r="J93"/>
  <c r="J93" i="1"/>
  <c r="B14" i="76" s="1"/>
  <c r="E14" s="1"/>
  <c r="K90" i="177"/>
  <c r="K93" i="1"/>
  <c r="B20" i="76" s="1"/>
  <c r="B8"/>
  <c r="E8" s="1"/>
  <c r="C162" i="1"/>
  <c r="K90" i="3"/>
  <c r="K156" s="1"/>
  <c r="J161" i="1"/>
  <c r="B32" i="76" s="1"/>
  <c r="E32" s="1"/>
  <c r="J165" i="1"/>
  <c r="K165"/>
  <c r="K93" i="174"/>
  <c r="K162" s="1"/>
  <c r="B36" i="76"/>
  <c r="E36" s="1"/>
  <c r="K156" i="177"/>
  <c r="K93" i="175"/>
  <c r="K162" s="1"/>
  <c r="K165"/>
  <c r="K162" i="176"/>
  <c r="E32" i="73"/>
  <c r="D20" i="76"/>
  <c r="I32" i="73"/>
  <c r="E19" i="76"/>
  <c r="K166" i="176"/>
  <c r="K162" i="1" l="1"/>
  <c r="E20" i="76"/>
</calcChain>
</file>

<file path=xl/sharedStrings.xml><?xml version="1.0" encoding="utf-8"?>
<sst xmlns="http://schemas.openxmlformats.org/spreadsheetml/2006/main" count="8183" uniqueCount="594">
  <si>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</si>
  <si>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</si>
  <si>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</si>
  <si>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</si>
  <si>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</si>
  <si>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</si>
  <si>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</si>
  <si>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</si>
  <si>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</si>
  <si>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</si>
  <si>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</si>
  <si>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</si>
  <si>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</si>
  <si>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</si>
  <si>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</si>
  <si>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</si>
  <si>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</si>
  <si>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</si>
  <si>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</si>
  <si>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</si>
  <si>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</si>
  <si>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</si>
  <si>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</si>
  <si>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</si>
  <si>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</si>
  <si>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</si>
  <si>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</si>
  <si>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</si>
  <si>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</si>
  <si>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</si>
  <si>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</si>
  <si>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</si>
  <si>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</si>
  <si>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</si>
  <si>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</si>
  <si>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</si>
  <si>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</si>
  <si>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</si>
  <si>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</si>
  <si>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</si>
  <si>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</si>
  <si>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</si>
  <si>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</si>
  <si>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</si>
  <si>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</si>
  <si>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</si>
  <si>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</si>
  <si>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</si>
  <si>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</si>
  <si>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</si>
  <si>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</si>
  <si>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</si>
  <si>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</si>
  <si>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</si>
  <si>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</si>
  <si>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</si>
  <si>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</si>
  <si>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</si>
  <si>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</si>
  <si>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</si>
  <si>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</si>
  <si>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</si>
  <si>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</si>
  <si>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</si>
  <si>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</si>
  <si>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</si>
  <si>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</si>
  <si>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</si>
  <si>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</si>
  <si>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</si>
  <si>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</si>
  <si>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</si>
  <si>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</si>
  <si>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</si>
  <si>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</si>
  <si>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</si>
  <si>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</si>
  <si>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</si>
  <si>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</si>
  <si>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</si>
  <si>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</si>
  <si>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</si>
  <si>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</si>
  <si>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</si>
  <si>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</si>
  <si>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</si>
  <si>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</si>
  <si>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</si>
  <si>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</si>
  <si>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</si>
  <si>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</si>
  <si>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</si>
  <si>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</si>
  <si>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</si>
  <si>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</si>
  <si>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</si>
  <si>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</si>
  <si>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</si>
  <si>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</si>
  <si>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</si>
  <si>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</si>
  <si>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</si>
  <si>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</si>
  <si>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</si>
  <si>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</si>
  <si>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</si>
  <si>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</si>
  <si>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</si>
  <si>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</si>
  <si>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</si>
  <si>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</si>
  <si>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</si>
  <si>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</si>
  <si>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</si>
  <si>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</si>
  <si>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</si>
  <si>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</si>
  <si>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</si>
  <si>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</si>
  <si>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</si>
  <si>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</si>
  <si>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</si>
  <si>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</si>
  <si>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</si>
  <si>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</si>
  <si>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</si>
  <si>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</si>
  <si>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</si>
  <si>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</si>
  <si>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</si>
  <si>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</si>
  <si>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</si>
  <si>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</si>
  <si>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</si>
  <si>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</si>
  <si>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</si>
  <si>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</si>
  <si>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</si>
  <si>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</si>
  <si>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</si>
  <si>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</si>
  <si>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</si>
  <si>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</si>
  <si>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</si>
  <si>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</si>
  <si>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</si>
  <si>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</si>
  <si>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</si>
  <si>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</si>
  <si>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</si>
  <si>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</si>
  <si>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</si>
  <si>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</si>
  <si>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</si>
  <si>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</si>
  <si>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</si>
  <si>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</si>
  <si>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</si>
  <si>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</si>
  <si>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</si>
  <si>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</si>
  <si>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</si>
  <si>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</si>
  <si>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</si>
  <si>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</si>
  <si>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</si>
  <si>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</si>
  <si>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</si>
  <si>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</si>
  <si>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</si>
  <si>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</si>
  <si>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</si>
  <si>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</si>
  <si>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</si>
  <si>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</si>
  <si>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</si>
  <si>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</si>
  <si>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</si>
  <si>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</si>
  <si>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</si>
  <si>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</si>
  <si>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</si>
  <si>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</si>
  <si>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</si>
  <si>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</si>
  <si>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</si>
  <si>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</si>
  <si>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</si>
  <si>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</si>
  <si>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</si>
  <si>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</si>
  <si>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</si>
  <si>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</si>
  <si>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</si>
  <si>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</si>
  <si>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</si>
  <si>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</si>
  <si>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</si>
  <si>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</si>
  <si>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</si>
  <si>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</si>
  <si>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</si>
  <si>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</si>
  <si>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</si>
  <si>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</si>
  <si>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</si>
  <si>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</si>
  <si>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</si>
  <si>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</si>
  <si>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</si>
  <si>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</si>
  <si>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</si>
  <si>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</si>
  <si>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</si>
  <si>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</si>
  <si>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</si>
  <si>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</si>
  <si>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</si>
  <si>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</si>
  <si>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</si>
  <si>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</si>
  <si>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</si>
  <si>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</si>
  <si>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</si>
  <si>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</si>
  <si>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</si>
  <si>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</si>
  <si>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</si>
  <si>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</si>
  <si>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</si>
  <si>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</si>
  <si>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</si>
  <si>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</si>
  <si>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</si>
  <si>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</si>
  <si>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</si>
  <si>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</si>
  <si>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</si>
  <si>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</si>
  <si>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</si>
  <si>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</si>
  <si>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</si>
  <si>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</si>
  <si>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</si>
  <si>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</si>
  <si>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</si>
  <si>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</si>
  <si>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</si>
  <si>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</si>
  <si>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</si>
  <si>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</si>
  <si>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</si>
  <si>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</si>
  <si>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</si>
  <si>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</si>
  <si>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</si>
  <si>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</si>
  <si>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</si>
  <si>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</si>
  <si>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</si>
  <si>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</si>
  <si>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</si>
  <si>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</si>
  <si>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</si>
  <si>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</si>
  <si>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</si>
  <si>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</si>
  <si>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</si>
  <si>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</si>
  <si>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</si>
  <si>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</si>
  <si>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</si>
  <si>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</si>
  <si>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</si>
  <si>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</si>
  <si>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</si>
  <si>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</si>
  <si>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</si>
  <si>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</si>
  <si>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</si>
  <si>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</si>
  <si>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</si>
  <si>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</si>
  <si>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</si>
  <si>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</si>
  <si>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</si>
  <si>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</si>
  <si>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</si>
  <si>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</si>
  <si>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</si>
  <si>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</si>
  <si>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</si>
  <si>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</si>
  <si>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</si>
  <si>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</si>
  <si>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</si>
  <si>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</si>
  <si>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</si>
  <si>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</si>
  <si>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</si>
  <si>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</si>
  <si>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</si>
  <si>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</si>
  <si>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</si>
  <si>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</si>
  <si>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</si>
  <si>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</si>
  <si>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</si>
  <si>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</si>
  <si>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</si>
  <si>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</si>
  <si>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</si>
  <si>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</si>
  <si>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</si>
  <si>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</si>
  <si>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</si>
  <si>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</si>
  <si>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</si>
  <si>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</si>
  <si>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</si>
  <si>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</si>
  <si>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</si>
  <si>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</si>
  <si>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</si>
  <si>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</si>
  <si>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</si>
  <si>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</si>
  <si>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</si>
  <si>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</si>
  <si>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</si>
  <si>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</si>
  <si>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</si>
  <si>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</si>
  <si>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</si>
  <si>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</si>
  <si>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</si>
  <si>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</si>
  <si>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</si>
  <si>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</si>
  <si>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</si>
  <si>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</si>
  <si>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</si>
  <si>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</si>
  <si>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</si>
  <si>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</si>
  <si>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</si>
  <si>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</si>
  <si>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</si>
  <si>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</si>
  <si>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</si>
  <si>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</si>
  <si>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</si>
  <si>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</si>
  <si>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</si>
  <si>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</si>
  <si>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</si>
  <si>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</si>
  <si>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</si>
  <si>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</si>
  <si>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</si>
  <si>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</si>
  <si>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</si>
  <si>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</si>
  <si>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</si>
  <si>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</si>
  <si>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</si>
  <si>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</si>
  <si>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</si>
  <si>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</si>
  <si>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</si>
  <si>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</si>
  <si>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</si>
  <si>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</si>
  <si>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</si>
  <si>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</si>
  <si>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</si>
  <si>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</si>
  <si>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</si>
  <si>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</si>
  <si>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</si>
  <si>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</si>
  <si>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</si>
  <si>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</si>
  <si>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</si>
  <si>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</si>
  <si>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</si>
  <si>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</si>
  <si>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</si>
  <si>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</si>
  <si>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</si>
  <si>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</si>
  <si>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</si>
  <si>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</si>
  <si>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</si>
  <si>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</si>
  <si>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</si>
  <si>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</si>
  <si>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</si>
  <si>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</si>
  <si>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</si>
  <si>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</si>
  <si>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</si>
  <si>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</si>
  <si>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</si>
  <si>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</si>
  <si>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</si>
  <si>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</si>
  <si>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</si>
  <si>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</si>
  <si>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</si>
  <si>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</si>
  <si>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</si>
  <si>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</si>
  <si>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</si>
  <si>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</si>
  <si>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</si>
  <si>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</si>
  <si>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</si>
  <si>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</si>
  <si>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</si>
  <si>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</si>
  <si>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</si>
  <si>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</si>
  <si>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</si>
  <si>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</si>
  <si>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</si>
  <si>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</si>
  <si>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</si>
  <si>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</si>
  <si>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</si>
  <si>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</si>
  <si>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</si>
  <si>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</si>
  <si>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</si>
  <si>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</si>
  <si>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>05</t>
  </si>
  <si>
    <t>ALAPADATOK</t>
  </si>
  <si>
    <t>1. költségvetési szerv neve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</si>
  <si>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</si>
  <si>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</si>
  <si>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</si>
  <si>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</si>
  <si>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</si>
  <si>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</si>
  <si>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</si>
  <si>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</si>
  <si>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</si>
  <si>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</si>
  <si>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</si>
  <si>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</si>
  <si>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</si>
  <si>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</si>
  <si>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</si>
  <si>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</si>
  <si>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</si>
  <si>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2019. ÉVI KÖLTSÉGVETÉSI RENDELET ÖSSZEVONT BEVÉTELEINEK KIADÁSAINAK MÓDOSÍTÁSA</t>
  </si>
  <si>
    <t>2019. évi eredeti előirányzat BEVÉTELEK</t>
  </si>
  <si>
    <t>I</t>
  </si>
  <si>
    <t>J=(D+…+I)</t>
  </si>
  <si>
    <t>K=(C+J)</t>
  </si>
  <si>
    <t>2019. ÉVI KÖLTSÉGVETÉSI RENDELET KÖTELEZŐ FELADATOK BEVÉTELEINEK KIADÁSAINAK MÓDOSÍTÁSA</t>
  </si>
  <si>
    <t>2019. ÉVI KÖLTSÉGVETÉSI RENDELET ÖNKÉNT VÁLLALT FELADATOK BEVÉTELEINEK KIADÁSAINAK MÓDOSÍTÁSA</t>
  </si>
  <si>
    <t>2019. ÉVI KÖLTSÉGVETÉSI RENDELET ÁLLAMIGAZGATÁSI FELADATOK BEVÉTELEINEK KIADÁSAINAK MÓDOSÍTÁSA</t>
  </si>
  <si>
    <t>Beruházási (felhalmozási) kiadások előirányzatának módosítása beruházásonként</t>
  </si>
  <si>
    <t>II. Felhalmozási célú bevételek és kiadások mérlegének módosítása
(Önkormányzati szinten)</t>
  </si>
  <si>
    <t>I. Működési célú bevételek és kiadások mérlegének módosítása
(Önkormányzati szinten)</t>
  </si>
  <si>
    <t>Felújítási kiadások előirányzatának módosítása felújításonként</t>
  </si>
  <si>
    <t>Eddigi módosítások összege 2019-ben</t>
  </si>
  <si>
    <t>Kötelező feladtok bevételeinek, kiadásainak módosítása</t>
  </si>
  <si>
    <t>Önként vállalt feladatok bevételeinek, kiadásainak módosítása</t>
  </si>
  <si>
    <t>Összes  bevétel, kiadás módosítása</t>
  </si>
  <si>
    <t>Államigazgatási feladatok  bevételeinek, kiadásainak módosítása</t>
  </si>
  <si>
    <t>Költségvetési szerv megnevezése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</si>
  <si>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</si>
  <si>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</si>
  <si>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</si>
  <si>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</si>
  <si>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</si>
  <si>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</si>
  <si>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</si>
  <si>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</si>
  <si>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</si>
  <si>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</si>
  <si>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</si>
  <si>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</si>
  <si>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</si>
  <si>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</si>
  <si>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</si>
  <si>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</si>
  <si>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</si>
  <si>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</si>
  <si>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</si>
  <si>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</si>
  <si>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</si>
  <si>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</si>
  <si>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</si>
  <si>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</si>
  <si>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</si>
  <si>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</si>
  <si>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Eeredeti
 előirányzat</t>
  </si>
  <si>
    <t>Módosítások
 összesen</t>
  </si>
  <si>
    <t xml:space="preserve"> '01</t>
  </si>
  <si>
    <t xml:space="preserve">Összes bevétel, kiadás </t>
  </si>
  <si>
    <t xml:space="preserve">4. sz. módosítás </t>
  </si>
  <si>
    <t>06</t>
  </si>
  <si>
    <t>07</t>
  </si>
  <si>
    <t>08</t>
  </si>
  <si>
    <t>09</t>
  </si>
  <si>
    <t>10</t>
  </si>
  <si>
    <t>11</t>
  </si>
  <si>
    <t>12</t>
  </si>
  <si>
    <t xml:space="preserve">6. sz. módosítás </t>
  </si>
  <si>
    <t>a</t>
  </si>
  <si>
    <t>/</t>
  </si>
  <si>
    <t>(</t>
  </si>
  <si>
    <t>)</t>
  </si>
  <si>
    <t>önkormányzati rendelethez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</si>
  <si>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</si>
  <si>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</si>
  <si>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</si>
  <si>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</si>
  <si>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</si>
  <si>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</si>
  <si>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</si>
  <si>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>Táblázuatok adatainak összefüggései</t>
  </si>
  <si>
    <t xml:space="preserve">1.1. melléklet </t>
  </si>
  <si>
    <t>1.2. melléklet</t>
  </si>
  <si>
    <t>1.3. melléklet</t>
  </si>
  <si>
    <t>1.4. melléklet</t>
  </si>
  <si>
    <t>2.1. melléklet</t>
  </si>
  <si>
    <t>2.2. melléklet</t>
  </si>
  <si>
    <t>Ellenőrző lista</t>
  </si>
  <si>
    <t>Ellenőrzés az 1-es és 2.1., 2.2. mellékletek adati esetében</t>
  </si>
  <si>
    <t>3. melléklet</t>
  </si>
  <si>
    <t>4. melléklet</t>
  </si>
  <si>
    <t>5.1. melléklet</t>
  </si>
  <si>
    <t>5.1.1. melléklet</t>
  </si>
  <si>
    <t>5.1.2. melléklet</t>
  </si>
  <si>
    <t>5.1.3. melléklet</t>
  </si>
  <si>
    <t>5.2. melléklet</t>
  </si>
  <si>
    <t>5.3. melléklet</t>
  </si>
  <si>
    <t>5.4. melléklet</t>
  </si>
  <si>
    <t>5.5. melléklet</t>
  </si>
  <si>
    <t>5.6. melléklet</t>
  </si>
  <si>
    <t>5.7. melléklet</t>
  </si>
  <si>
    <t>5.8. melléklet</t>
  </si>
  <si>
    <t>5.9. melléklet</t>
  </si>
  <si>
    <t>5.10. melléklet</t>
  </si>
  <si>
    <t>5.11. melléklet</t>
  </si>
  <si>
    <t>5.12. melléklet</t>
  </si>
  <si>
    <t>KÖLTSÉGVETÉSI RENDLET MÓDOSÍTÁSA</t>
  </si>
  <si>
    <t>2019. évi költségvetési rendelet összevont bevételeinek kiadásainak módosítása</t>
  </si>
  <si>
    <t>2019. évi költségvetési rendelet kötelező feladatok bevételeinek kiadásainak módosítása</t>
  </si>
  <si>
    <t>2019. évi költségvetési rendelet önként vállalt feladatok bevételeinek kiadásainak módosítása</t>
  </si>
  <si>
    <t>2019. évi költségvetési rendelet államigazgatási feladatok bevételeinek kiadásainak módosítása</t>
  </si>
  <si>
    <t>Működési célú bevételek, kiadások mérlegének módosítása</t>
  </si>
  <si>
    <t>Felhalmozási célú bevételek, kiadások mérlegének módosítása</t>
  </si>
  <si>
    <t>Előterjesztéskor</t>
  </si>
  <si>
    <t>6. melléklet</t>
  </si>
  <si>
    <t>Egyéb</t>
  </si>
  <si>
    <t>Telekadó</t>
  </si>
  <si>
    <t xml:space="preserve">ONGA VÁROS ÖNKORMÁNYZATA </t>
  </si>
  <si>
    <t>Ongai Polgármesteri Hivatal</t>
  </si>
  <si>
    <t>Bársonyos Óvoda és Bölcsőde</t>
  </si>
  <si>
    <t>VP-6-7.4.1.1-16 "Pálinkamúzeum kialakítása"</t>
  </si>
  <si>
    <t>2019</t>
  </si>
  <si>
    <t>TOP-2.1.2-15-BO1-2016-00020 "Onga kertje legyen zöldebb"</t>
  </si>
  <si>
    <t>2019.07.31</t>
  </si>
  <si>
    <t>TOP-4.1.-16.BO1-2017-00020 "Fogorvosi rendelő, védónői szolgálat és szolgálati lakás felújítása Onga Város egészségügyi alapellátásának fejlesztése érdekében"</t>
  </si>
  <si>
    <t>2019.09.30</t>
  </si>
  <si>
    <t>TOP-1.4.1-15-BO1-2016-00028 "Új bölcsőde kialakítása Ongán, a foglalkoztatás és az életminőség javítgása, családbarát, munkába állást segítő intézmény kialakítása"</t>
  </si>
  <si>
    <t>2019.12.31</t>
  </si>
  <si>
    <t>TOP-3.2.1-16.BO1-2017-00008 "Önkormányzati épületek energetikai korszerűsítése Ongán"</t>
  </si>
  <si>
    <t>2020.07.31</t>
  </si>
  <si>
    <t>1. sz. módosítás</t>
  </si>
  <si>
    <t>2019.09.30.</t>
  </si>
  <si>
    <t>2019.12.31.</t>
  </si>
  <si>
    <t>EFOP-3.3.2-16.2016.00049 "A köznevelés eredményességének fokozása Onga térségében"</t>
  </si>
  <si>
    <t>2021.01.31.</t>
  </si>
  <si>
    <t>Önkormányzat saját beruházásai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</si>
  <si>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</si>
  <si>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 sz. módosítás</t>
  </si>
  <si>
    <t>3.számú módosítás utáni előirányzat</t>
  </si>
  <si>
    <t>Módosítások összesen 2019. 09.30-ig</t>
  </si>
  <si>
    <t>3. sz. módosítás</t>
  </si>
  <si>
    <t>3. számú módosítás utáni előirányzat</t>
  </si>
  <si>
    <t>J=(F+G+H+I)</t>
  </si>
  <si>
    <t>K=(E+J)</t>
  </si>
  <si>
    <t xml:space="preserve">1. sz. módosítás </t>
  </si>
  <si>
    <t xml:space="preserve">2. sz. módosítás </t>
  </si>
  <si>
    <t xml:space="preserve">3. sz. módosítás </t>
  </si>
  <si>
    <t xml:space="preserve">Halmozott módosítás </t>
  </si>
  <si>
    <t>XII. 4.</t>
  </si>
  <si>
    <t xml:space="preserve">5. sz. módosítás </t>
  </si>
</sst>
</file>

<file path=xl/styles.xml><?xml version="1.0" encoding="utf-8"?>
<styleSheet xmlns="http://schemas.openxmlformats.org/spreadsheetml/2006/main">
  <numFmts count="2">
    <numFmt numFmtId="164" formatCode="_-* #,##0.00\ _F_t_-;\-* #,##0.00\ _F_t_-;_-* &quot;-&quot;??\ _F_t_-;_-@_-"/>
    <numFmt numFmtId="165" formatCode="#,###"/>
  </numFmts>
  <fonts count="53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theme="10"/>
      <name val="Times New Roman CE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9"/>
      <color theme="1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4" fillId="0" borderId="0" applyFont="0" applyFill="0" applyBorder="0" applyAlignment="0" applyProtection="0"/>
  </cellStyleXfs>
  <cellXfs count="568">
    <xf numFmtId="0" fontId="0" fillId="0" borderId="0" xfId="0"/>
    <xf numFmtId="0" fontId="0" fillId="0" borderId="0" xfId="0" applyFill="1" applyAlignment="1">
      <alignment vertical="center" wrapText="1"/>
    </xf>
    <xf numFmtId="0" fontId="6" fillId="0" borderId="0" xfId="6" applyFont="1" applyFill="1" applyBorder="1" applyAlignment="1" applyProtection="1">
      <alignment horizontal="center" vertical="center" wrapText="1"/>
    </xf>
    <xf numFmtId="0" fontId="6" fillId="0" borderId="0" xfId="6" applyFont="1" applyFill="1" applyBorder="1" applyAlignment="1" applyProtection="1">
      <alignment vertical="center" wrapText="1"/>
    </xf>
    <xf numFmtId="0" fontId="17" fillId="0" borderId="1" xfId="6" applyFont="1" applyFill="1" applyBorder="1" applyAlignment="1" applyProtection="1">
      <alignment horizontal="left" vertical="center" wrapText="1" indent="1"/>
    </xf>
    <xf numFmtId="0" fontId="17" fillId="0" borderId="2" xfId="6" applyFont="1" applyFill="1" applyBorder="1" applyAlignment="1" applyProtection="1">
      <alignment horizontal="left" vertical="center" wrapText="1" indent="1"/>
    </xf>
    <xf numFmtId="0" fontId="17" fillId="0" borderId="3" xfId="6" applyFont="1" applyFill="1" applyBorder="1" applyAlignment="1" applyProtection="1">
      <alignment horizontal="left" vertical="center" wrapText="1" indent="1"/>
    </xf>
    <xf numFmtId="0" fontId="17" fillId="0" borderId="4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horizontal="left" vertical="center" wrapText="1" indent="1"/>
    </xf>
    <xf numFmtId="49" fontId="17" fillId="0" borderId="7" xfId="6" applyNumberFormat="1" applyFont="1" applyFill="1" applyBorder="1" applyAlignment="1" applyProtection="1">
      <alignment horizontal="left" vertical="center" wrapText="1" indent="1"/>
    </xf>
    <xf numFmtId="49" fontId="17" fillId="0" borderId="8" xfId="6" applyNumberFormat="1" applyFont="1" applyFill="1" applyBorder="1" applyAlignment="1" applyProtection="1">
      <alignment horizontal="left" vertical="center" wrapText="1" indent="1"/>
    </xf>
    <xf numFmtId="49" fontId="17" fillId="0" borderId="9" xfId="6" applyNumberFormat="1" applyFont="1" applyFill="1" applyBorder="1" applyAlignment="1" applyProtection="1">
      <alignment horizontal="left" vertical="center" wrapText="1" indent="1"/>
    </xf>
    <xf numFmtId="49" fontId="17" fillId="0" borderId="10" xfId="6" applyNumberFormat="1" applyFont="1" applyFill="1" applyBorder="1" applyAlignment="1" applyProtection="1">
      <alignment horizontal="left" vertical="center" wrapText="1" indent="1"/>
    </xf>
    <xf numFmtId="49" fontId="17" fillId="0" borderId="11" xfId="6" applyNumberFormat="1" applyFont="1" applyFill="1" applyBorder="1" applyAlignment="1" applyProtection="1">
      <alignment horizontal="left" vertical="center" wrapText="1" indent="1"/>
    </xf>
    <xf numFmtId="49" fontId="17" fillId="0" borderId="12" xfId="6" applyNumberFormat="1" applyFont="1" applyFill="1" applyBorder="1" applyAlignment="1" applyProtection="1">
      <alignment horizontal="left" vertical="center" wrapText="1" indent="1"/>
    </xf>
    <xf numFmtId="0" fontId="17" fillId="0" borderId="0" xfId="6" applyFont="1" applyFill="1" applyBorder="1" applyAlignment="1" applyProtection="1">
      <alignment horizontal="left" vertical="center" wrapText="1" indent="1"/>
    </xf>
    <xf numFmtId="0" fontId="16" fillId="0" borderId="13" xfId="6" applyFont="1" applyFill="1" applyBorder="1" applyAlignment="1" applyProtection="1">
      <alignment horizontal="left" vertical="center" wrapText="1" indent="1"/>
    </xf>
    <xf numFmtId="0" fontId="16" fillId="0" borderId="14" xfId="6" applyFont="1" applyFill="1" applyBorder="1" applyAlignment="1" applyProtection="1">
      <alignment horizontal="left" vertical="center" wrapText="1" indent="1"/>
    </xf>
    <xf numFmtId="0" fontId="16" fillId="0" borderId="15" xfId="6" applyFont="1" applyFill="1" applyBorder="1" applyAlignment="1" applyProtection="1">
      <alignment horizontal="left" vertical="center" wrapText="1" indent="1"/>
    </xf>
    <xf numFmtId="165" fontId="17" fillId="0" borderId="2" xfId="0" applyNumberFormat="1" applyFont="1" applyFill="1" applyBorder="1" applyAlignment="1" applyProtection="1">
      <alignment vertical="center" wrapText="1"/>
      <protection locked="0"/>
    </xf>
    <xf numFmtId="165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6" applyFont="1" applyFill="1" applyBorder="1" applyAlignment="1" applyProtection="1">
      <alignment vertical="center" wrapText="1"/>
    </xf>
    <xf numFmtId="0" fontId="16" fillId="0" borderId="16" xfId="6" applyFont="1" applyFill="1" applyBorder="1" applyAlignment="1" applyProtection="1">
      <alignment vertical="center" wrapText="1"/>
    </xf>
    <xf numFmtId="0" fontId="16" fillId="0" borderId="13" xfId="6" applyFont="1" applyFill="1" applyBorder="1" applyAlignment="1" applyProtection="1">
      <alignment horizontal="center" vertical="center" wrapText="1"/>
    </xf>
    <xf numFmtId="0" fontId="16" fillId="0" borderId="14" xfId="6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5" fillId="0" borderId="0" xfId="0" applyNumberFormat="1" applyFont="1" applyFill="1" applyAlignment="1" applyProtection="1">
      <alignment horizontal="right" wrapText="1"/>
    </xf>
    <xf numFmtId="165" fontId="16" fillId="0" borderId="17" xfId="0" applyNumberFormat="1" applyFont="1" applyFill="1" applyBorder="1" applyAlignment="1" applyProtection="1">
      <alignment horizontal="center" vertical="center" wrapText="1"/>
    </xf>
    <xf numFmtId="165" fontId="16" fillId="0" borderId="18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17" fillId="0" borderId="19" xfId="0" applyNumberFormat="1" applyFont="1" applyFill="1" applyBorder="1" applyAlignment="1" applyProtection="1">
      <alignment vertical="center" wrapText="1"/>
    </xf>
    <xf numFmtId="165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0" xfId="0" applyNumberFormat="1" applyFont="1" applyFill="1" applyBorder="1" applyAlignment="1" applyProtection="1">
      <alignment vertical="center" wrapText="1"/>
    </xf>
    <xf numFmtId="165" fontId="16" fillId="0" borderId="14" xfId="0" applyNumberFormat="1" applyFont="1" applyFill="1" applyBorder="1" applyAlignment="1" applyProtection="1">
      <alignment vertical="center" wrapText="1"/>
    </xf>
    <xf numFmtId="165" fontId="16" fillId="0" borderId="21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5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5" fontId="16" fillId="2" borderId="14" xfId="0" applyNumberFormat="1" applyFont="1" applyFill="1" applyBorder="1" applyAlignment="1" applyProtection="1">
      <alignment vertical="center" wrapText="1"/>
    </xf>
    <xf numFmtId="165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6" applyFont="1" applyFill="1" applyBorder="1" applyAlignment="1" applyProtection="1">
      <alignment horizontal="left" vertical="center" wrapText="1" indent="1"/>
    </xf>
    <xf numFmtId="165" fontId="23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2" xfId="0" applyFont="1" applyFill="1" applyBorder="1" applyAlignment="1" applyProtection="1">
      <alignment horizontal="right"/>
    </xf>
    <xf numFmtId="0" fontId="17" fillId="0" borderId="2" xfId="6" applyFont="1" applyFill="1" applyBorder="1" applyAlignment="1" applyProtection="1">
      <alignment horizontal="left" indent="6"/>
    </xf>
    <xf numFmtId="0" fontId="17" fillId="0" borderId="2" xfId="6" applyFont="1" applyFill="1" applyBorder="1" applyAlignment="1" applyProtection="1">
      <alignment horizontal="left" vertical="center" wrapText="1" indent="6"/>
    </xf>
    <xf numFmtId="0" fontId="17" fillId="0" borderId="6" xfId="6" applyFont="1" applyFill="1" applyBorder="1" applyAlignment="1" applyProtection="1">
      <alignment horizontal="left" vertical="center" wrapText="1" indent="6"/>
    </xf>
    <xf numFmtId="0" fontId="17" fillId="0" borderId="23" xfId="6" applyFont="1" applyFill="1" applyBorder="1" applyAlignment="1" applyProtection="1">
      <alignment horizontal="left" vertical="center" wrapText="1" indent="6"/>
    </xf>
    <xf numFmtId="0" fontId="33" fillId="0" borderId="0" xfId="0" applyFont="1"/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center" vertical="center" wrapText="1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left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5" fontId="16" fillId="0" borderId="25" xfId="6" applyNumberFormat="1" applyFont="1" applyFill="1" applyBorder="1" applyAlignment="1" applyProtection="1">
      <alignment horizontal="right" vertical="center" wrapText="1" indent="1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17" xfId="0" applyFont="1" applyBorder="1" applyAlignment="1" applyProtection="1">
      <alignment horizontal="left" vertical="center" wrapText="1" indent="1"/>
    </xf>
    <xf numFmtId="165" fontId="6" fillId="0" borderId="0" xfId="6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5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0" applyNumberFormat="1" applyFont="1" applyFill="1" applyBorder="1" applyAlignment="1" applyProtection="1">
      <alignment horizontal="right" vertical="center" wrapText="1" indent="1"/>
    </xf>
    <xf numFmtId="165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 applyProtection="1">
      <alignment horizontal="centerContinuous" vertical="center"/>
    </xf>
    <xf numFmtId="165" fontId="5" fillId="0" borderId="0" xfId="0" applyNumberFormat="1" applyFont="1" applyFill="1" applyAlignment="1" applyProtection="1">
      <alignment horizontal="right" vertical="center"/>
    </xf>
    <xf numFmtId="165" fontId="7" fillId="0" borderId="13" xfId="0" applyNumberFormat="1" applyFont="1" applyFill="1" applyBorder="1" applyAlignment="1" applyProtection="1">
      <alignment horizontal="centerContinuous" vertical="center" wrapText="1"/>
    </xf>
    <xf numFmtId="165" fontId="7" fillId="0" borderId="14" xfId="0" applyNumberFormat="1" applyFont="1" applyFill="1" applyBorder="1" applyAlignment="1" applyProtection="1">
      <alignment horizontal="centerContinuous" vertical="center" wrapText="1"/>
    </xf>
    <xf numFmtId="165" fontId="7" fillId="0" borderId="21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3" fillId="0" borderId="27" xfId="0" applyNumberFormat="1" applyFont="1" applyFill="1" applyBorder="1" applyAlignment="1" applyProtection="1">
      <alignment horizontal="center" vertical="center" wrapText="1"/>
    </xf>
    <xf numFmtId="165" fontId="23" fillId="0" borderId="13" xfId="0" applyNumberFormat="1" applyFont="1" applyFill="1" applyBorder="1" applyAlignment="1" applyProtection="1">
      <alignment horizontal="center" vertical="center" wrapText="1"/>
    </xf>
    <xf numFmtId="165" fontId="23" fillId="0" borderId="14" xfId="0" applyNumberFormat="1" applyFont="1" applyFill="1" applyBorder="1" applyAlignment="1" applyProtection="1">
      <alignment horizontal="center" vertical="center" wrapText="1"/>
    </xf>
    <xf numFmtId="165" fontId="23" fillId="0" borderId="0" xfId="0" applyNumberFormat="1" applyFont="1" applyFill="1" applyAlignment="1" applyProtection="1">
      <alignment horizontal="center" vertical="center" wrapText="1"/>
    </xf>
    <xf numFmtId="165" fontId="0" fillId="0" borderId="28" xfId="0" applyNumberFormat="1" applyFill="1" applyBorder="1" applyAlignment="1" applyProtection="1">
      <alignment horizontal="left" vertical="center" wrapText="1" indent="1"/>
    </xf>
    <xf numFmtId="165" fontId="17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29" xfId="0" applyNumberFormat="1" applyFill="1" applyBorder="1" applyAlignment="1" applyProtection="1">
      <alignment horizontal="left" vertical="center" wrapText="1" indent="1"/>
    </xf>
    <xf numFmtId="165" fontId="17" fillId="0" borderId="8" xfId="0" applyNumberFormat="1" applyFont="1" applyFill="1" applyBorder="1" applyAlignment="1" applyProtection="1">
      <alignment horizontal="left" vertical="center" wrapText="1" indent="1"/>
    </xf>
    <xf numFmtId="165" fontId="17" fillId="0" borderId="30" xfId="0" applyNumberFormat="1" applyFont="1" applyFill="1" applyBorder="1" applyAlignment="1" applyProtection="1">
      <alignment horizontal="left" vertical="center" wrapText="1" indent="1"/>
    </xf>
    <xf numFmtId="165" fontId="26" fillId="0" borderId="27" xfId="0" applyNumberFormat="1" applyFont="1" applyFill="1" applyBorder="1" applyAlignment="1" applyProtection="1">
      <alignment horizontal="left" vertical="center" wrapText="1" indent="1"/>
    </xf>
    <xf numFmtId="165" fontId="1" fillId="0" borderId="31" xfId="0" applyNumberFormat="1" applyFont="1" applyFill="1" applyBorder="1" applyAlignment="1" applyProtection="1">
      <alignment horizontal="left" vertical="center" wrapText="1" indent="1"/>
    </xf>
    <xf numFmtId="165" fontId="24" fillId="0" borderId="7" xfId="0" applyNumberFormat="1" applyFont="1" applyFill="1" applyBorder="1" applyAlignment="1" applyProtection="1">
      <alignment horizontal="left" vertical="center" wrapText="1" indent="1"/>
    </xf>
    <xf numFmtId="165" fontId="24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29" xfId="0" applyNumberFormat="1" applyFont="1" applyFill="1" applyBorder="1" applyAlignment="1" applyProtection="1">
      <alignment horizontal="left" vertical="center" wrapText="1" indent="1"/>
    </xf>
    <xf numFmtId="165" fontId="27" fillId="0" borderId="2" xfId="0" applyNumberFormat="1" applyFont="1" applyFill="1" applyBorder="1" applyAlignment="1" applyProtection="1">
      <alignment horizontal="right" vertical="center" wrapText="1" indent="1"/>
    </xf>
    <xf numFmtId="165" fontId="26" fillId="0" borderId="13" xfId="0" applyNumberFormat="1" applyFont="1" applyFill="1" applyBorder="1" applyAlignment="1" applyProtection="1">
      <alignment horizontal="left" vertical="center" wrapText="1" indent="1"/>
    </xf>
    <xf numFmtId="165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7" xfId="0" applyNumberFormat="1" applyFont="1" applyFill="1" applyBorder="1" applyAlignment="1" applyProtection="1">
      <alignment horizontal="left" vertical="center" wrapText="1" indent="1"/>
    </xf>
    <xf numFmtId="165" fontId="24" fillId="0" borderId="8" xfId="0" applyNumberFormat="1" applyFont="1" applyFill="1" applyBorder="1" applyAlignment="1" applyProtection="1">
      <alignment horizontal="left" vertical="center" wrapText="1" indent="2"/>
    </xf>
    <xf numFmtId="165" fontId="24" fillId="0" borderId="2" xfId="0" applyNumberFormat="1" applyFont="1" applyFill="1" applyBorder="1" applyAlignment="1" applyProtection="1">
      <alignment horizontal="left" vertical="center" wrapText="1" indent="2"/>
    </xf>
    <xf numFmtId="165" fontId="27" fillId="0" borderId="2" xfId="0" applyNumberFormat="1" applyFont="1" applyFill="1" applyBorder="1" applyAlignment="1" applyProtection="1">
      <alignment horizontal="left" vertical="center" wrapText="1" indent="1"/>
    </xf>
    <xf numFmtId="165" fontId="24" fillId="0" borderId="9" xfId="0" applyNumberFormat="1" applyFont="1" applyFill="1" applyBorder="1" applyAlignment="1" applyProtection="1">
      <alignment horizontal="left" vertical="center" wrapText="1" indent="1"/>
    </xf>
    <xf numFmtId="165" fontId="17" fillId="0" borderId="9" xfId="0" applyNumberFormat="1" applyFont="1" applyFill="1" applyBorder="1" applyAlignment="1" applyProtection="1">
      <alignment horizontal="left" vertical="center" wrapText="1" indent="2"/>
    </xf>
    <xf numFmtId="165" fontId="17" fillId="0" borderId="10" xfId="0" applyNumberFormat="1" applyFont="1" applyFill="1" applyBorder="1" applyAlignment="1" applyProtection="1">
      <alignment horizontal="left" vertical="center" wrapText="1" indent="2"/>
    </xf>
    <xf numFmtId="165" fontId="27" fillId="0" borderId="3" xfId="0" applyNumberFormat="1" applyFont="1" applyFill="1" applyBorder="1" applyAlignment="1" applyProtection="1">
      <alignment horizontal="right" vertical="center" wrapText="1" indent="1"/>
    </xf>
    <xf numFmtId="165" fontId="23" fillId="0" borderId="25" xfId="0" applyNumberFormat="1" applyFont="1" applyFill="1" applyBorder="1" applyAlignment="1" applyProtection="1">
      <alignment horizontal="right" vertical="center" wrapText="1" indent="1"/>
    </xf>
    <xf numFmtId="165" fontId="16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18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0" fontId="34" fillId="0" borderId="0" xfId="0" applyFont="1" applyFill="1" applyAlignment="1" applyProtection="1">
      <alignment horizontal="left" vertical="center" wrapText="1"/>
    </xf>
    <xf numFmtId="0" fontId="3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5" fontId="0" fillId="0" borderId="31" xfId="0" applyNumberFormat="1" applyFill="1" applyBorder="1" applyAlignment="1" applyProtection="1">
      <alignment horizontal="left" vertical="center" wrapText="1" indent="1"/>
    </xf>
    <xf numFmtId="165" fontId="17" fillId="0" borderId="7" xfId="0" applyNumberFormat="1" applyFont="1" applyFill="1" applyBorder="1" applyAlignment="1" applyProtection="1">
      <alignment horizontal="left" vertical="center" wrapText="1" indent="1"/>
    </xf>
    <xf numFmtId="165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6" xfId="6" applyNumberFormat="1" applyFont="1" applyFill="1" applyBorder="1" applyAlignment="1" applyProtection="1">
      <alignment horizontal="right" vertical="center" wrapText="1" indent="1"/>
    </xf>
    <xf numFmtId="165" fontId="16" fillId="0" borderId="14" xfId="6" applyNumberFormat="1" applyFont="1" applyFill="1" applyBorder="1" applyAlignment="1" applyProtection="1">
      <alignment horizontal="right" vertical="center" wrapText="1" indent="1"/>
    </xf>
    <xf numFmtId="165" fontId="17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6" applyNumberFormat="1" applyFont="1" applyFill="1" applyBorder="1" applyAlignment="1" applyProtection="1">
      <alignment horizontal="right" vertical="center" wrapText="1" indent="1"/>
    </xf>
    <xf numFmtId="0" fontId="16" fillId="0" borderId="15" xfId="6" applyFont="1" applyFill="1" applyBorder="1" applyAlignment="1" applyProtection="1">
      <alignment horizontal="center" vertical="center" wrapText="1"/>
    </xf>
    <xf numFmtId="0" fontId="16" fillId="0" borderId="16" xfId="6" applyFont="1" applyFill="1" applyBorder="1" applyAlignment="1" applyProtection="1">
      <alignment horizontal="center" vertical="center" wrapText="1"/>
    </xf>
    <xf numFmtId="0" fontId="17" fillId="0" borderId="3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7" fillId="0" borderId="0" xfId="6" applyFont="1" applyFill="1" applyProtection="1"/>
    <xf numFmtId="0" fontId="13" fillId="0" borderId="0" xfId="6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10" fillId="0" borderId="0" xfId="6" applyFill="1" applyAlignment="1" applyProtection="1"/>
    <xf numFmtId="0" fontId="19" fillId="0" borderId="0" xfId="6" applyFont="1" applyFill="1" applyProtection="1"/>
    <xf numFmtId="0" fontId="18" fillId="0" borderId="0" xfId="6" applyFont="1" applyFill="1" applyProtection="1"/>
    <xf numFmtId="165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6" applyNumberFormat="1" applyFont="1" applyFill="1" applyBorder="1" applyAlignment="1" applyProtection="1">
      <alignment horizontal="center" vertical="center" wrapText="1"/>
    </xf>
    <xf numFmtId="49" fontId="17" fillId="0" borderId="8" xfId="6" applyNumberFormat="1" applyFont="1" applyFill="1" applyBorder="1" applyAlignment="1" applyProtection="1">
      <alignment horizontal="center" vertical="center" wrapText="1"/>
    </xf>
    <xf numFmtId="49" fontId="17" fillId="0" borderId="10" xfId="6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17" xfId="0" applyFont="1" applyBorder="1" applyAlignment="1" applyProtection="1">
      <alignment horizontal="center" wrapText="1"/>
    </xf>
    <xf numFmtId="49" fontId="17" fillId="0" borderId="11" xfId="6" applyNumberFormat="1" applyFont="1" applyFill="1" applyBorder="1" applyAlignment="1" applyProtection="1">
      <alignment horizontal="center" vertical="center" wrapText="1"/>
    </xf>
    <xf numFmtId="49" fontId="17" fillId="0" borderId="7" xfId="6" applyNumberFormat="1" applyFont="1" applyFill="1" applyBorder="1" applyAlignment="1" applyProtection="1">
      <alignment horizontal="center" vertical="center" wrapText="1"/>
    </xf>
    <xf numFmtId="49" fontId="17" fillId="0" borderId="12" xfId="6" applyNumberFormat="1" applyFont="1" applyFill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165" fontId="23" fillId="0" borderId="25" xfId="6" applyNumberFormat="1" applyFont="1" applyFill="1" applyBorder="1" applyAlignment="1" applyProtection="1">
      <alignment horizontal="right" vertical="center" wrapText="1" indent="1"/>
    </xf>
    <xf numFmtId="165" fontId="17" fillId="0" borderId="33" xfId="6" applyNumberFormat="1" applyFont="1" applyFill="1" applyBorder="1" applyAlignment="1" applyProtection="1">
      <alignment horizontal="right" vertical="center" wrapText="1" indent="1"/>
    </xf>
    <xf numFmtId="165" fontId="17" fillId="0" borderId="3" xfId="6" applyNumberFormat="1" applyFont="1" applyFill="1" applyBorder="1" applyAlignment="1" applyProtection="1">
      <alignment horizontal="right" vertical="center" wrapText="1" indent="1"/>
    </xf>
    <xf numFmtId="165" fontId="24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17" xfId="0" applyFont="1" applyBorder="1" applyAlignment="1" applyProtection="1">
      <alignment vertical="center" wrapText="1"/>
    </xf>
    <xf numFmtId="165" fontId="16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6" applyFont="1" applyFill="1" applyBorder="1" applyAlignment="1" applyProtection="1">
      <alignment horizontal="left" vertical="center" wrapText="1" indent="1"/>
    </xf>
    <xf numFmtId="0" fontId="16" fillId="0" borderId="18" xfId="6" applyFont="1" applyFill="1" applyBorder="1" applyAlignment="1" applyProtection="1">
      <alignment vertical="center" wrapText="1"/>
    </xf>
    <xf numFmtId="0" fontId="17" fillId="0" borderId="23" xfId="6" applyFont="1" applyFill="1" applyBorder="1" applyAlignment="1" applyProtection="1">
      <alignment horizontal="left" vertical="center" wrapText="1" indent="7"/>
    </xf>
    <xf numFmtId="0" fontId="16" fillId="0" borderId="13" xfId="6" applyFont="1" applyFill="1" applyBorder="1" applyAlignment="1" applyProtection="1">
      <alignment horizontal="left" vertical="center" wrapText="1"/>
    </xf>
    <xf numFmtId="165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6" applyNumberFormat="1" applyFont="1" applyFill="1" applyBorder="1" applyAlignment="1" applyProtection="1">
      <alignment horizontal="center" vertical="center" wrapText="1"/>
    </xf>
    <xf numFmtId="165" fontId="16" fillId="0" borderId="34" xfId="6" applyNumberFormat="1" applyFont="1" applyFill="1" applyBorder="1" applyAlignment="1" applyProtection="1">
      <alignment horizontal="right" vertical="center" wrapText="1" indent="1"/>
    </xf>
    <xf numFmtId="165" fontId="16" fillId="0" borderId="35" xfId="6" applyNumberFormat="1" applyFont="1" applyFill="1" applyBorder="1" applyAlignment="1" applyProtection="1">
      <alignment horizontal="right" vertical="center" wrapText="1" indent="1"/>
    </xf>
    <xf numFmtId="165" fontId="22" fillId="0" borderId="25" xfId="0" applyNumberFormat="1" applyFont="1" applyBorder="1" applyAlignment="1" applyProtection="1">
      <alignment horizontal="right" vertical="center" wrapText="1" indent="1"/>
    </xf>
    <xf numFmtId="165" fontId="20" fillId="0" borderId="25" xfId="0" quotePrefix="1" applyNumberFormat="1" applyFont="1" applyBorder="1" applyAlignment="1" applyProtection="1">
      <alignment horizontal="right" vertical="center" wrapText="1" indent="1"/>
    </xf>
    <xf numFmtId="165" fontId="17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8" xfId="6" applyNumberFormat="1" applyFont="1" applyFill="1" applyBorder="1" applyAlignment="1" applyProtection="1">
      <alignment horizontal="right" vertical="center" wrapText="1" indent="1"/>
    </xf>
    <xf numFmtId="165" fontId="22" fillId="0" borderId="14" xfId="0" applyNumberFormat="1" applyFont="1" applyBorder="1" applyAlignment="1" applyProtection="1">
      <alignment horizontal="right" vertical="center" wrapText="1" indent="1"/>
    </xf>
    <xf numFmtId="165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14" xfId="0" quotePrefix="1" applyNumberFormat="1" applyFont="1" applyBorder="1" applyAlignment="1" applyProtection="1">
      <alignment horizontal="right" vertical="center" wrapText="1" indent="1"/>
    </xf>
    <xf numFmtId="165" fontId="16" fillId="0" borderId="36" xfId="6" applyNumberFormat="1" applyFont="1" applyFill="1" applyBorder="1" applyAlignment="1" applyProtection="1">
      <alignment horizontal="right" vertical="center" wrapText="1" indent="1"/>
    </xf>
    <xf numFmtId="165" fontId="16" fillId="0" borderId="24" xfId="6" applyNumberFormat="1" applyFont="1" applyFill="1" applyBorder="1" applyAlignment="1" applyProtection="1">
      <alignment horizontal="right" vertical="center" wrapText="1" indent="1"/>
    </xf>
    <xf numFmtId="165" fontId="17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4" xfId="6" applyNumberFormat="1" applyFont="1" applyFill="1" applyBorder="1" applyAlignment="1" applyProtection="1">
      <alignment horizontal="right" vertical="center" wrapText="1" indent="1"/>
    </xf>
    <xf numFmtId="165" fontId="22" fillId="0" borderId="24" xfId="0" applyNumberFormat="1" applyFont="1" applyBorder="1" applyAlignment="1" applyProtection="1">
      <alignment horizontal="right" vertical="center" wrapText="1" indent="1"/>
    </xf>
    <xf numFmtId="165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24" xfId="0" quotePrefix="1" applyNumberFormat="1" applyFont="1" applyBorder="1" applyAlignment="1" applyProtection="1">
      <alignment horizontal="right" vertical="center" wrapText="1" indent="1"/>
    </xf>
    <xf numFmtId="165" fontId="7" fillId="0" borderId="24" xfId="0" applyNumberFormat="1" applyFont="1" applyFill="1" applyBorder="1" applyAlignment="1" applyProtection="1">
      <alignment horizontal="centerContinuous" vertical="center" wrapText="1"/>
    </xf>
    <xf numFmtId="165" fontId="23" fillId="0" borderId="24" xfId="0" applyNumberFormat="1" applyFont="1" applyFill="1" applyBorder="1" applyAlignment="1" applyProtection="1">
      <alignment horizontal="center" vertical="center" wrapText="1"/>
    </xf>
    <xf numFmtId="165" fontId="23" fillId="0" borderId="24" xfId="0" applyNumberFormat="1" applyFont="1" applyFill="1" applyBorder="1" applyAlignment="1" applyProtection="1">
      <alignment horizontal="right" vertical="center" wrapText="1" indent="1"/>
    </xf>
    <xf numFmtId="165" fontId="7" fillId="0" borderId="39" xfId="0" applyNumberFormat="1" applyFont="1" applyFill="1" applyBorder="1" applyAlignment="1" applyProtection="1">
      <alignment horizontal="centerContinuous" vertical="center" wrapText="1"/>
    </xf>
    <xf numFmtId="165" fontId="7" fillId="0" borderId="34" xfId="0" applyNumberFormat="1" applyFont="1" applyFill="1" applyBorder="1" applyAlignment="1" applyProtection="1">
      <alignment horizontal="centerContinuous" vertical="center" wrapText="1"/>
    </xf>
    <xf numFmtId="165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165" fontId="24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1" xfId="6" applyNumberFormat="1" applyFont="1" applyFill="1" applyBorder="1" applyAlignment="1" applyProtection="1">
      <alignment horizontal="right" vertical="center" wrapText="1" indent="1"/>
    </xf>
    <xf numFmtId="165" fontId="17" fillId="0" borderId="42" xfId="6" applyNumberFormat="1" applyFont="1" applyFill="1" applyBorder="1" applyAlignment="1" applyProtection="1">
      <alignment horizontal="right" vertical="center" wrapText="1" indent="1"/>
    </xf>
    <xf numFmtId="165" fontId="24" fillId="0" borderId="41" xfId="6" applyNumberFormat="1" applyFont="1" applyFill="1" applyBorder="1" applyAlignment="1" applyProtection="1">
      <alignment horizontal="right" vertical="center" wrapText="1" indent="1"/>
    </xf>
    <xf numFmtId="165" fontId="24" fillId="0" borderId="33" xfId="6" applyNumberFormat="1" applyFont="1" applyFill="1" applyBorder="1" applyAlignment="1" applyProtection="1">
      <alignment horizontal="right" vertical="center" wrapText="1" indent="1"/>
    </xf>
    <xf numFmtId="165" fontId="17" fillId="0" borderId="43" xfId="6" applyNumberFormat="1" applyFont="1" applyFill="1" applyBorder="1" applyAlignment="1" applyProtection="1">
      <alignment horizontal="right" vertical="center" wrapText="1" indent="1"/>
    </xf>
    <xf numFmtId="165" fontId="17" fillId="0" borderId="44" xfId="6" applyNumberFormat="1" applyFont="1" applyFill="1" applyBorder="1" applyAlignment="1" applyProtection="1">
      <alignment horizontal="right" vertical="center" wrapText="1" indent="1"/>
    </xf>
    <xf numFmtId="165" fontId="17" fillId="0" borderId="3" xfId="0" applyNumberFormat="1" applyFont="1" applyFill="1" applyBorder="1" applyAlignment="1" applyProtection="1">
      <alignment horizontal="right" vertical="center" wrapText="1" indent="1"/>
    </xf>
    <xf numFmtId="165" fontId="17" fillId="0" borderId="6" xfId="0" applyNumberFormat="1" applyFont="1" applyFill="1" applyBorder="1" applyAlignment="1" applyProtection="1">
      <alignment horizontal="right" vertical="center" wrapText="1" indent="1"/>
    </xf>
    <xf numFmtId="165" fontId="24" fillId="0" borderId="2" xfId="0" applyNumberFormat="1" applyFont="1" applyFill="1" applyBorder="1" applyAlignment="1" applyProtection="1">
      <alignment horizontal="right" vertical="center" wrapText="1" indent="1"/>
    </xf>
    <xf numFmtId="165" fontId="24" fillId="0" borderId="1" xfId="0" applyNumberFormat="1" applyFont="1" applyFill="1" applyBorder="1" applyAlignment="1" applyProtection="1">
      <alignment horizontal="right" vertical="center" wrapText="1" indent="1"/>
    </xf>
    <xf numFmtId="165" fontId="17" fillId="0" borderId="33" xfId="0" applyNumberFormat="1" applyFont="1" applyFill="1" applyBorder="1" applyAlignment="1" applyProtection="1">
      <alignment horizontal="right" vertical="center" wrapText="1" indent="1"/>
    </xf>
    <xf numFmtId="165" fontId="24" fillId="0" borderId="45" xfId="0" applyNumberFormat="1" applyFont="1" applyFill="1" applyBorder="1" applyAlignment="1" applyProtection="1">
      <alignment horizontal="right" vertical="center" wrapText="1" indent="1"/>
    </xf>
    <xf numFmtId="165" fontId="24" fillId="0" borderId="41" xfId="0" applyNumberFormat="1" applyFont="1" applyFill="1" applyBorder="1" applyAlignment="1" applyProtection="1">
      <alignment horizontal="right" vertical="center" wrapText="1" indent="1"/>
    </xf>
    <xf numFmtId="165" fontId="17" fillId="0" borderId="46" xfId="0" applyNumberFormat="1" applyFont="1" applyFill="1" applyBorder="1" applyAlignment="1" applyProtection="1">
      <alignment horizontal="right" vertical="center" wrapText="1" indent="1"/>
    </xf>
    <xf numFmtId="165" fontId="17" fillId="0" borderId="41" xfId="0" applyNumberFormat="1" applyFont="1" applyFill="1" applyBorder="1" applyAlignment="1" applyProtection="1">
      <alignment horizontal="right" vertical="center" wrapText="1" indent="1"/>
    </xf>
    <xf numFmtId="165" fontId="17" fillId="0" borderId="45" xfId="0" applyNumberFormat="1" applyFont="1" applyFill="1" applyBorder="1" applyAlignment="1" applyProtection="1">
      <alignment horizontal="right" vertical="center" wrapText="1" indent="1"/>
    </xf>
    <xf numFmtId="165" fontId="24" fillId="0" borderId="33" xfId="0" applyNumberFormat="1" applyFont="1" applyFill="1" applyBorder="1" applyAlignment="1" applyProtection="1">
      <alignment horizontal="right" vertical="center" wrapText="1" indent="1"/>
    </xf>
    <xf numFmtId="165" fontId="23" fillId="0" borderId="21" xfId="0" applyNumberFormat="1" applyFont="1" applyFill="1" applyBorder="1" applyAlignment="1" applyProtection="1">
      <alignment horizontal="center" vertical="center" wrapText="1"/>
    </xf>
    <xf numFmtId="165" fontId="25" fillId="0" borderId="14" xfId="0" applyNumberFormat="1" applyFont="1" applyFill="1" applyBorder="1" applyAlignment="1" applyProtection="1">
      <alignment horizontal="right" vertical="center" wrapText="1" indent="1"/>
    </xf>
    <xf numFmtId="165" fontId="25" fillId="0" borderId="25" xfId="0" applyNumberFormat="1" applyFont="1" applyFill="1" applyBorder="1" applyAlignment="1" applyProtection="1">
      <alignment horizontal="right" vertical="center" wrapText="1" indent="1"/>
    </xf>
    <xf numFmtId="165" fontId="25" fillId="0" borderId="21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21" fillId="0" borderId="6" xfId="0" applyFont="1" applyBorder="1" applyAlignment="1">
      <alignment horizontal="left" vertical="center" wrapText="1" indent="1"/>
    </xf>
    <xf numFmtId="165" fontId="17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5" xfId="6" applyNumberFormat="1" applyFont="1" applyFill="1" applyBorder="1" applyAlignment="1" applyProtection="1">
      <alignment horizontal="right" vertical="center" wrapText="1" indent="1"/>
    </xf>
    <xf numFmtId="165" fontId="22" fillId="0" borderId="1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1" xfId="6" applyNumberFormat="1" applyFont="1" applyFill="1" applyBorder="1" applyAlignment="1" applyProtection="1">
      <alignment horizontal="right" vertical="center" wrapText="1" indent="1"/>
    </xf>
    <xf numFmtId="165" fontId="17" fillId="0" borderId="47" xfId="6" applyNumberFormat="1" applyFont="1" applyFill="1" applyBorder="1" applyAlignment="1" applyProtection="1">
      <alignment horizontal="right" vertical="center" wrapText="1" indent="1"/>
    </xf>
    <xf numFmtId="165" fontId="17" fillId="0" borderId="19" xfId="6" applyNumberFormat="1" applyFont="1" applyFill="1" applyBorder="1" applyAlignment="1" applyProtection="1">
      <alignment horizontal="right" vertical="center" wrapText="1" indent="1"/>
    </xf>
    <xf numFmtId="165" fontId="17" fillId="0" borderId="20" xfId="6" applyNumberFormat="1" applyFont="1" applyFill="1" applyBorder="1" applyAlignment="1" applyProtection="1">
      <alignment horizontal="right" vertical="center" wrapText="1" indent="1"/>
    </xf>
    <xf numFmtId="165" fontId="23" fillId="0" borderId="21" xfId="6" applyNumberFormat="1" applyFont="1" applyFill="1" applyBorder="1" applyAlignment="1" applyProtection="1">
      <alignment horizontal="right" vertical="center" wrapText="1" indent="1"/>
    </xf>
    <xf numFmtId="165" fontId="24" fillId="0" borderId="19" xfId="6" applyNumberFormat="1" applyFont="1" applyFill="1" applyBorder="1" applyAlignment="1" applyProtection="1">
      <alignment horizontal="right" vertical="center" wrapText="1" indent="1"/>
    </xf>
    <xf numFmtId="165" fontId="24" fillId="0" borderId="20" xfId="6" applyNumberFormat="1" applyFont="1" applyFill="1" applyBorder="1" applyAlignment="1" applyProtection="1">
      <alignment horizontal="right" vertical="center" wrapText="1" indent="1"/>
    </xf>
    <xf numFmtId="165" fontId="24" fillId="0" borderId="47" xfId="6" applyNumberFormat="1" applyFont="1" applyFill="1" applyBorder="1" applyAlignment="1" applyProtection="1">
      <alignment horizontal="right" vertical="center" wrapText="1" indent="1"/>
    </xf>
    <xf numFmtId="165" fontId="16" fillId="0" borderId="48" xfId="6" applyNumberFormat="1" applyFont="1" applyFill="1" applyBorder="1" applyAlignment="1" applyProtection="1">
      <alignment horizontal="right" vertical="center" wrapText="1" indent="1"/>
    </xf>
    <xf numFmtId="165" fontId="17" fillId="0" borderId="49" xfId="6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50" xfId="6" applyNumberFormat="1" applyFont="1" applyFill="1" applyBorder="1" applyAlignment="1" applyProtection="1">
      <alignment horizontal="right" vertical="center" wrapText="1" indent="1"/>
    </xf>
    <xf numFmtId="165" fontId="17" fillId="0" borderId="46" xfId="6" applyNumberFormat="1" applyFont="1" applyFill="1" applyBorder="1" applyAlignment="1" applyProtection="1">
      <alignment horizontal="right" vertical="center" wrapText="1" indent="1"/>
    </xf>
    <xf numFmtId="165" fontId="17" fillId="0" borderId="51" xfId="6" applyNumberFormat="1" applyFont="1" applyFill="1" applyBorder="1" applyAlignment="1" applyProtection="1">
      <alignment horizontal="right" vertical="center" wrapText="1" indent="1"/>
    </xf>
    <xf numFmtId="165" fontId="22" fillId="0" borderId="21" xfId="0" applyNumberFormat="1" applyFont="1" applyBorder="1" applyAlignment="1" applyProtection="1">
      <alignment horizontal="right" vertical="center" wrapText="1" indent="1"/>
    </xf>
    <xf numFmtId="165" fontId="20" fillId="0" borderId="21" xfId="0" quotePrefix="1" applyNumberFormat="1" applyFont="1" applyBorder="1" applyAlignment="1" applyProtection="1">
      <alignment horizontal="right" vertical="center" wrapText="1" indent="1"/>
    </xf>
    <xf numFmtId="165" fontId="17" fillId="0" borderId="4" xfId="0" applyNumberFormat="1" applyFont="1" applyBorder="1" applyAlignment="1" applyProtection="1">
      <alignment horizontal="right" vertical="center" wrapText="1" indent="1"/>
      <protection locked="0"/>
    </xf>
    <xf numFmtId="0" fontId="21" fillId="0" borderId="23" xfId="0" applyFont="1" applyBorder="1" applyAlignment="1" applyProtection="1">
      <alignment wrapText="1"/>
    </xf>
    <xf numFmtId="165" fontId="24" fillId="0" borderId="51" xfId="6" applyNumberFormat="1" applyFont="1" applyFill="1" applyBorder="1" applyAlignment="1" applyProtection="1">
      <alignment horizontal="right" vertical="center" wrapText="1" indent="1"/>
    </xf>
    <xf numFmtId="165" fontId="17" fillId="0" borderId="1" xfId="6" applyNumberFormat="1" applyFont="1" applyFill="1" applyBorder="1" applyAlignment="1" applyProtection="1">
      <alignment horizontal="right" vertical="center" wrapText="1" indent="1"/>
    </xf>
    <xf numFmtId="165" fontId="24" fillId="0" borderId="3" xfId="6" applyNumberFormat="1" applyFont="1" applyFill="1" applyBorder="1" applyAlignment="1" applyProtection="1">
      <alignment horizontal="right" vertical="center" wrapText="1" indent="1"/>
    </xf>
    <xf numFmtId="165" fontId="24" fillId="0" borderId="1" xfId="6" applyNumberFormat="1" applyFont="1" applyFill="1" applyBorder="1" applyAlignment="1" applyProtection="1">
      <alignment horizontal="right" vertical="center" wrapText="1" indent="1"/>
    </xf>
    <xf numFmtId="165" fontId="24" fillId="0" borderId="23" xfId="6" applyNumberFormat="1" applyFont="1" applyFill="1" applyBorder="1" applyAlignment="1" applyProtection="1">
      <alignment horizontal="right" vertical="center" wrapText="1" indent="1"/>
    </xf>
    <xf numFmtId="165" fontId="24" fillId="0" borderId="2" xfId="6" applyNumberFormat="1" applyFont="1" applyFill="1" applyBorder="1" applyAlignment="1" applyProtection="1">
      <alignment horizontal="right" vertical="center" wrapText="1" indent="1"/>
    </xf>
    <xf numFmtId="165" fontId="17" fillId="0" borderId="4" xfId="6" applyNumberFormat="1" applyFont="1" applyFill="1" applyBorder="1" applyAlignment="1" applyProtection="1">
      <alignment horizontal="right" vertical="center" wrapText="1" indent="1"/>
    </xf>
    <xf numFmtId="165" fontId="17" fillId="0" borderId="2" xfId="6" applyNumberFormat="1" applyFont="1" applyFill="1" applyBorder="1" applyAlignment="1" applyProtection="1">
      <alignment horizontal="right" vertical="center" wrapText="1" indent="1"/>
    </xf>
    <xf numFmtId="165" fontId="17" fillId="0" borderId="6" xfId="6" applyNumberFormat="1" applyFont="1" applyFill="1" applyBorder="1" applyAlignment="1" applyProtection="1">
      <alignment horizontal="right" vertical="center" wrapText="1" indent="1"/>
    </xf>
    <xf numFmtId="165" fontId="17" fillId="0" borderId="23" xfId="6" applyNumberFormat="1" applyFont="1" applyFill="1" applyBorder="1" applyAlignment="1" applyProtection="1">
      <alignment horizontal="right" vertical="center" wrapText="1" indent="1"/>
    </xf>
    <xf numFmtId="165" fontId="22" fillId="0" borderId="1" xfId="0" applyNumberFormat="1" applyFont="1" applyBorder="1" applyAlignment="1" applyProtection="1">
      <alignment horizontal="right" vertical="center" wrapText="1" indent="1"/>
    </xf>
    <xf numFmtId="165" fontId="24" fillId="0" borderId="6" xfId="6" applyNumberFormat="1" applyFont="1" applyFill="1" applyBorder="1" applyAlignment="1" applyProtection="1">
      <alignment horizontal="right" vertical="center" wrapText="1" indent="1"/>
    </xf>
    <xf numFmtId="165" fontId="17" fillId="0" borderId="2" xfId="0" applyNumberFormat="1" applyFont="1" applyFill="1" applyBorder="1" applyAlignment="1" applyProtection="1">
      <alignment vertical="center" wrapText="1"/>
    </xf>
    <xf numFmtId="0" fontId="43" fillId="0" borderId="40" xfId="6" applyFont="1" applyFill="1" applyBorder="1" applyAlignment="1" applyProtection="1">
      <alignment horizontal="center" vertical="center" wrapText="1"/>
      <protection locked="0"/>
    </xf>
    <xf numFmtId="0" fontId="44" fillId="0" borderId="16" xfId="6" applyFont="1" applyFill="1" applyBorder="1" applyAlignment="1" applyProtection="1">
      <alignment horizontal="center" vertical="center" wrapText="1"/>
    </xf>
    <xf numFmtId="0" fontId="44" fillId="0" borderId="52" xfId="6" applyFont="1" applyFill="1" applyBorder="1" applyAlignment="1" applyProtection="1">
      <alignment horizontal="center" vertical="center" wrapText="1"/>
    </xf>
    <xf numFmtId="0" fontId="21" fillId="0" borderId="23" xfId="0" applyFont="1" applyBorder="1" applyAlignment="1" applyProtection="1">
      <alignment vertical="center" wrapText="1"/>
    </xf>
    <xf numFmtId="165" fontId="24" fillId="0" borderId="44" xfId="6" applyNumberFormat="1" applyFont="1" applyFill="1" applyBorder="1" applyAlignment="1" applyProtection="1">
      <alignment horizontal="right" vertical="center" wrapText="1" indent="1"/>
    </xf>
    <xf numFmtId="0" fontId="45" fillId="0" borderId="14" xfId="0" applyFont="1" applyBorder="1" applyAlignment="1" applyProtection="1">
      <alignment horizontal="center" vertical="center" wrapText="1"/>
      <protection locked="0"/>
    </xf>
    <xf numFmtId="0" fontId="45" fillId="0" borderId="24" xfId="0" applyFont="1" applyBorder="1" applyAlignment="1" applyProtection="1">
      <alignment horizontal="center" vertical="center" wrapText="1"/>
      <protection locked="0"/>
    </xf>
    <xf numFmtId="0" fontId="45" fillId="0" borderId="25" xfId="0" applyFont="1" applyBorder="1" applyAlignment="1" applyProtection="1">
      <alignment horizontal="center" vertical="center" wrapText="1"/>
      <protection locked="0"/>
    </xf>
    <xf numFmtId="165" fontId="43" fillId="0" borderId="14" xfId="0" applyNumberFormat="1" applyFont="1" applyFill="1" applyBorder="1" applyAlignment="1" applyProtection="1">
      <alignment horizontal="center" vertical="center" wrapText="1"/>
    </xf>
    <xf numFmtId="165" fontId="43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43" fillId="0" borderId="13" xfId="0" applyNumberFormat="1" applyFont="1" applyFill="1" applyBorder="1" applyAlignment="1" applyProtection="1">
      <alignment horizontal="center" vertical="center" wrapText="1"/>
    </xf>
    <xf numFmtId="165" fontId="43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43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44" fillId="0" borderId="18" xfId="0" applyNumberFormat="1" applyFont="1" applyFill="1" applyBorder="1" applyAlignment="1" applyProtection="1">
      <alignment horizontal="center" vertical="center" wrapText="1"/>
    </xf>
    <xf numFmtId="165" fontId="44" fillId="0" borderId="53" xfId="0" applyNumberFormat="1" applyFont="1" applyFill="1" applyBorder="1" applyAlignment="1" applyProtection="1">
      <alignment horizontal="center" vertical="center" wrapText="1"/>
    </xf>
    <xf numFmtId="0" fontId="35" fillId="0" borderId="0" xfId="0" applyFont="1"/>
    <xf numFmtId="0" fontId="28" fillId="0" borderId="0" xfId="0" applyFont="1"/>
    <xf numFmtId="165" fontId="22" fillId="0" borderId="54" xfId="0" applyNumberFormat="1" applyFont="1" applyBorder="1" applyAlignment="1" applyProtection="1">
      <alignment horizontal="right" vertical="center" wrapText="1" indent="1"/>
      <protection locked="0"/>
    </xf>
    <xf numFmtId="0" fontId="21" fillId="0" borderId="23" xfId="0" applyFont="1" applyBorder="1" applyAlignment="1" applyProtection="1">
      <alignment horizontal="left" vertical="center" wrapText="1" indent="1"/>
    </xf>
    <xf numFmtId="165" fontId="44" fillId="0" borderId="21" xfId="0" applyNumberFormat="1" applyFont="1" applyBorder="1" applyAlignment="1" applyProtection="1">
      <alignment horizontal="center" vertical="center" wrapText="1"/>
    </xf>
    <xf numFmtId="0" fontId="46" fillId="0" borderId="23" xfId="6" applyFont="1" applyFill="1" applyBorder="1" applyAlignment="1" applyProtection="1">
      <alignment horizontal="center" vertical="center" wrapText="1"/>
      <protection locked="0"/>
    </xf>
    <xf numFmtId="0" fontId="46" fillId="0" borderId="23" xfId="0" applyFont="1" applyBorder="1" applyAlignment="1" applyProtection="1">
      <alignment horizontal="center" vertical="center" wrapText="1"/>
      <protection locked="0"/>
    </xf>
    <xf numFmtId="0" fontId="46" fillId="0" borderId="51" xfId="6" applyFont="1" applyFill="1" applyBorder="1" applyAlignment="1" applyProtection="1">
      <alignment horizontal="center" vertical="center" wrapText="1"/>
      <protection locked="0"/>
    </xf>
    <xf numFmtId="0" fontId="10" fillId="0" borderId="0" xfId="6" applyFont="1" applyFill="1" applyProtection="1">
      <protection locked="0"/>
    </xf>
    <xf numFmtId="0" fontId="10" fillId="0" borderId="0" xfId="6" applyFont="1" applyFill="1" applyAlignment="1" applyProtection="1">
      <alignment horizontal="right" vertical="center" indent="1"/>
      <protection locked="0"/>
    </xf>
    <xf numFmtId="0" fontId="10" fillId="0" borderId="0" xfId="6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165" fontId="6" fillId="0" borderId="0" xfId="0" applyNumberFormat="1" applyFont="1" applyFill="1" applyAlignment="1" applyProtection="1">
      <alignment horizontal="centerContinuous" vertical="center" wrapText="1"/>
      <protection locked="0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5" fillId="0" borderId="0" xfId="0" applyNumberFormat="1" applyFont="1" applyFill="1" applyAlignment="1" applyProtection="1">
      <alignment horizontal="right" wrapText="1"/>
      <protection locked="0"/>
    </xf>
    <xf numFmtId="165" fontId="22" fillId="0" borderId="36" xfId="0" applyNumberFormat="1" applyFont="1" applyBorder="1" applyAlignment="1" applyProtection="1">
      <alignment horizontal="right" vertical="center" wrapText="1" indent="1"/>
    </xf>
    <xf numFmtId="0" fontId="21" fillId="0" borderId="23" xfId="0" applyFont="1" applyBorder="1" applyAlignment="1" applyProtection="1">
      <alignment horizontal="left" wrapText="1" indent="1"/>
    </xf>
    <xf numFmtId="165" fontId="3" fillId="0" borderId="0" xfId="0" applyNumberFormat="1" applyFont="1" applyFill="1" applyAlignment="1">
      <alignment vertical="center" wrapText="1" readingOrder="2"/>
    </xf>
    <xf numFmtId="0" fontId="7" fillId="0" borderId="27" xfId="0" quotePrefix="1" applyFont="1" applyFill="1" applyBorder="1" applyAlignment="1" applyProtection="1">
      <alignment horizontal="right" vertical="center" readingOrder="2"/>
      <protection locked="0"/>
    </xf>
    <xf numFmtId="0" fontId="6" fillId="0" borderId="0" xfId="0" applyFont="1" applyFill="1" applyAlignment="1">
      <alignment vertical="center" readingOrder="2"/>
    </xf>
    <xf numFmtId="49" fontId="7" fillId="0" borderId="27" xfId="0" applyNumberFormat="1" applyFont="1" applyFill="1" applyBorder="1" applyAlignment="1" applyProtection="1">
      <alignment horizontal="right" vertical="center" readingOrder="2"/>
      <protection locked="0"/>
    </xf>
    <xf numFmtId="0" fontId="4" fillId="0" borderId="0" xfId="0" applyFont="1" applyFill="1" applyAlignment="1">
      <alignment vertical="center" readingOrder="2"/>
    </xf>
    <xf numFmtId="0" fontId="22" fillId="0" borderId="18" xfId="0" applyFont="1" applyBorder="1" applyAlignment="1" applyProtection="1">
      <alignment horizontal="left" vertical="center" wrapText="1" indent="1"/>
    </xf>
    <xf numFmtId="0" fontId="22" fillId="0" borderId="15" xfId="0" applyFont="1" applyBorder="1" applyAlignment="1" applyProtection="1">
      <alignment vertical="center" wrapText="1"/>
    </xf>
    <xf numFmtId="0" fontId="22" fillId="0" borderId="1" xfId="0" applyFont="1" applyBorder="1" applyAlignment="1" applyProtection="1">
      <alignment horizontal="left" wrapText="1" indent="1"/>
    </xf>
    <xf numFmtId="165" fontId="23" fillId="0" borderId="16" xfId="6" applyNumberFormat="1" applyFont="1" applyFill="1" applyBorder="1" applyAlignment="1" applyProtection="1">
      <alignment horizontal="right" vertical="center" wrapText="1" indent="1"/>
    </xf>
    <xf numFmtId="0" fontId="36" fillId="0" borderId="0" xfId="0" applyFont="1" applyAlignment="1" applyProtection="1">
      <alignment horizontal="right" vertical="top"/>
      <protection locked="0"/>
    </xf>
    <xf numFmtId="165" fontId="3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165" fontId="23" fillId="0" borderId="21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6" applyFont="1" applyFill="1" applyBorder="1" applyAlignment="1" applyProtection="1">
      <alignment horizontal="left" vertical="center" wrapText="1" indent="1"/>
    </xf>
    <xf numFmtId="0" fontId="24" fillId="0" borderId="2" xfId="6" applyFont="1" applyFill="1" applyBorder="1" applyAlignment="1" applyProtection="1">
      <alignment horizontal="left" vertical="center" wrapText="1" indent="1"/>
    </xf>
    <xf numFmtId="0" fontId="24" fillId="0" borderId="18" xfId="6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8" fillId="0" borderId="24" xfId="0" applyFont="1" applyBorder="1" applyAlignment="1" applyProtection="1">
      <alignment horizontal="left" wrapText="1" indent="1"/>
    </xf>
    <xf numFmtId="0" fontId="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165" fontId="16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0" fontId="24" fillId="0" borderId="1" xfId="6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right" vertical="center" wrapText="1"/>
    </xf>
    <xf numFmtId="3" fontId="23" fillId="0" borderId="14" xfId="6" applyNumberFormat="1" applyFont="1" applyFill="1" applyBorder="1" applyAlignment="1" applyProtection="1">
      <alignment horizontal="right" vertical="center" wrapText="1" indent="1"/>
    </xf>
    <xf numFmtId="165" fontId="23" fillId="0" borderId="19" xfId="0" applyNumberFormat="1" applyFont="1" applyFill="1" applyBorder="1" applyAlignment="1" applyProtection="1">
      <alignment horizontal="right" vertical="center" wrapText="1" indent="1"/>
    </xf>
    <xf numFmtId="165" fontId="23" fillId="0" borderId="47" xfId="0" applyNumberFormat="1" applyFont="1" applyFill="1" applyBorder="1" applyAlignment="1" applyProtection="1">
      <alignment horizontal="right" vertical="center" wrapText="1" indent="1"/>
    </xf>
    <xf numFmtId="165" fontId="23" fillId="0" borderId="20" xfId="0" applyNumberFormat="1" applyFont="1" applyFill="1" applyBorder="1" applyAlignment="1" applyProtection="1">
      <alignment horizontal="right" vertical="center" wrapText="1" indent="1"/>
    </xf>
    <xf numFmtId="165" fontId="23" fillId="0" borderId="16" xfId="0" applyNumberFormat="1" applyFont="1" applyFill="1" applyBorder="1" applyAlignment="1" applyProtection="1">
      <alignment horizontal="right" vertical="center" wrapText="1" indent="1"/>
    </xf>
    <xf numFmtId="165" fontId="23" fillId="0" borderId="2" xfId="0" applyNumberFormat="1" applyFont="1" applyFill="1" applyBorder="1" applyAlignment="1" applyProtection="1">
      <alignment horizontal="right" vertical="center" wrapText="1" indent="1"/>
    </xf>
    <xf numFmtId="165" fontId="23" fillId="0" borderId="23" xfId="0" applyNumberFormat="1" applyFont="1" applyFill="1" applyBorder="1" applyAlignment="1" applyProtection="1">
      <alignment horizontal="right" vertical="center" wrapText="1" indent="1"/>
    </xf>
    <xf numFmtId="165" fontId="23" fillId="0" borderId="36" xfId="0" applyNumberFormat="1" applyFont="1" applyFill="1" applyBorder="1" applyAlignment="1" applyProtection="1">
      <alignment horizontal="right" vertical="center" wrapText="1" indent="1"/>
    </xf>
    <xf numFmtId="165" fontId="23" fillId="0" borderId="6" xfId="0" applyNumberFormat="1" applyFont="1" applyFill="1" applyBorder="1" applyAlignment="1" applyProtection="1">
      <alignment horizontal="right" vertical="center" wrapText="1" indent="1"/>
    </xf>
    <xf numFmtId="165" fontId="23" fillId="0" borderId="18" xfId="0" applyNumberFormat="1" applyFont="1" applyFill="1" applyBorder="1" applyAlignment="1" applyProtection="1">
      <alignment horizontal="right" vertical="center" wrapText="1" indent="1"/>
    </xf>
    <xf numFmtId="165" fontId="23" fillId="0" borderId="55" xfId="0" applyNumberFormat="1" applyFont="1" applyFill="1" applyBorder="1" applyAlignment="1" applyProtection="1">
      <alignment horizontal="right" vertical="center" wrapText="1" indent="1"/>
    </xf>
    <xf numFmtId="165" fontId="23" fillId="0" borderId="1" xfId="0" applyNumberFormat="1" applyFont="1" applyFill="1" applyBorder="1" applyAlignment="1" applyProtection="1">
      <alignment horizontal="right" vertical="center" wrapText="1" indent="1"/>
    </xf>
    <xf numFmtId="165" fontId="23" fillId="0" borderId="36" xfId="6" applyNumberFormat="1" applyFont="1" applyFill="1" applyBorder="1" applyAlignment="1" applyProtection="1">
      <alignment horizontal="right" vertical="center" wrapText="1" indent="1"/>
    </xf>
    <xf numFmtId="165" fontId="17" fillId="0" borderId="56" xfId="6" applyNumberFormat="1" applyFont="1" applyFill="1" applyBorder="1" applyAlignment="1" applyProtection="1">
      <alignment horizontal="right" vertical="center" wrapText="1" indent="1"/>
    </xf>
    <xf numFmtId="165" fontId="17" fillId="0" borderId="26" xfId="6" applyNumberFormat="1" applyFont="1" applyFill="1" applyBorder="1" applyAlignment="1" applyProtection="1">
      <alignment horizontal="right" vertical="center" wrapText="1" indent="1"/>
    </xf>
    <xf numFmtId="165" fontId="7" fillId="0" borderId="36" xfId="0" applyNumberFormat="1" applyFont="1" applyFill="1" applyBorder="1" applyAlignment="1" applyProtection="1">
      <alignment horizontal="right" vertical="center" wrapText="1" indent="1"/>
    </xf>
    <xf numFmtId="165" fontId="4" fillId="0" borderId="14" xfId="0" applyNumberFormat="1" applyFont="1" applyFill="1" applyBorder="1" applyAlignment="1" applyProtection="1">
      <alignment horizontal="right" vertical="center" wrapText="1"/>
    </xf>
    <xf numFmtId="165" fontId="24" fillId="0" borderId="47" xfId="0" applyNumberFormat="1" applyFont="1" applyFill="1" applyBorder="1" applyAlignment="1" applyProtection="1">
      <alignment horizontal="right" vertical="center" wrapText="1" indent="1"/>
    </xf>
    <xf numFmtId="165" fontId="24" fillId="0" borderId="19" xfId="0" applyNumberFormat="1" applyFont="1" applyFill="1" applyBorder="1" applyAlignment="1" applyProtection="1">
      <alignment horizontal="right" vertical="center" wrapText="1" indent="1"/>
    </xf>
    <xf numFmtId="165" fontId="4" fillId="0" borderId="21" xfId="0" applyNumberFormat="1" applyFont="1" applyFill="1" applyBorder="1" applyAlignment="1" applyProtection="1">
      <alignment horizontal="right" vertical="center" wrapText="1" indent="1"/>
    </xf>
    <xf numFmtId="3" fontId="17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56" xfId="6" applyFont="1" applyFill="1" applyBorder="1" applyAlignment="1" applyProtection="1">
      <alignment horizontal="right" vertical="center" wrapText="1" indent="1"/>
      <protection locked="0"/>
    </xf>
    <xf numFmtId="0" fontId="17" fillId="0" borderId="26" xfId="6" applyFont="1" applyFill="1" applyBorder="1" applyAlignment="1" applyProtection="1">
      <alignment horizontal="right" vertical="center" wrapText="1" indent="1"/>
      <protection locked="0"/>
    </xf>
    <xf numFmtId="0" fontId="4" fillId="0" borderId="14" xfId="0" applyFont="1" applyFill="1" applyBorder="1" applyAlignment="1" applyProtection="1">
      <alignment horizontal="right" vertical="center" wrapText="1"/>
      <protection locked="0"/>
    </xf>
    <xf numFmtId="165" fontId="3" fillId="0" borderId="0" xfId="0" applyNumberFormat="1" applyFont="1" applyFill="1" applyAlignment="1" applyProtection="1">
      <alignment horizontal="left" vertical="center" wrapText="1"/>
      <protection locked="0"/>
    </xf>
    <xf numFmtId="165" fontId="15" fillId="0" borderId="0" xfId="0" applyNumberFormat="1" applyFont="1" applyFill="1" applyAlignment="1" applyProtection="1">
      <alignment vertical="center" wrapText="1"/>
      <protection locked="0"/>
    </xf>
    <xf numFmtId="0" fontId="7" fillId="0" borderId="57" xfId="0" applyFont="1" applyFill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Fill="1" applyBorder="1" applyAlignment="1" applyProtection="1">
      <alignment horizontal="right" vertical="center"/>
      <protection locked="0"/>
    </xf>
    <xf numFmtId="0" fontId="7" fillId="0" borderId="58" xfId="0" applyFont="1" applyFill="1" applyBorder="1" applyAlignment="1" applyProtection="1">
      <alignment horizontal="center" vertical="center" wrapText="1"/>
      <protection locked="0"/>
    </xf>
    <xf numFmtId="49" fontId="7" fillId="0" borderId="53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49" fontId="39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14" xfId="6" applyFont="1" applyFill="1" applyBorder="1" applyAlignment="1" applyProtection="1">
      <alignment horizontal="center" vertical="center" wrapText="1"/>
      <protection locked="0"/>
    </xf>
    <xf numFmtId="165" fontId="44" fillId="0" borderId="21" xfId="0" applyNumberFormat="1" applyFont="1" applyBorder="1" applyAlignment="1" applyProtection="1">
      <alignment horizontal="center" vertical="center" wrapText="1"/>
      <protection locked="0"/>
    </xf>
    <xf numFmtId="165" fontId="45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27" xfId="0" applyFont="1" applyFill="1" applyBorder="1" applyAlignment="1" applyProtection="1">
      <alignment horizontal="right" vertical="center" readingOrder="2"/>
      <protection locked="0"/>
    </xf>
    <xf numFmtId="165" fontId="3" fillId="0" borderId="0" xfId="0" applyNumberFormat="1" applyFont="1" applyFill="1" applyAlignment="1" applyProtection="1">
      <alignment horizontal="left" vertical="center" wrapText="1" readingOrder="2"/>
      <protection locked="0"/>
    </xf>
    <xf numFmtId="0" fontId="7" fillId="0" borderId="27" xfId="0" applyFont="1" applyFill="1" applyBorder="1" applyAlignment="1" applyProtection="1">
      <alignment horizontal="center" vertical="center" wrapText="1" readingOrder="2"/>
      <protection locked="0"/>
    </xf>
    <xf numFmtId="0" fontId="7" fillId="0" borderId="0" xfId="0" applyFont="1" applyFill="1" applyAlignment="1" applyProtection="1">
      <alignment vertical="center" readingOrder="2"/>
      <protection locked="0"/>
    </xf>
    <xf numFmtId="0" fontId="5" fillId="0" borderId="0" xfId="0" applyFont="1" applyFill="1" applyAlignment="1" applyProtection="1">
      <alignment horizontal="right" readingOrder="2"/>
      <protection locked="0"/>
    </xf>
    <xf numFmtId="0" fontId="4" fillId="0" borderId="0" xfId="0" applyFont="1" applyFill="1" applyAlignment="1" applyProtection="1">
      <alignment vertical="center" readingOrder="2"/>
      <protection locked="0"/>
    </xf>
    <xf numFmtId="0" fontId="5" fillId="0" borderId="59" xfId="0" applyFont="1" applyFill="1" applyBorder="1" applyAlignment="1" applyProtection="1">
      <alignment horizontal="right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44" fillId="0" borderId="16" xfId="6" applyFont="1" applyFill="1" applyBorder="1" applyAlignment="1" applyProtection="1">
      <alignment horizontal="center" vertical="center" wrapText="1"/>
      <protection locked="0"/>
    </xf>
    <xf numFmtId="0" fontId="44" fillId="0" borderId="52" xfId="6" applyFont="1" applyFill="1" applyBorder="1" applyAlignment="1" applyProtection="1">
      <alignment horizontal="center" vertical="center" wrapText="1"/>
      <protection locked="0"/>
    </xf>
    <xf numFmtId="0" fontId="23" fillId="0" borderId="36" xfId="6" applyFont="1" applyFill="1" applyBorder="1" applyAlignment="1" applyProtection="1">
      <alignment horizontal="right" vertical="center" wrapText="1" indent="1"/>
      <protection locked="0"/>
    </xf>
    <xf numFmtId="0" fontId="47" fillId="0" borderId="0" xfId="0" applyFont="1"/>
    <xf numFmtId="0" fontId="47" fillId="0" borderId="0" xfId="0" applyFont="1" applyAlignment="1">
      <alignment horizontal="justify" vertical="top" wrapText="1"/>
    </xf>
    <xf numFmtId="0" fontId="48" fillId="3" borderId="0" xfId="0" applyFont="1" applyFill="1" applyAlignment="1">
      <alignment horizontal="center" vertical="center"/>
    </xf>
    <xf numFmtId="0" fontId="48" fillId="3" borderId="0" xfId="0" applyFont="1" applyFill="1" applyAlignment="1">
      <alignment horizontal="center" vertical="top" wrapText="1"/>
    </xf>
    <xf numFmtId="0" fontId="40" fillId="0" borderId="0" xfId="0" applyFont="1"/>
    <xf numFmtId="0" fontId="42" fillId="0" borderId="0" xfId="4" applyAlignment="1" applyProtection="1"/>
    <xf numFmtId="165" fontId="49" fillId="0" borderId="0" xfId="6" applyNumberFormat="1" applyFont="1" applyFill="1" applyAlignment="1" applyProtection="1">
      <alignment horizontal="right" vertical="center" indent="1"/>
    </xf>
    <xf numFmtId="0" fontId="49" fillId="0" borderId="0" xfId="6" applyFont="1" applyFill="1" applyProtection="1"/>
    <xf numFmtId="165" fontId="49" fillId="0" borderId="0" xfId="6" applyNumberFormat="1" applyFont="1" applyFill="1" applyProtection="1"/>
    <xf numFmtId="165" fontId="50" fillId="0" borderId="0" xfId="0" applyNumberFormat="1" applyFont="1" applyFill="1" applyAlignment="1" applyProtection="1">
      <alignment horizontal="right" vertical="center" wrapText="1" indent="1"/>
    </xf>
    <xf numFmtId="0" fontId="50" fillId="0" borderId="0" xfId="0" applyFont="1" applyFill="1" applyAlignment="1" applyProtection="1">
      <alignment horizontal="right" vertical="center" wrapText="1" indent="1"/>
    </xf>
    <xf numFmtId="0" fontId="50" fillId="0" borderId="59" xfId="0" applyFont="1" applyFill="1" applyBorder="1" applyAlignment="1" applyProtection="1">
      <alignment horizontal="right" vertical="center" wrapText="1" indent="1"/>
    </xf>
    <xf numFmtId="165" fontId="50" fillId="0" borderId="59" xfId="0" applyNumberFormat="1" applyFont="1" applyFill="1" applyBorder="1" applyAlignment="1" applyProtection="1">
      <alignment horizontal="right" vertical="center" wrapText="1" indent="1"/>
    </xf>
    <xf numFmtId="165" fontId="0" fillId="0" borderId="0" xfId="0" applyNumberFormat="1" applyFill="1" applyAlignment="1" applyProtection="1">
      <alignment horizontal="right" vertical="center" wrapText="1"/>
    </xf>
    <xf numFmtId="165" fontId="0" fillId="0" borderId="0" xfId="0" applyNumberFormat="1" applyFill="1" applyAlignment="1" applyProtection="1">
      <alignment horizontal="right" vertical="center" wrapText="1" indent="1"/>
    </xf>
    <xf numFmtId="165" fontId="50" fillId="0" borderId="0" xfId="0" applyNumberFormat="1" applyFont="1" applyFill="1" applyAlignment="1" applyProtection="1">
      <alignment horizontal="right" vertical="center" wrapText="1"/>
    </xf>
    <xf numFmtId="0" fontId="50" fillId="0" borderId="0" xfId="0" applyFont="1" applyFill="1" applyAlignment="1" applyProtection="1">
      <alignment horizontal="right" vertical="center" wrapText="1"/>
    </xf>
    <xf numFmtId="165" fontId="50" fillId="0" borderId="0" xfId="0" applyNumberFormat="1" applyFont="1" applyAlignment="1">
      <alignment horizontal="right" vertical="center" wrapText="1"/>
    </xf>
    <xf numFmtId="0" fontId="50" fillId="0" borderId="0" xfId="0" applyFont="1" applyAlignment="1">
      <alignment horizontal="right" vertical="center" wrapText="1"/>
    </xf>
    <xf numFmtId="165" fontId="50" fillId="0" borderId="0" xfId="0" applyNumberFormat="1" applyFont="1" applyAlignment="1">
      <alignment horizontal="right" vertical="center" wrapText="1" indent="1"/>
    </xf>
    <xf numFmtId="0" fontId="0" fillId="4" borderId="0" xfId="0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28" fillId="0" borderId="0" xfId="0" applyFont="1" applyAlignment="1" applyProtection="1">
      <alignment horizontal="center"/>
      <protection locked="0"/>
    </xf>
    <xf numFmtId="165" fontId="43" fillId="0" borderId="25" xfId="0" applyNumberFormat="1" applyFont="1" applyFill="1" applyBorder="1" applyAlignment="1" applyProtection="1">
      <alignment horizontal="center" vertical="center" wrapText="1"/>
    </xf>
    <xf numFmtId="165" fontId="43" fillId="0" borderId="24" xfId="0" applyNumberFormat="1" applyFont="1" applyFill="1" applyBorder="1" applyAlignment="1" applyProtection="1">
      <alignment horizontal="center" vertical="center" wrapText="1"/>
    </xf>
    <xf numFmtId="165" fontId="43" fillId="0" borderId="14" xfId="0" applyNumberFormat="1" applyFont="1" applyBorder="1" applyAlignment="1" applyProtection="1">
      <alignment horizontal="center" vertical="center" wrapText="1"/>
    </xf>
    <xf numFmtId="165" fontId="43" fillId="0" borderId="24" xfId="0" applyNumberFormat="1" applyFont="1" applyBorder="1" applyAlignment="1" applyProtection="1">
      <alignment horizontal="center" vertical="center" wrapText="1"/>
    </xf>
    <xf numFmtId="165" fontId="43" fillId="0" borderId="25" xfId="0" applyNumberFormat="1" applyFont="1" applyBorder="1" applyAlignment="1" applyProtection="1">
      <alignment horizontal="center" vertical="center" wrapText="1"/>
    </xf>
    <xf numFmtId="165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14" xfId="0" applyFont="1" applyBorder="1" applyAlignment="1" applyProtection="1">
      <alignment horizontal="center" vertical="center" wrapText="1"/>
    </xf>
    <xf numFmtId="0" fontId="45" fillId="0" borderId="24" xfId="0" applyFont="1" applyBorder="1" applyAlignment="1" applyProtection="1">
      <alignment horizontal="center" vertical="center" wrapText="1"/>
    </xf>
    <xf numFmtId="0" fontId="45" fillId="0" borderId="25" xfId="0" applyFont="1" applyBorder="1" applyAlignment="1" applyProtection="1">
      <alignment horizontal="center" vertical="center" wrapText="1"/>
    </xf>
    <xf numFmtId="0" fontId="43" fillId="0" borderId="40" xfId="6" applyFont="1" applyFill="1" applyBorder="1" applyAlignment="1" applyProtection="1">
      <alignment horizontal="center" vertical="center" wrapText="1"/>
    </xf>
    <xf numFmtId="0" fontId="46" fillId="0" borderId="23" xfId="6" applyFont="1" applyFill="1" applyBorder="1" applyAlignment="1" applyProtection="1">
      <alignment horizontal="center" vertical="center" wrapText="1"/>
    </xf>
    <xf numFmtId="0" fontId="46" fillId="0" borderId="23" xfId="0" applyFont="1" applyBorder="1" applyAlignment="1" applyProtection="1">
      <alignment horizontal="center" vertical="center" wrapText="1"/>
    </xf>
    <xf numFmtId="0" fontId="46" fillId="0" borderId="51" xfId="6" applyFont="1" applyFill="1" applyBorder="1" applyAlignment="1" applyProtection="1">
      <alignment horizontal="center" vertical="center" wrapText="1"/>
    </xf>
    <xf numFmtId="3" fontId="17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30" xfId="0" applyFont="1" applyFill="1" applyBorder="1" applyAlignment="1" applyProtection="1">
      <alignment horizontal="center" vertical="center" wrapText="1"/>
      <protection locked="0"/>
    </xf>
    <xf numFmtId="49" fontId="39" fillId="0" borderId="45" xfId="0" applyNumberFormat="1" applyFont="1" applyFill="1" applyBorder="1" applyAlignment="1" applyProtection="1">
      <alignment horizontal="right" vertical="center"/>
      <protection locked="0"/>
    </xf>
    <xf numFmtId="0" fontId="0" fillId="0" borderId="3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165" fontId="50" fillId="0" borderId="0" xfId="0" applyNumberFormat="1" applyFont="1" applyFill="1" applyBorder="1" applyAlignment="1" applyProtection="1">
      <alignment horizontal="right" vertical="center" wrapText="1"/>
    </xf>
    <xf numFmtId="0" fontId="50" fillId="0" borderId="0" xfId="0" applyFont="1" applyFill="1" applyBorder="1" applyAlignment="1" applyProtection="1">
      <alignment horizontal="right" vertical="center" wrapText="1"/>
    </xf>
    <xf numFmtId="165" fontId="50" fillId="0" borderId="45" xfId="0" applyNumberFormat="1" applyFont="1" applyFill="1" applyBorder="1" applyAlignment="1" applyProtection="1">
      <alignment horizontal="right" vertical="center" wrapText="1" indent="1"/>
    </xf>
    <xf numFmtId="0" fontId="7" fillId="0" borderId="30" xfId="0" applyFont="1" applyFill="1" applyBorder="1" applyAlignment="1" applyProtection="1">
      <alignment vertical="center" readingOrder="2"/>
      <protection locked="0"/>
    </xf>
    <xf numFmtId="0" fontId="7" fillId="0" borderId="0" xfId="0" applyFont="1" applyFill="1" applyBorder="1" applyAlignment="1" applyProtection="1">
      <alignment vertical="center" readingOrder="2"/>
      <protection locked="0"/>
    </xf>
    <xf numFmtId="0" fontId="5" fillId="0" borderId="0" xfId="0" applyFont="1" applyFill="1" applyBorder="1" applyAlignment="1" applyProtection="1">
      <alignment horizontal="right" readingOrder="2"/>
      <protection locked="0"/>
    </xf>
    <xf numFmtId="0" fontId="4" fillId="0" borderId="0" xfId="0" applyFont="1" applyFill="1" applyBorder="1" applyAlignment="1" applyProtection="1">
      <alignment vertical="center" readingOrder="2"/>
      <protection locked="0"/>
    </xf>
    <xf numFmtId="0" fontId="5" fillId="0" borderId="25" xfId="0" applyFont="1" applyFill="1" applyBorder="1" applyAlignment="1" applyProtection="1">
      <alignment horizontal="right"/>
      <protection locked="0"/>
    </xf>
    <xf numFmtId="0" fontId="17" fillId="0" borderId="3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45" xfId="0" applyFont="1" applyFill="1" applyBorder="1" applyAlignment="1">
      <alignment vertical="center" wrapText="1"/>
    </xf>
    <xf numFmtId="0" fontId="34" fillId="0" borderId="30" xfId="0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 applyProtection="1">
      <alignment vertical="center" wrapText="1"/>
    </xf>
    <xf numFmtId="165" fontId="50" fillId="0" borderId="0" xfId="0" applyNumberFormat="1" applyFont="1" applyFill="1" applyBorder="1" applyAlignment="1" applyProtection="1">
      <alignment horizontal="right" vertical="center" wrapText="1" indent="1"/>
    </xf>
    <xf numFmtId="0" fontId="50" fillId="0" borderId="0" xfId="0" applyFont="1" applyFill="1" applyBorder="1" applyAlignment="1" applyProtection="1">
      <alignment horizontal="right" vertical="center" wrapText="1" indent="1"/>
    </xf>
    <xf numFmtId="165" fontId="50" fillId="0" borderId="25" xfId="0" applyNumberFormat="1" applyFont="1" applyFill="1" applyBorder="1" applyAlignment="1" applyProtection="1">
      <alignment horizontal="right" vertical="center" wrapText="1" indent="1"/>
    </xf>
    <xf numFmtId="0" fontId="6" fillId="0" borderId="30" xfId="6" applyFont="1" applyFill="1" applyBorder="1" applyAlignment="1" applyProtection="1">
      <alignment horizontal="center" vertical="center" wrapText="1"/>
    </xf>
    <xf numFmtId="0" fontId="13" fillId="0" borderId="0" xfId="6" applyFont="1" applyFill="1" applyBorder="1" applyProtection="1"/>
    <xf numFmtId="0" fontId="13" fillId="0" borderId="45" xfId="6" applyFont="1" applyFill="1" applyBorder="1" applyProtection="1"/>
    <xf numFmtId="0" fontId="10" fillId="0" borderId="0" xfId="6" applyFill="1" applyBorder="1" applyAlignment="1" applyProtection="1"/>
    <xf numFmtId="0" fontId="5" fillId="0" borderId="35" xfId="0" applyFont="1" applyFill="1" applyBorder="1" applyAlignment="1" applyProtection="1">
      <alignment horizontal="right"/>
    </xf>
    <xf numFmtId="0" fontId="10" fillId="0" borderId="30" xfId="6" applyFont="1" applyFill="1" applyBorder="1" applyProtection="1"/>
    <xf numFmtId="0" fontId="10" fillId="0" borderId="0" xfId="6" applyFont="1" applyFill="1" applyBorder="1" applyProtection="1"/>
    <xf numFmtId="165" fontId="49" fillId="0" borderId="0" xfId="6" applyNumberFormat="1" applyFont="1" applyFill="1" applyBorder="1" applyAlignment="1" applyProtection="1">
      <alignment horizontal="right" vertical="center" indent="1"/>
    </xf>
    <xf numFmtId="0" fontId="49" fillId="0" borderId="0" xfId="6" applyFont="1" applyFill="1" applyBorder="1" applyProtection="1"/>
    <xf numFmtId="165" fontId="49" fillId="0" borderId="45" xfId="6" applyNumberFormat="1" applyFont="1" applyFill="1" applyBorder="1" applyProtection="1"/>
    <xf numFmtId="0" fontId="10" fillId="0" borderId="0" xfId="6" applyFill="1" applyBorder="1" applyProtection="1"/>
    <xf numFmtId="0" fontId="5" fillId="0" borderId="35" xfId="0" applyFont="1" applyFill="1" applyBorder="1" applyAlignment="1" applyProtection="1">
      <alignment horizontal="right" vertical="center"/>
    </xf>
    <xf numFmtId="0" fontId="10" fillId="0" borderId="64" xfId="6" applyFont="1" applyFill="1" applyBorder="1" applyProtection="1"/>
    <xf numFmtId="0" fontId="10" fillId="0" borderId="22" xfId="6" applyFont="1" applyFill="1" applyBorder="1" applyProtection="1"/>
    <xf numFmtId="0" fontId="10" fillId="0" borderId="22" xfId="6" applyFont="1" applyFill="1" applyBorder="1" applyAlignment="1" applyProtection="1">
      <alignment horizontal="right" vertical="center" indent="1"/>
    </xf>
    <xf numFmtId="0" fontId="10" fillId="0" borderId="22" xfId="6" applyFill="1" applyBorder="1" applyProtection="1"/>
    <xf numFmtId="0" fontId="10" fillId="0" borderId="35" xfId="6" applyFill="1" applyBorder="1" applyProtection="1"/>
    <xf numFmtId="165" fontId="16" fillId="5" borderId="21" xfId="6" applyNumberFormat="1" applyFont="1" applyFill="1" applyBorder="1" applyAlignment="1" applyProtection="1">
      <alignment horizontal="right" vertical="center" wrapText="1" indent="1"/>
    </xf>
    <xf numFmtId="165" fontId="23" fillId="5" borderId="21" xfId="6" applyNumberFormat="1" applyFont="1" applyFill="1" applyBorder="1" applyAlignment="1" applyProtection="1">
      <alignment horizontal="right" vertical="center" wrapText="1" indent="1"/>
    </xf>
    <xf numFmtId="165" fontId="20" fillId="5" borderId="21" xfId="0" quotePrefix="1" applyNumberFormat="1" applyFont="1" applyFill="1" applyBorder="1" applyAlignment="1" applyProtection="1">
      <alignment horizontal="right" vertical="center" wrapText="1" indent="1"/>
    </xf>
    <xf numFmtId="165" fontId="23" fillId="5" borderId="25" xfId="6" applyNumberFormat="1" applyFont="1" applyFill="1" applyBorder="1" applyAlignment="1" applyProtection="1">
      <alignment horizontal="right" vertical="center" wrapText="1" indent="1"/>
    </xf>
    <xf numFmtId="165" fontId="20" fillId="5" borderId="25" xfId="0" quotePrefix="1" applyNumberFormat="1" applyFont="1" applyFill="1" applyBorder="1" applyAlignment="1" applyProtection="1">
      <alignment horizontal="right" vertical="center" wrapText="1" indent="1"/>
    </xf>
    <xf numFmtId="0" fontId="51" fillId="0" borderId="0" xfId="0" applyFont="1" applyAlignment="1">
      <alignment horizontal="center" vertical="top" wrapText="1"/>
    </xf>
    <xf numFmtId="0" fontId="41" fillId="0" borderId="0" xfId="0" applyFont="1" applyAlignment="1">
      <alignment horizontal="center"/>
    </xf>
    <xf numFmtId="0" fontId="28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8" fillId="4" borderId="0" xfId="0" applyFont="1" applyFill="1" applyAlignment="1" applyProtection="1">
      <protection locked="0"/>
    </xf>
    <xf numFmtId="0" fontId="0" fillId="4" borderId="0" xfId="0" applyFill="1" applyAlignment="1" applyProtection="1">
      <protection locked="0"/>
    </xf>
    <xf numFmtId="0" fontId="18" fillId="4" borderId="0" xfId="0" applyFont="1" applyFill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</xf>
    <xf numFmtId="165" fontId="6" fillId="0" borderId="0" xfId="6" applyNumberFormat="1" applyFont="1" applyFill="1" applyBorder="1" applyAlignment="1" applyProtection="1">
      <alignment horizontal="center" vertical="center"/>
      <protection locked="0"/>
    </xf>
    <xf numFmtId="165" fontId="6" fillId="0" borderId="30" xfId="6" applyNumberFormat="1" applyFont="1" applyFill="1" applyBorder="1" applyAlignment="1" applyProtection="1">
      <alignment horizontal="center" vertical="center"/>
    </xf>
    <xf numFmtId="165" fontId="6" fillId="0" borderId="0" xfId="6" applyNumberFormat="1" applyFont="1" applyFill="1" applyBorder="1" applyAlignment="1" applyProtection="1">
      <alignment horizontal="center" vertical="center"/>
    </xf>
    <xf numFmtId="165" fontId="6" fillId="0" borderId="45" xfId="6" applyNumberFormat="1" applyFont="1" applyFill="1" applyBorder="1" applyAlignment="1" applyProtection="1">
      <alignment horizontal="center" vertical="center"/>
    </xf>
    <xf numFmtId="165" fontId="29" fillId="0" borderId="22" xfId="6" applyNumberFormat="1" applyFont="1" applyFill="1" applyBorder="1" applyAlignment="1" applyProtection="1">
      <alignment horizontal="left" vertical="center"/>
      <protection locked="0"/>
    </xf>
    <xf numFmtId="165" fontId="29" fillId="0" borderId="64" xfId="6" applyNumberFormat="1" applyFont="1" applyFill="1" applyBorder="1" applyAlignment="1" applyProtection="1">
      <alignment horizontal="left"/>
    </xf>
    <xf numFmtId="165" fontId="29" fillId="0" borderId="22" xfId="6" applyNumberFormat="1" applyFont="1" applyFill="1" applyBorder="1" applyAlignment="1" applyProtection="1">
      <alignment horizontal="left"/>
    </xf>
    <xf numFmtId="0" fontId="35" fillId="0" borderId="0" xfId="6" applyFont="1" applyFill="1" applyAlignment="1" applyProtection="1">
      <alignment horizontal="right" vertical="center"/>
      <protection locked="0"/>
    </xf>
    <xf numFmtId="0" fontId="0" fillId="0" borderId="0" xfId="0" applyAlignment="1"/>
    <xf numFmtId="0" fontId="18" fillId="0" borderId="0" xfId="6" applyFont="1" applyFill="1" applyAlignment="1" applyProtection="1">
      <alignment horizontal="center"/>
      <protection locked="0"/>
    </xf>
    <xf numFmtId="0" fontId="18" fillId="0" borderId="0" xfId="6" applyFont="1" applyFill="1" applyAlignment="1" applyProtection="1">
      <alignment horizontal="center" vertical="center"/>
      <protection locked="0"/>
    </xf>
    <xf numFmtId="165" fontId="29" fillId="0" borderId="64" xfId="6" applyNumberFormat="1" applyFont="1" applyFill="1" applyBorder="1" applyAlignment="1" applyProtection="1">
      <alignment horizontal="left" vertical="center"/>
    </xf>
    <xf numFmtId="165" fontId="29" fillId="0" borderId="22" xfId="6" applyNumberFormat="1" applyFont="1" applyFill="1" applyBorder="1" applyAlignment="1" applyProtection="1">
      <alignment horizontal="left" vertical="center"/>
    </xf>
    <xf numFmtId="0" fontId="7" fillId="0" borderId="15" xfId="6" applyFont="1" applyFill="1" applyBorder="1" applyAlignment="1" applyProtection="1">
      <alignment horizontal="center" vertical="center" wrapText="1"/>
    </xf>
    <xf numFmtId="0" fontId="7" fillId="0" borderId="17" xfId="6" applyFont="1" applyFill="1" applyBorder="1" applyAlignment="1" applyProtection="1">
      <alignment horizontal="center" vertical="center" wrapText="1"/>
    </xf>
    <xf numFmtId="0" fontId="7" fillId="0" borderId="16" xfId="6" applyFont="1" applyFill="1" applyBorder="1" applyAlignment="1" applyProtection="1">
      <alignment horizontal="center" vertical="center" wrapText="1"/>
    </xf>
    <xf numFmtId="0" fontId="7" fillId="0" borderId="18" xfId="6" applyFont="1" applyFill="1" applyBorder="1" applyAlignment="1" applyProtection="1">
      <alignment horizontal="center" vertical="center" wrapText="1"/>
    </xf>
    <xf numFmtId="0" fontId="7" fillId="0" borderId="62" xfId="6" applyFont="1" applyFill="1" applyBorder="1" applyAlignment="1" applyProtection="1">
      <alignment horizontal="center" vertical="center" wrapText="1"/>
    </xf>
    <xf numFmtId="0" fontId="7" fillId="0" borderId="4" xfId="6" applyFont="1" applyFill="1" applyBorder="1" applyAlignment="1" applyProtection="1">
      <alignment horizontal="center" vertical="center" wrapText="1"/>
    </xf>
    <xf numFmtId="0" fontId="7" fillId="0" borderId="49" xfId="6" applyFont="1" applyFill="1" applyBorder="1" applyAlignment="1" applyProtection="1">
      <alignment horizontal="center" vertical="center" wrapText="1"/>
    </xf>
    <xf numFmtId="0" fontId="7" fillId="0" borderId="46" xfId="6" applyFont="1" applyFill="1" applyBorder="1" applyAlignment="1" applyProtection="1">
      <alignment horizontal="center" vertical="center" wrapText="1"/>
    </xf>
    <xf numFmtId="0" fontId="18" fillId="0" borderId="30" xfId="6" applyFont="1" applyFill="1" applyBorder="1" applyAlignment="1" applyProtection="1">
      <alignment horizontal="center"/>
    </xf>
    <xf numFmtId="0" fontId="18" fillId="0" borderId="0" xfId="6" applyFont="1" applyFill="1" applyBorder="1" applyAlignment="1" applyProtection="1">
      <alignment horizontal="center"/>
    </xf>
    <xf numFmtId="0" fontId="18" fillId="0" borderId="45" xfId="6" applyFont="1" applyFill="1" applyBorder="1" applyAlignment="1" applyProtection="1">
      <alignment horizontal="center"/>
    </xf>
    <xf numFmtId="0" fontId="18" fillId="0" borderId="0" xfId="6" applyFont="1" applyFill="1" applyAlignment="1" applyProtection="1">
      <alignment horizontal="center"/>
    </xf>
    <xf numFmtId="165" fontId="25" fillId="0" borderId="61" xfId="0" applyNumberFormat="1" applyFont="1" applyFill="1" applyBorder="1" applyAlignment="1" applyProtection="1">
      <alignment horizontal="center" vertical="center" wrapText="1"/>
    </xf>
    <xf numFmtId="165" fontId="25" fillId="0" borderId="63" xfId="0" applyNumberFormat="1" applyFont="1" applyFill="1" applyBorder="1" applyAlignment="1" applyProtection="1">
      <alignment horizontal="center" vertical="center" wrapText="1"/>
    </xf>
    <xf numFmtId="165" fontId="35" fillId="0" borderId="0" xfId="0" applyNumberFormat="1" applyFont="1" applyFill="1" applyAlignment="1" applyProtection="1">
      <alignment horizontal="center" textRotation="180" wrapText="1"/>
    </xf>
    <xf numFmtId="165" fontId="52" fillId="0" borderId="39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Alignment="1" applyProtection="1">
      <alignment horizontal="center" vertical="center" wrapText="1"/>
      <protection locked="0"/>
    </xf>
    <xf numFmtId="165" fontId="35" fillId="0" borderId="0" xfId="0" applyNumberFormat="1" applyFont="1" applyFill="1" applyAlignment="1">
      <alignment horizontal="right" vertical="center" wrapText="1"/>
    </xf>
    <xf numFmtId="0" fontId="35" fillId="0" borderId="0" xfId="0" applyFont="1" applyAlignment="1">
      <alignment horizontal="right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/>
      <protection locked="0"/>
    </xf>
    <xf numFmtId="0" fontId="6" fillId="0" borderId="59" xfId="0" applyFont="1" applyFill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6" fillId="0" borderId="60" xfId="0" applyFont="1" applyFill="1" applyBorder="1" applyAlignment="1" applyProtection="1">
      <alignment horizontal="center" vertical="center" readingOrder="2"/>
      <protection locked="0"/>
    </xf>
    <xf numFmtId="0" fontId="6" fillId="0" borderId="59" xfId="0" applyFont="1" applyFill="1" applyBorder="1" applyAlignment="1" applyProtection="1">
      <alignment horizontal="center" vertical="center" readingOrder="2"/>
      <protection locked="0"/>
    </xf>
    <xf numFmtId="0" fontId="3" fillId="0" borderId="59" xfId="0" applyFont="1" applyBorder="1" applyAlignment="1" applyProtection="1">
      <alignment horizontal="center" vertical="center" readingOrder="2"/>
      <protection locked="0"/>
    </xf>
    <xf numFmtId="0" fontId="3" fillId="0" borderId="25" xfId="0" applyFont="1" applyBorder="1" applyAlignment="1" applyProtection="1">
      <alignment horizontal="center" vertical="center" readingOrder="2"/>
      <protection locked="0"/>
    </xf>
    <xf numFmtId="165" fontId="35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22" xfId="0" applyFont="1" applyBorder="1" applyAlignment="1" applyProtection="1">
      <alignment horizontal="right"/>
      <protection locked="0"/>
    </xf>
    <xf numFmtId="0" fontId="25" fillId="0" borderId="50" xfId="0" applyFont="1" applyFill="1" applyBorder="1" applyAlignment="1" applyProtection="1">
      <alignment horizontal="center" wrapText="1"/>
      <protection locked="0"/>
    </xf>
    <xf numFmtId="0" fontId="25" fillId="0" borderId="55" xfId="0" applyFont="1" applyFill="1" applyBorder="1" applyAlignment="1" applyProtection="1">
      <alignment horizontal="center"/>
      <protection locked="0"/>
    </xf>
    <xf numFmtId="0" fontId="25" fillId="0" borderId="53" xfId="0" applyFont="1" applyFill="1" applyBorder="1" applyAlignment="1" applyProtection="1">
      <alignment horizontal="center"/>
      <protection locked="0"/>
    </xf>
    <xf numFmtId="0" fontId="0" fillId="0" borderId="59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7" fillId="0" borderId="64" xfId="0" applyFont="1" applyFill="1" applyBorder="1" applyAlignment="1" applyProtection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6" fillId="0" borderId="66" xfId="0" applyFont="1" applyFill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</cellXfs>
  <cellStyles count="8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_KVRENMUNKA" xfId="6"/>
    <cellStyle name="Százalék 2" xfId="7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33"/>
  <sheetViews>
    <sheetView topLeftCell="B1" zoomScale="130" zoomScaleNormal="130" workbookViewId="0">
      <selection activeCell="C7" sqref="C7"/>
    </sheetView>
  </sheetViews>
  <sheetFormatPr defaultRowHeight="12.75"/>
  <cols>
    <col min="1" max="1" width="24.1640625" customWidth="1"/>
    <col min="2" max="2" width="105.5" customWidth="1"/>
    <col min="3" max="3" width="39" customWidth="1"/>
  </cols>
  <sheetData>
    <row r="2" spans="1:3" ht="18.75">
      <c r="A2" s="495" t="s">
        <v>517</v>
      </c>
      <c r="B2" s="495"/>
      <c r="C2" s="495"/>
    </row>
    <row r="3" spans="1:3" ht="15">
      <c r="A3" s="412"/>
      <c r="B3" s="413"/>
      <c r="C3" s="412"/>
    </row>
    <row r="4" spans="1:3" ht="14.25">
      <c r="A4" s="414" t="s">
        <v>518</v>
      </c>
      <c r="B4" s="415" t="s">
        <v>519</v>
      </c>
      <c r="C4" s="414" t="s">
        <v>520</v>
      </c>
    </row>
    <row r="5" spans="1:3">
      <c r="A5" s="416"/>
      <c r="B5" s="416"/>
      <c r="C5" s="416"/>
    </row>
    <row r="6" spans="1:3" ht="18.75">
      <c r="A6" s="496" t="s">
        <v>550</v>
      </c>
      <c r="B6" s="496"/>
      <c r="C6" s="496"/>
    </row>
    <row r="7" spans="1:3">
      <c r="A7" s="416" t="s">
        <v>521</v>
      </c>
      <c r="B7" s="416" t="s">
        <v>522</v>
      </c>
      <c r="C7" s="417" t="str">
        <f ca="1">HYPERLINK(SUBSTITUTE(CELL("address",RM_ALAPADATOK!A2),"'",""),SUBSTITUTE(MID(CELL("address",RM_ALAPADATOK!A2),SEARCH("]",CELL("address",RM_ALAPADATOK!A2),1)+1,LEN(CELL("address",RM_ALAPADATOK!A2))-SEARCH("]",CELL("address",RM_ALAPADATOK!A2),1)),"'",""))</f>
        <v>RM_ALAPADATOK!$A$2</v>
      </c>
    </row>
    <row r="8" spans="1:3">
      <c r="A8" s="416" t="s">
        <v>523</v>
      </c>
      <c r="B8" s="416" t="s">
        <v>524</v>
      </c>
      <c r="C8" s="417" t="str">
        <f ca="1">HYPERLINK(SUBSTITUTE(CELL("address",RM_ÖSSZEFÜGGÉSEK!A1),"'",""),SUBSTITUTE(MID(CELL("address",RM_ÖSSZEFÜGGÉSEK!A1),SEARCH("]",CELL("address",RM_ÖSSZEFÜGGÉSEK!A1),1)+1,LEN(CELL("address",RM_ÖSSZEFÜGGÉSEK!A1))-SEARCH("]",CELL("address",RM_ÖSSZEFÜGGÉSEK!A1),1)),"'",""))</f>
        <v>RM_ÖSSZEFÜGGÉSEK!$A$1</v>
      </c>
    </row>
    <row r="9" spans="1:3">
      <c r="A9" s="416" t="s">
        <v>525</v>
      </c>
      <c r="B9" s="416" t="s">
        <v>551</v>
      </c>
      <c r="C9" s="417" t="str">
        <f ca="1">HYPERLINK(SUBSTITUTE(CELL("address",RM_1.1.sz.mell.!A1),"'",""),SUBSTITUTE(MID(CELL("address",RM_1.1.sz.mell.!A1),SEARCH("]",CELL("address",RM_1.1.sz.mell.!A1),1)+1,LEN(CELL("address",RM_1.1.sz.mell.!A1))-SEARCH("]",CELL("address",RM_1.1.sz.mell.!A1),1)),"'",""))</f>
        <v>RM_1.1.sz.mell.!$A$1</v>
      </c>
    </row>
    <row r="10" spans="1:3">
      <c r="A10" s="416" t="s">
        <v>526</v>
      </c>
      <c r="B10" s="416" t="s">
        <v>552</v>
      </c>
      <c r="C10" s="417" t="str">
        <f ca="1">HYPERLINK(SUBSTITUTE(CELL("address",RM_1.2.sz.mell!A1),"'",""),SUBSTITUTE(MID(CELL("address",RM_1.2.sz.mell!A1),SEARCH("]",CELL("address",RM_1.2.sz.mell!A1),1)+1,LEN(CELL("address",RM_1.2.sz.mell!A1))-SEARCH("]",CELL("address",RM_1.2.sz.mell!A1),1)),"'",""))</f>
        <v>RM_1.2.sz.mell!$A$1</v>
      </c>
    </row>
    <row r="11" spans="1:3">
      <c r="A11" s="416" t="s">
        <v>527</v>
      </c>
      <c r="B11" s="416" t="s">
        <v>553</v>
      </c>
      <c r="C11" s="417" t="str">
        <f ca="1">HYPERLINK(SUBSTITUTE(CELL("address",RM_1.3.sz.mell.!A1),"'",""),SUBSTITUTE(MID(CELL("address",RM_1.3.sz.mell.!A1),SEARCH("]",CELL("address",RM_1.3.sz.mell.!A1),1)+1,LEN(CELL("address",RM_1.3.sz.mell.!A1))-SEARCH("]",CELL("address",RM_1.3.sz.mell.!A1),1)),"'",""))</f>
        <v>RM_1.3.sz.mell.!$A$1</v>
      </c>
    </row>
    <row r="12" spans="1:3">
      <c r="A12" s="416" t="s">
        <v>528</v>
      </c>
      <c r="B12" s="416" t="s">
        <v>554</v>
      </c>
      <c r="C12" s="417" t="str">
        <f ca="1">HYPERLINK(SUBSTITUTE(CELL("address",RM_1.4.sz.mell.!A1),"'",""),SUBSTITUTE(MID(CELL("address",RM_1.4.sz.mell.!A1),SEARCH("]",CELL("address",RM_1.4.sz.mell.!A1),1)+1,LEN(CELL("address",RM_1.4.sz.mell.!A1))-SEARCH("]",CELL("address",RM_1.4.sz.mell.!A1),1)),"'",""))</f>
        <v>RM_1.4.sz.mell.!$A$1</v>
      </c>
    </row>
    <row r="13" spans="1:3">
      <c r="A13" s="416" t="s">
        <v>529</v>
      </c>
      <c r="B13" s="416" t="s">
        <v>555</v>
      </c>
      <c r="C13" s="417" t="str">
        <f ca="1">HYPERLINK(SUBSTITUTE(CELL("address",RM_2.1.sz.mell.!A1),"'",""),SUBSTITUTE(MID(CELL("address",RM_2.1.sz.mell.!A1),SEARCH("]",CELL("address",RM_2.1.sz.mell.!A1),1)+1,LEN(CELL("address",RM_2.1.sz.mell.!A1))-SEARCH("]",CELL("address",RM_2.1.sz.mell.!A1),1)),"'",""))</f>
        <v>RM_2.1.sz.mell.!$A$1</v>
      </c>
    </row>
    <row r="14" spans="1:3">
      <c r="A14" s="416" t="s">
        <v>530</v>
      </c>
      <c r="B14" s="416" t="s">
        <v>556</v>
      </c>
      <c r="C14" s="417" t="str">
        <f ca="1">HYPERLINK(SUBSTITUTE(CELL("address",RM_2.2.sz.mell.!A1),"'",""),SUBSTITUTE(MID(CELL("address",RM_2.2.sz.mell.!A1),SEARCH("]",CELL("address",RM_2.2.sz.mell.!A1),1)+1,LEN(CELL("address",RM_2.2.sz.mell.!A1))-SEARCH("]",CELL("address",RM_2.2.sz.mell.!A1),1)),"'",""))</f>
        <v>RM_2.2.sz.mell.!$A$1</v>
      </c>
    </row>
    <row r="15" spans="1:3">
      <c r="A15" s="416" t="s">
        <v>531</v>
      </c>
      <c r="B15" s="416" t="s">
        <v>532</v>
      </c>
      <c r="C15" s="417" t="str">
        <f ca="1">HYPERLINK(SUBSTITUTE(CELL("address",RM_ELLENŐRZÉS!A1),"'",""),SUBSTITUTE(MID(CELL("address",RM_ELLENŐRZÉS!A1),SEARCH("]",CELL("address",RM_ELLENŐRZÉS!A1),1)+1,LEN(CELL("address",RM_ELLENŐRZÉS!A1))-SEARCH("]",CELL("address",RM_ELLENŐRZÉS!A1),1)),"'",""))</f>
        <v>RM_ELLENŐRZÉS!$A$1</v>
      </c>
    </row>
    <row r="16" spans="1:3">
      <c r="A16" s="416" t="s">
        <v>533</v>
      </c>
      <c r="B16" s="416" t="s">
        <v>463</v>
      </c>
      <c r="C16" s="417" t="str">
        <f ca="1">HYPERLINK(SUBSTITUTE(CELL("address",RM_6.sz.mell.!A1),"'",""),SUBSTITUTE(MID(CELL("address",RM_6.sz.mell.!A1),SEARCH("]",CELL("address",RM_6.sz.mell.!A1),1)+1,LEN(CELL("address",RM_6.sz.mell.!A1))-SEARCH("]",CELL("address",RM_6.sz.mell.!A1),1)),"'",""))</f>
        <v>RM_6.sz.mell.!$A$1</v>
      </c>
    </row>
    <row r="17" spans="1:3">
      <c r="A17" s="416" t="s">
        <v>534</v>
      </c>
      <c r="B17" s="416" t="s">
        <v>466</v>
      </c>
      <c r="C17" s="417" t="str">
        <f ca="1">HYPERLINK(SUBSTITUTE(CELL("address",RM_7.sz.mell.!A1),"'",""),SUBSTITUTE(MID(CELL("address",RM_7.sz.mell.!A1),SEARCH("]",CELL("address",RM_7.sz.mell.!A1),1)+1,LEN(CELL("address",RM_7.sz.mell.!A1))-SEARCH("]",CELL("address",RM_7.sz.mell.!A1),1)),"'",""))</f>
        <v>RM_7.sz.mell.!$A$1</v>
      </c>
    </row>
    <row r="18" spans="1:3">
      <c r="A18" s="416" t="s">
        <v>535</v>
      </c>
      <c r="B18" s="416" t="s">
        <v>470</v>
      </c>
      <c r="C18" s="417" t="str">
        <f ca="1">HYPERLINK(SUBSTITUTE(CELL("address",RM_9.1.sz.mell!A1),"'",""),SUBSTITUTE(MID(CELL("address",RM_9.1.sz.mell!A1),SEARCH("]",CELL("address",RM_9.1.sz.mell!A1),1)+1,LEN(CELL("address",RM_9.1.sz.mell!A1))-SEARCH("]",CELL("address",RM_9.1.sz.mell!A1),1)),"'",""))</f>
        <v>RM_9.1.sz.mell!$A$1</v>
      </c>
    </row>
    <row r="19" spans="1:3">
      <c r="A19" s="416" t="s">
        <v>536</v>
      </c>
      <c r="B19" s="416" t="s">
        <v>468</v>
      </c>
      <c r="C19" s="417" t="str">
        <f ca="1">HYPERLINK(SUBSTITUTE(CELL("address",RM_9.1.1.sz.mell!A1),"'",""),SUBSTITUTE(MID(CELL("address",RM_9.1.1.sz.mell!A1),SEARCH("]",CELL("address",RM_9.1.1.sz.mell!A1),1)+1,LEN(CELL("address",RM_9.1.1.sz.mell!A1))-SEARCH("]",CELL("address",RM_9.1.1.sz.mell!A1),1)),"'",""))</f>
        <v>RM_9.1.1.sz.mell!$A$1</v>
      </c>
    </row>
    <row r="20" spans="1:3">
      <c r="A20" s="416" t="s">
        <v>537</v>
      </c>
      <c r="B20" s="416" t="s">
        <v>469</v>
      </c>
      <c r="C20" s="417" t="str">
        <f ca="1">HYPERLINK(SUBSTITUTE(CELL("address",RM_9.1.2.sz.mell!A1),"'",""),SUBSTITUTE(MID(CELL("address",RM_9.1.2.sz.mell!A1),SEARCH("]",CELL("address",RM_9.1.2.sz.mell!A1),1)+1,LEN(CELL("address",RM_9.1.2.sz.mell!A1))-SEARCH("]",CELL("address",RM_9.1.2.sz.mell!A1),1)),"'",""))</f>
        <v>RM_9.1.2.sz.mell!$A$1</v>
      </c>
    </row>
    <row r="21" spans="1:3">
      <c r="A21" s="416" t="s">
        <v>538</v>
      </c>
      <c r="B21" s="416" t="s">
        <v>471</v>
      </c>
      <c r="C21" s="417" t="str">
        <f ca="1">HYPERLINK(SUBSTITUTE(CELL("address",RM_9.1.3.sz.mell!A1),"'",""),SUBSTITUTE(MID(CELL("address",RM_9.1.3.sz.mell!A1),SEARCH("]",CELL("address",RM_9.1.3.sz.mell!A1),1)+1,LEN(CELL("address",RM_9.1.3.sz.mell!A1))-SEARCH("]",CELL("address",RM_9.1.3.sz.mell!A1),1)),"'",""))</f>
        <v>RM_9.1.3.sz.mell!$A$1</v>
      </c>
    </row>
    <row r="22" spans="1:3">
      <c r="A22" s="416" t="s">
        <v>539</v>
      </c>
      <c r="B22" s="416" t="str">
        <f>RM_ALAPADATOK!A11</f>
        <v>Ongai Polgármesteri Hivatal</v>
      </c>
      <c r="C22" s="417" t="str">
        <f ca="1">HYPERLINK(SUBSTITUTE(CELL("address",RM_9.2.sz.mell!A1),"'",""),SUBSTITUTE(MID(CELL("address",RM_9.2.sz.mell!A1),SEARCH("]",CELL("address",RM_9.2.sz.mell!A1),1)+1,LEN(CELL("address",RM_9.2.sz.mell!A1))-SEARCH("]",CELL("address",RM_9.2.sz.mell!A1),1)),"'",""))</f>
        <v>RM_9.2.sz.mell!$A$1</v>
      </c>
    </row>
    <row r="23" spans="1:3">
      <c r="A23" s="416" t="s">
        <v>540</v>
      </c>
      <c r="B23" t="str">
        <f>RM_ALAPADATOK!B13</f>
        <v>Bársonyos Óvoda és Bölcsőde</v>
      </c>
      <c r="C23" s="417" t="str">
        <f ca="1">HYPERLINK(SUBSTITUTE(CELL("address",RM_9.3.sz.mell!A1),"'",""),SUBSTITUTE(MID(CELL("address",RM_9.3.sz.mell!A1),SEARCH("]",CELL("address",RM_9.3.sz.mell!A1),1)+1,LEN(CELL("address",RM_9.3.sz.mell!A1))-SEARCH("]",CELL("address",RM_9.3.sz.mell!A1),1)),"'",""))</f>
        <v>RM_9.3.sz.mell!$A$1</v>
      </c>
    </row>
    <row r="24" spans="1:3">
      <c r="A24" s="416" t="s">
        <v>541</v>
      </c>
      <c r="B24" t="str">
        <f>RM_ALAPADATOK!B15</f>
        <v>2 kvi név</v>
      </c>
      <c r="C24" s="417" t="str">
        <f ca="1">HYPERLINK(SUBSTITUTE(CELL("address",RM_5.4.sz.mell!A1),"'",""),SUBSTITUTE(MID(CELL("address",RM_5.4.sz.mell!A1),SEARCH("]",CELL("address",RM_5.4.sz.mell!A1),1)+1,LEN(CELL("address",RM_5.4.sz.mell!A1))-SEARCH("]",CELL("address",RM_5.4.sz.mell!A1),1)),"'",""))</f>
        <v>RM_5.4.sz.mell!$A$1</v>
      </c>
    </row>
    <row r="25" spans="1:3">
      <c r="A25" s="416" t="s">
        <v>542</v>
      </c>
      <c r="B25" t="str">
        <f>RM_ALAPADATOK!B17</f>
        <v>3 kvi név</v>
      </c>
      <c r="C25" s="417" t="str">
        <f ca="1">HYPERLINK(SUBSTITUTE(CELL("address",RM_5.5.sz.mell!A1),"'",""),SUBSTITUTE(MID(CELL("address",RM_5.5.sz.mell!A1),SEARCH("]",CELL("address",RM_5.5.sz.mell!A1),1)+1,LEN(CELL("address",RM_5.5.sz.mell!A1))-SEARCH("]",CELL("address",RM_5.5.sz.mell!A1),1)),"'",""))</f>
        <v>RM_5.5.sz.mell!$A$1</v>
      </c>
    </row>
    <row r="26" spans="1:3">
      <c r="A26" s="416" t="s">
        <v>543</v>
      </c>
      <c r="B26" t="str">
        <f>RM_ALAPADATOK!B19</f>
        <v>4 kvi név</v>
      </c>
      <c r="C26" s="417" t="str">
        <f ca="1">HYPERLINK(SUBSTITUTE(CELL("address",RM_5.6.sz.mell!A1),"'",""),SUBSTITUTE(MID(CELL("address",RM_5.6.sz.mell!A1),SEARCH("]",CELL("address",RM_5.6.sz.mell!A1),1)+1,LEN(CELL("address",RM_5.6.sz.mell!A1))-SEARCH("]",CELL("address",RM_5.6.sz.mell!A1),1)),"'",""))</f>
        <v>RM_5.6.sz.mell!$A$1</v>
      </c>
    </row>
    <row r="27" spans="1:3">
      <c r="A27" s="416" t="s">
        <v>544</v>
      </c>
      <c r="B27" t="str">
        <f>RM_ALAPADATOK!B21</f>
        <v>5 kvi név</v>
      </c>
      <c r="C27" s="417" t="str">
        <f ca="1">HYPERLINK(SUBSTITUTE(CELL("address",RM_5.7.sz.mell!A1),"'",""),SUBSTITUTE(MID(CELL("address",RM_5.7.sz.mell!A1),SEARCH("]",CELL("address",RM_5.7.sz.mell!A1),1)+1,LEN(CELL("address",RM_5.7.sz.mell!A1))-SEARCH("]",CELL("address",RM_5.7.sz.mell!A1),1)),"'",""))</f>
        <v>RM_5.7.sz.mell!$A$1</v>
      </c>
    </row>
    <row r="28" spans="1:3">
      <c r="A28" s="416" t="s">
        <v>545</v>
      </c>
      <c r="B28" t="str">
        <f>RM_ALAPADATOK!B23</f>
        <v>6 kvi név</v>
      </c>
      <c r="C28" s="417" t="str">
        <f ca="1">HYPERLINK(SUBSTITUTE(CELL("address",RM_5.8.sz.mell!A1),"'",""),SUBSTITUTE(MID(CELL("address",RM_5.8.sz.mell!A1),SEARCH("]",CELL("address",RM_5.8.sz.mell!A1),1)+1,LEN(CELL("address",RM_5.8.sz.mell!A1))-SEARCH("]",CELL("address",RM_5.8.sz.mell!A1),1)),"'",""))</f>
        <v>RM_5.8.sz.mell!$A$1</v>
      </c>
    </row>
    <row r="29" spans="1:3">
      <c r="A29" s="416" t="s">
        <v>546</v>
      </c>
      <c r="B29" t="str">
        <f>RM_ALAPADATOK!B25</f>
        <v>7 kvi név</v>
      </c>
      <c r="C29" s="417" t="str">
        <f ca="1">HYPERLINK(SUBSTITUTE(CELL("address",RM_5.9.sz.mell!A1),"'",""),SUBSTITUTE(MID(CELL("address",RM_5.9.sz.mell!A1),SEARCH("]",CELL("address",RM_5.9.sz.mell!A1),1)+1,LEN(CELL("address",RM_5.9.sz.mell!A1))-SEARCH("]",CELL("address",RM_5.9.sz.mell!A1),1)),"'",""))</f>
        <v>RM_5.9.sz.mell!$A$1</v>
      </c>
    </row>
    <row r="30" spans="1:3">
      <c r="A30" s="416" t="s">
        <v>547</v>
      </c>
      <c r="B30" t="str">
        <f>RM_ALAPADATOK!B27</f>
        <v>8 kvi név</v>
      </c>
      <c r="C30" s="417" t="str">
        <f ca="1">HYPERLINK(SUBSTITUTE(CELL("address",RM_5.10.sz.mell!A1),"'",""),SUBSTITUTE(MID(CELL("address",RM_5.10.sz.mell!A1),SEARCH("]",CELL("address",RM_5.10.sz.mell!A1),1)+1,LEN(CELL("address",RM_5.10.sz.mell!A1))-SEARCH("]",CELL("address",RM_5.10.sz.mell!A1),1)),"'",""))</f>
        <v>RM_5.10.sz.mell!$A$1</v>
      </c>
    </row>
    <row r="31" spans="1:3">
      <c r="A31" s="416" t="s">
        <v>548</v>
      </c>
      <c r="B31" t="str">
        <f>RM_ALAPADATOK!B29</f>
        <v>9 kvi név</v>
      </c>
      <c r="C31" s="417" t="str">
        <f ca="1">HYPERLINK(SUBSTITUTE(CELL("address",RM_5.11.sz.mell!A1),"'",""),SUBSTITUTE(MID(CELL("address",RM_5.11.sz.mell!A1),SEARCH("]",CELL("address",RM_5.11.sz.mell!A1),1)+1,LEN(CELL("address",RM_5.11.sz.mell!A1))-SEARCH("]",CELL("address",RM_5.11.sz.mell!A1),1)),"'",""))</f>
        <v>RM_5.11.sz.mell!$A$1</v>
      </c>
    </row>
    <row r="32" spans="1:3">
      <c r="A32" s="416" t="s">
        <v>549</v>
      </c>
      <c r="B32" t="str">
        <f>RM_ALAPADATOK!B31</f>
        <v>10 kvi név</v>
      </c>
      <c r="C32" s="417" t="str">
        <f ca="1">HYPERLINK(SUBSTITUTE(CELL("address",RM_5.12.sz.mell!A1),"'",""),SUBSTITUTE(MID(CELL("address",RM_5.12.sz.mell!A1),SEARCH("]",CELL("address",RM_5.12.sz.mell!A1),1)+1,LEN(CELL("address",RM_5.12.sz.mell!A1))-SEARCH("]",CELL("address",RM_5.12.sz.mell!A1),1)),"'",""))</f>
        <v>RM_5.12.sz.mell!$A$1</v>
      </c>
    </row>
    <row r="33" spans="1:3">
      <c r="A33" s="416" t="s">
        <v>558</v>
      </c>
      <c r="B33" t="e">
        <f>#REF!</f>
        <v>#REF!</v>
      </c>
      <c r="C33" s="417" t="e">
        <f ca="1">HYPERLINK(SUBSTITUTE(CELL("address",#REF!),"'",""),SUBSTITUTE(MID(CELL("address",#REF!),SEARCH("]",CELL("address",#REF!),1)+1,LEN(CELL("address",#REF!))-SEARCH("]",CELL("address",#REF!),1)),"'",""))</f>
        <v>#REF!</v>
      </c>
    </row>
  </sheetData>
  <sheetProtection sheet="1"/>
  <mergeCells count="2">
    <mergeCell ref="A2:C2"/>
    <mergeCell ref="A6:C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topLeftCell="C1" zoomScale="120" zoomScaleNormal="120" workbookViewId="0">
      <selection activeCell="G20" sqref="G20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09" t="s">
        <v>424</v>
      </c>
      <c r="B1" s="60"/>
      <c r="C1" s="60"/>
      <c r="D1" s="60"/>
      <c r="E1" s="210" t="s">
        <v>84</v>
      </c>
    </row>
    <row r="2" spans="1:5">
      <c r="A2" s="60"/>
      <c r="B2" s="60"/>
      <c r="C2" s="60"/>
      <c r="D2" s="60"/>
      <c r="E2" s="60"/>
    </row>
    <row r="3" spans="1:5">
      <c r="A3" s="211"/>
      <c r="B3" s="212"/>
      <c r="C3" s="211"/>
      <c r="D3" s="213"/>
      <c r="E3" s="212"/>
    </row>
    <row r="4" spans="1:5" ht="15.75">
      <c r="A4" s="62" t="str">
        <f>+RM_ÖSSZEFÜGGÉSEK!A6</f>
        <v>2019. évi eredeti előirányzat BEVÉTELEK</v>
      </c>
      <c r="B4" s="214"/>
      <c r="C4" s="215"/>
      <c r="D4" s="213"/>
      <c r="E4" s="212"/>
    </row>
    <row r="5" spans="1:5">
      <c r="A5" s="211"/>
      <c r="B5" s="212"/>
      <c r="C5" s="211"/>
      <c r="D5" s="213"/>
      <c r="E5" s="212"/>
    </row>
    <row r="6" spans="1:5">
      <c r="A6" s="211" t="s">
        <v>393</v>
      </c>
      <c r="B6" s="212">
        <f>+RM_1.1.sz.mell.!C68</f>
        <v>806199432</v>
      </c>
      <c r="C6" s="211" t="s">
        <v>373</v>
      </c>
      <c r="D6" s="213">
        <f>+RM_2.1.sz.mell.!C18+RM_2.2.sz.mell.!C17</f>
        <v>806199432</v>
      </c>
      <c r="E6" s="212">
        <f>+B6-D6</f>
        <v>0</v>
      </c>
    </row>
    <row r="7" spans="1:5">
      <c r="A7" s="211" t="s">
        <v>409</v>
      </c>
      <c r="B7" s="212">
        <f>+RM_1.1.sz.mell.!C92</f>
        <v>831330268</v>
      </c>
      <c r="C7" s="211" t="s">
        <v>379</v>
      </c>
      <c r="D7" s="213">
        <f>+RM_2.1.sz.mell.!C29+RM_2.2.sz.mell.!C30</f>
        <v>831330268</v>
      </c>
      <c r="E7" s="212">
        <f>+B7-D7</f>
        <v>0</v>
      </c>
    </row>
    <row r="8" spans="1:5">
      <c r="A8" s="211" t="s">
        <v>410</v>
      </c>
      <c r="B8" s="212">
        <f>+RM_1.1.sz.mell.!C93</f>
        <v>1637529700</v>
      </c>
      <c r="C8" s="211" t="s">
        <v>380</v>
      </c>
      <c r="D8" s="213">
        <f>+RM_2.1.sz.mell.!C30+RM_2.2.sz.mell.!C31</f>
        <v>1637529700</v>
      </c>
      <c r="E8" s="212">
        <f>+B8-D8</f>
        <v>0</v>
      </c>
    </row>
    <row r="9" spans="1:5">
      <c r="A9" s="211"/>
      <c r="B9" s="212"/>
      <c r="C9" s="211"/>
      <c r="D9" s="213"/>
      <c r="E9" s="212"/>
    </row>
    <row r="10" spans="1:5" ht="15.75">
      <c r="A10" s="62" t="str">
        <f>+RM_ÖSSZEFÜGGÉSEK!A13</f>
        <v>2019. évi előirányzat módosítások BEVÉTELEK</v>
      </c>
      <c r="B10" s="214"/>
      <c r="C10" s="215"/>
      <c r="D10" s="213"/>
      <c r="E10" s="212"/>
    </row>
    <row r="11" spans="1:5">
      <c r="A11" s="211"/>
      <c r="B11" s="212"/>
      <c r="C11" s="211"/>
      <c r="D11" s="213"/>
      <c r="E11" s="212"/>
    </row>
    <row r="12" spans="1:5">
      <c r="A12" s="211" t="s">
        <v>394</v>
      </c>
      <c r="B12" s="212">
        <f>+RM_1.1.sz.mell.!J68</f>
        <v>67696970</v>
      </c>
      <c r="C12" s="211" t="s">
        <v>374</v>
      </c>
      <c r="D12" s="213">
        <f>+RM_2.1.sz.mell.!D18+RM_2.2.sz.mell.!D17</f>
        <v>67696970</v>
      </c>
      <c r="E12" s="212">
        <f>+B12-D12</f>
        <v>0</v>
      </c>
    </row>
    <row r="13" spans="1:5">
      <c r="A13" s="211" t="s">
        <v>395</v>
      </c>
      <c r="B13" s="212">
        <f>+RM_1.1.sz.mell.!J92</f>
        <v>-2117945</v>
      </c>
      <c r="C13" s="211" t="s">
        <v>381</v>
      </c>
      <c r="D13" s="213">
        <f>+RM_2.1.sz.mell.!D29+RM_2.2.sz.mell.!D30</f>
        <v>-2117945</v>
      </c>
      <c r="E13" s="212">
        <f>+B13-D13</f>
        <v>0</v>
      </c>
    </row>
    <row r="14" spans="1:5">
      <c r="A14" s="211" t="s">
        <v>396</v>
      </c>
      <c r="B14" s="212">
        <f>+RM_1.1.sz.mell.!J93</f>
        <v>65579025</v>
      </c>
      <c r="C14" s="211" t="s">
        <v>382</v>
      </c>
      <c r="D14" s="213">
        <f>+RM_2.1.sz.mell.!D30+RM_2.2.sz.mell.!D31</f>
        <v>65579025</v>
      </c>
      <c r="E14" s="212">
        <f>+B14-D14</f>
        <v>0</v>
      </c>
    </row>
    <row r="15" spans="1:5">
      <c r="A15" s="211"/>
      <c r="B15" s="212"/>
      <c r="C15" s="211"/>
      <c r="D15" s="213"/>
      <c r="E15" s="212"/>
    </row>
    <row r="16" spans="1:5" ht="14.25">
      <c r="A16" s="216" t="str">
        <f>+RM_ÖSSZEFÜGGÉSEK!A19</f>
        <v>2019. módosítás utáni módosított előrirányzatok BEVÉTELEK</v>
      </c>
      <c r="B16" s="61"/>
      <c r="C16" s="215"/>
      <c r="D16" s="213"/>
      <c r="E16" s="212"/>
    </row>
    <row r="17" spans="1:5">
      <c r="A17" s="211"/>
      <c r="B17" s="212"/>
      <c r="C17" s="211"/>
      <c r="D17" s="213"/>
      <c r="E17" s="212"/>
    </row>
    <row r="18" spans="1:5">
      <c r="A18" s="211" t="s">
        <v>397</v>
      </c>
      <c r="B18" s="212">
        <f>+RM_1.1.sz.mell.!K68</f>
        <v>873896402</v>
      </c>
      <c r="C18" s="211" t="s">
        <v>375</v>
      </c>
      <c r="D18" s="213">
        <f>+RM_2.1.sz.mell.!E18+RM_2.2.sz.mell.!E17</f>
        <v>873896402</v>
      </c>
      <c r="E18" s="212">
        <f>+B18-D18</f>
        <v>0</v>
      </c>
    </row>
    <row r="19" spans="1:5">
      <c r="A19" s="211" t="s">
        <v>398</v>
      </c>
      <c r="B19" s="212">
        <f>+RM_1.1.sz.mell.!K92</f>
        <v>829212323</v>
      </c>
      <c r="C19" s="211" t="s">
        <v>383</v>
      </c>
      <c r="D19" s="213">
        <f>+RM_2.1.sz.mell.!E29+RM_2.2.sz.mell.!E30</f>
        <v>829212323</v>
      </c>
      <c r="E19" s="212">
        <f>+B19-D19</f>
        <v>0</v>
      </c>
    </row>
    <row r="20" spans="1:5">
      <c r="A20" s="211" t="s">
        <v>399</v>
      </c>
      <c r="B20" s="212">
        <f>+RM_1.1.sz.mell.!K93</f>
        <v>1703108725</v>
      </c>
      <c r="C20" s="211" t="s">
        <v>384</v>
      </c>
      <c r="D20" s="213">
        <f>+RM_2.1.sz.mell.!E30+RM_2.2.sz.mell.!E31</f>
        <v>1703108725</v>
      </c>
      <c r="E20" s="212">
        <f>+B20-D20</f>
        <v>0</v>
      </c>
    </row>
    <row r="21" spans="1:5">
      <c r="A21" s="211"/>
      <c r="B21" s="212"/>
      <c r="C21" s="211"/>
      <c r="D21" s="213"/>
      <c r="E21" s="212"/>
    </row>
    <row r="22" spans="1:5" ht="15.75">
      <c r="A22" s="62" t="str">
        <f>+RM_ÖSSZEFÜGGÉSEK!A25</f>
        <v>2019. évi eredeti előirányzat KIADÁSOK</v>
      </c>
      <c r="B22" s="214"/>
      <c r="C22" s="215"/>
      <c r="D22" s="213"/>
      <c r="E22" s="212"/>
    </row>
    <row r="23" spans="1:5">
      <c r="A23" s="211"/>
      <c r="B23" s="212"/>
      <c r="C23" s="211"/>
      <c r="D23" s="213"/>
      <c r="E23" s="212"/>
    </row>
    <row r="24" spans="1:5">
      <c r="A24" s="211" t="s">
        <v>411</v>
      </c>
      <c r="B24" s="212">
        <f>+RM_1.1.sz.mell.!C135</f>
        <v>1637529700</v>
      </c>
      <c r="C24" s="211" t="s">
        <v>376</v>
      </c>
      <c r="D24" s="213">
        <f>+RM_2.1.sz.mell.!G18+RM_2.2.sz.mell.!G17</f>
        <v>1637529700</v>
      </c>
      <c r="E24" s="212">
        <f>+B24-D24</f>
        <v>0</v>
      </c>
    </row>
    <row r="25" spans="1:5">
      <c r="A25" s="211" t="s">
        <v>401</v>
      </c>
      <c r="B25" s="212">
        <f>+RM_1.1.sz.mell.!C160</f>
        <v>0</v>
      </c>
      <c r="C25" s="211" t="s">
        <v>385</v>
      </c>
      <c r="D25" s="213">
        <f>+RM_2.1.sz.mell.!G29+RM_2.2.sz.mell.!G30</f>
        <v>0</v>
      </c>
      <c r="E25" s="212">
        <f>+B25-D25</f>
        <v>0</v>
      </c>
    </row>
    <row r="26" spans="1:5">
      <c r="A26" s="211" t="s">
        <v>402</v>
      </c>
      <c r="B26" s="212">
        <f>+RM_1.1.sz.mell.!C161</f>
        <v>1637529700</v>
      </c>
      <c r="C26" s="211" t="s">
        <v>386</v>
      </c>
      <c r="D26" s="213">
        <f>+RM_2.1.sz.mell.!G30+RM_2.2.sz.mell.!G31</f>
        <v>1637529700</v>
      </c>
      <c r="E26" s="212">
        <f>+B26-D26</f>
        <v>0</v>
      </c>
    </row>
    <row r="27" spans="1:5">
      <c r="A27" s="211"/>
      <c r="B27" s="212"/>
      <c r="C27" s="211"/>
      <c r="D27" s="213"/>
      <c r="E27" s="212"/>
    </row>
    <row r="28" spans="1:5" ht="15.75">
      <c r="A28" s="62" t="str">
        <f>+RM_ÖSSZEFÜGGÉSEK!A31</f>
        <v>2019. évi előirányzat módosítások KIADÁSOK</v>
      </c>
      <c r="B28" s="214"/>
      <c r="C28" s="215"/>
      <c r="D28" s="213"/>
      <c r="E28" s="212"/>
    </row>
    <row r="29" spans="1:5">
      <c r="A29" s="211"/>
      <c r="B29" s="212"/>
      <c r="C29" s="211"/>
      <c r="D29" s="213"/>
      <c r="E29" s="212"/>
    </row>
    <row r="30" spans="1:5">
      <c r="A30" s="211" t="s">
        <v>403</v>
      </c>
      <c r="B30" s="212">
        <f>+RM_1.1.sz.mell.!J135</f>
        <v>46985693</v>
      </c>
      <c r="C30" s="211" t="s">
        <v>377</v>
      </c>
      <c r="D30" s="213">
        <f>+RM_2.1.sz.mell.!H18+RM_2.2.sz.mell.!H17</f>
        <v>46985693</v>
      </c>
      <c r="E30" s="212">
        <f>+B30-D30</f>
        <v>0</v>
      </c>
    </row>
    <row r="31" spans="1:5">
      <c r="A31" s="211" t="s">
        <v>404</v>
      </c>
      <c r="B31" s="212">
        <f>+RM_1.1.sz.mell.!J160</f>
        <v>18593332</v>
      </c>
      <c r="C31" s="211" t="s">
        <v>387</v>
      </c>
      <c r="D31" s="213">
        <f>+RM_2.1.sz.mell.!H29+RM_2.2.sz.mell.!H30</f>
        <v>18593332</v>
      </c>
      <c r="E31" s="212">
        <f>+B31-D31</f>
        <v>0</v>
      </c>
    </row>
    <row r="32" spans="1:5">
      <c r="A32" s="211" t="s">
        <v>405</v>
      </c>
      <c r="B32" s="212">
        <f>+RM_1.1.sz.mell.!J161</f>
        <v>65579025</v>
      </c>
      <c r="C32" s="211" t="s">
        <v>388</v>
      </c>
      <c r="D32" s="213">
        <f>+RM_2.1.sz.mell.!H30+RM_2.2.sz.mell.!H31</f>
        <v>65579025</v>
      </c>
      <c r="E32" s="212">
        <f>+B32-D32</f>
        <v>0</v>
      </c>
    </row>
    <row r="33" spans="1:5">
      <c r="A33" s="211"/>
      <c r="B33" s="212"/>
      <c r="C33" s="211"/>
      <c r="D33" s="213"/>
      <c r="E33" s="212"/>
    </row>
    <row r="34" spans="1:5" ht="15.75">
      <c r="A34" s="217" t="str">
        <f>+RM_ÖSSZEFÜGGÉSEK!A37</f>
        <v>2019. módosítás utáni módosított előirányzatok KIADÁSOK</v>
      </c>
      <c r="B34" s="214"/>
      <c r="C34" s="215"/>
      <c r="D34" s="213"/>
      <c r="E34" s="212"/>
    </row>
    <row r="35" spans="1:5">
      <c r="A35" s="211"/>
      <c r="B35" s="212"/>
      <c r="C35" s="211"/>
      <c r="D35" s="213"/>
      <c r="E35" s="212"/>
    </row>
    <row r="36" spans="1:5">
      <c r="A36" s="211" t="s">
        <v>406</v>
      </c>
      <c r="B36" s="212">
        <f>+RM_1.1.sz.mell.!K135</f>
        <v>1684515393</v>
      </c>
      <c r="C36" s="211" t="s">
        <v>378</v>
      </c>
      <c r="D36" s="213">
        <f>+RM_2.1.sz.mell.!I18+RM_2.2.sz.mell.!I17</f>
        <v>1684515393</v>
      </c>
      <c r="E36" s="212">
        <f>+B36-D36</f>
        <v>0</v>
      </c>
    </row>
    <row r="37" spans="1:5">
      <c r="A37" s="211" t="s">
        <v>407</v>
      </c>
      <c r="B37" s="212">
        <f>+RM_1.1.sz.mell.!K160</f>
        <v>18593332</v>
      </c>
      <c r="C37" s="211" t="s">
        <v>389</v>
      </c>
      <c r="D37" s="213">
        <f>+RM_2.1.sz.mell.!I29+RM_2.2.sz.mell.!I30</f>
        <v>18593332</v>
      </c>
      <c r="E37" s="212">
        <f>+B37-D37</f>
        <v>0</v>
      </c>
    </row>
    <row r="38" spans="1:5">
      <c r="A38" s="211" t="s">
        <v>412</v>
      </c>
      <c r="B38" s="212">
        <f>+RM_1.1.sz.mell.!K161</f>
        <v>1703108725</v>
      </c>
      <c r="C38" s="211" t="s">
        <v>390</v>
      </c>
      <c r="D38" s="213">
        <f>+RM_2.1.sz.mell.!I30+RM_2.2.sz.mell.!I31</f>
        <v>1703108725</v>
      </c>
      <c r="E38" s="212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25"/>
  <sheetViews>
    <sheetView view="pageBreakPreview" zoomScale="60" zoomScaleNormal="120" workbookViewId="0">
      <selection activeCell="R22" sqref="R22"/>
    </sheetView>
  </sheetViews>
  <sheetFormatPr defaultColWidth="9.33203125" defaultRowHeight="12.75"/>
  <cols>
    <col min="1" max="1" width="38.83203125" style="27" customWidth="1"/>
    <col min="2" max="10" width="15.83203125" style="26" customWidth="1"/>
    <col min="11" max="11" width="15.83203125" style="33" customWidth="1"/>
    <col min="12" max="13" width="12.83203125" style="26" customWidth="1"/>
    <col min="14" max="14" width="13.83203125" style="26" customWidth="1"/>
    <col min="15" max="16384" width="9.33203125" style="26"/>
  </cols>
  <sheetData>
    <row r="1" spans="1:11" ht="15">
      <c r="C1" s="533" t="str">
        <f>CONCATENATE("6. melléklet ",RM_ALAPADATOK!A7," ",RM_ALAPADATOK!B7," ",RM_ALAPADATOK!C7," ",RM_ALAPADATOK!D7," ",RM_ALAPADATOK!E7," ",RM_ALAPADATOK!F7," ",RM_ALAPADATOK!G7," ",RM_ALAPADATOK!H7)</f>
        <v>6. melléklet a 13 / 2019 ( XII. 4. ) önkormányzati rendelethez</v>
      </c>
      <c r="D1" s="534"/>
      <c r="E1" s="534"/>
      <c r="F1" s="534"/>
      <c r="G1" s="534"/>
      <c r="H1" s="534"/>
      <c r="I1" s="534"/>
      <c r="J1" s="534"/>
      <c r="K1" s="534"/>
    </row>
    <row r="3" spans="1:11" ht="25.5" customHeight="1">
      <c r="A3" s="532" t="s">
        <v>463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</row>
    <row r="4" spans="1:11" ht="22.5" customHeight="1" thickBot="1">
      <c r="A4" s="55"/>
      <c r="B4" s="33"/>
      <c r="C4" s="33"/>
      <c r="D4" s="33"/>
      <c r="E4" s="33"/>
      <c r="F4" s="33"/>
      <c r="G4" s="33"/>
      <c r="H4" s="33"/>
      <c r="I4" s="33"/>
      <c r="J4" s="33"/>
      <c r="K4" s="30" t="str">
        <f>RM_2.2.sz.mell.!I2</f>
        <v>Forintban!</v>
      </c>
    </row>
    <row r="5" spans="1:11" s="28" customFormat="1" ht="44.45" customHeight="1" thickBot="1">
      <c r="A5" s="56" t="s">
        <v>42</v>
      </c>
      <c r="B5" s="442" t="s">
        <v>43</v>
      </c>
      <c r="C5" s="442" t="s">
        <v>44</v>
      </c>
      <c r="D5" s="442" t="str">
        <f>+CONCATENATE("Felhasználás   ",LEFT(RM_ÖSSZEFÜGGÉSEK!A6,4)-1,". XII. 31-ig")</f>
        <v>Felhasználás   2018. XII. 31-ig</v>
      </c>
      <c r="E5" s="442" t="str">
        <f>+CONCATENATE(LEFT(RM_ÖSSZEFÜGGÉSEK!A6,4),". évi",CHAR(10),"eredeti előirányzat")</f>
        <v>2019. évi
eredeti előirányzat</v>
      </c>
      <c r="F5" s="295" t="s">
        <v>467</v>
      </c>
      <c r="G5" s="295" t="s">
        <v>574</v>
      </c>
      <c r="H5" s="295" t="s">
        <v>581</v>
      </c>
      <c r="I5" s="295" t="s">
        <v>584</v>
      </c>
      <c r="J5" s="295" t="s">
        <v>583</v>
      </c>
      <c r="K5" s="296" t="s">
        <v>585</v>
      </c>
    </row>
    <row r="6" spans="1:11" s="33" customFormat="1" ht="12" customHeight="1" thickBot="1">
      <c r="A6" s="31" t="s">
        <v>345</v>
      </c>
      <c r="B6" s="32" t="s">
        <v>346</v>
      </c>
      <c r="C6" s="32" t="s">
        <v>347</v>
      </c>
      <c r="D6" s="32" t="s">
        <v>349</v>
      </c>
      <c r="E6" s="32" t="s">
        <v>348</v>
      </c>
      <c r="F6" s="32" t="s">
        <v>350</v>
      </c>
      <c r="G6" s="32" t="s">
        <v>351</v>
      </c>
      <c r="H6" s="32" t="s">
        <v>352</v>
      </c>
      <c r="I6" s="32" t="s">
        <v>457</v>
      </c>
      <c r="J6" s="297" t="s">
        <v>586</v>
      </c>
      <c r="K6" s="298" t="s">
        <v>587</v>
      </c>
    </row>
    <row r="7" spans="1:11" ht="32.450000000000003" customHeight="1">
      <c r="A7" s="172" t="s">
        <v>568</v>
      </c>
      <c r="B7" s="20">
        <v>7964626</v>
      </c>
      <c r="C7" s="174" t="s">
        <v>575</v>
      </c>
      <c r="D7" s="20">
        <v>4537000</v>
      </c>
      <c r="E7" s="20">
        <v>3427626</v>
      </c>
      <c r="F7" s="20"/>
      <c r="G7" s="20"/>
      <c r="H7" s="20"/>
      <c r="I7" s="20"/>
      <c r="J7" s="20">
        <f>F7+G7</f>
        <v>0</v>
      </c>
      <c r="K7" s="34">
        <f>E7+J7</f>
        <v>3427626</v>
      </c>
    </row>
    <row r="8" spans="1:11" ht="34.15" customHeight="1">
      <c r="A8" s="172" t="s">
        <v>570</v>
      </c>
      <c r="B8" s="20">
        <v>15555405</v>
      </c>
      <c r="C8" s="174" t="s">
        <v>576</v>
      </c>
      <c r="D8" s="20">
        <v>8514594</v>
      </c>
      <c r="E8" s="20">
        <v>7040811</v>
      </c>
      <c r="F8" s="20"/>
      <c r="G8" s="20"/>
      <c r="H8" s="20"/>
      <c r="I8" s="20"/>
      <c r="J8" s="20">
        <f>F8+G8</f>
        <v>0</v>
      </c>
      <c r="K8" s="34">
        <f>E8+J8</f>
        <v>7040811</v>
      </c>
    </row>
    <row r="9" spans="1:11" ht="23.45" customHeight="1">
      <c r="A9" s="172" t="s">
        <v>577</v>
      </c>
      <c r="B9" s="20">
        <v>8295718</v>
      </c>
      <c r="C9" s="174" t="s">
        <v>578</v>
      </c>
      <c r="D9" s="20">
        <v>8059606</v>
      </c>
      <c r="E9" s="20">
        <v>236112</v>
      </c>
      <c r="F9" s="20"/>
      <c r="G9" s="20"/>
      <c r="H9" s="20"/>
      <c r="I9" s="20"/>
      <c r="J9" s="20">
        <f t="shared" ref="J9:J24" si="0">F9+G9</f>
        <v>0</v>
      </c>
      <c r="K9" s="34">
        <f t="shared" ref="K9:K24" si="1">E9+J9</f>
        <v>236112</v>
      </c>
    </row>
    <row r="10" spans="1:11" ht="15.95" customHeight="1">
      <c r="A10" s="172" t="s">
        <v>579</v>
      </c>
      <c r="B10" s="20">
        <v>2431173</v>
      </c>
      <c r="C10" s="174"/>
      <c r="D10" s="20"/>
      <c r="E10" s="20">
        <v>2000000</v>
      </c>
      <c r="F10" s="20"/>
      <c r="G10" s="20">
        <v>431173</v>
      </c>
      <c r="H10" s="20">
        <v>270725</v>
      </c>
      <c r="I10" s="20"/>
      <c r="J10" s="20">
        <f>SUM(G10:H10)</f>
        <v>701898</v>
      </c>
      <c r="K10" s="34">
        <f t="shared" si="1"/>
        <v>2701898</v>
      </c>
    </row>
    <row r="11" spans="1:11" ht="15.95" customHeight="1">
      <c r="A11" s="172"/>
      <c r="B11" s="20"/>
      <c r="C11" s="174"/>
      <c r="D11" s="20"/>
      <c r="E11" s="20"/>
      <c r="F11" s="20"/>
      <c r="G11" s="20"/>
      <c r="H11" s="20"/>
      <c r="I11" s="20"/>
      <c r="J11" s="20">
        <f t="shared" si="0"/>
        <v>0</v>
      </c>
      <c r="K11" s="34">
        <f t="shared" si="1"/>
        <v>0</v>
      </c>
    </row>
    <row r="12" spans="1:11" ht="15.95" customHeight="1">
      <c r="A12" s="173"/>
      <c r="B12" s="20"/>
      <c r="C12" s="174"/>
      <c r="D12" s="20"/>
      <c r="E12" s="20"/>
      <c r="F12" s="20"/>
      <c r="G12" s="20"/>
      <c r="H12" s="20"/>
      <c r="I12" s="20"/>
      <c r="J12" s="20">
        <f t="shared" si="0"/>
        <v>0</v>
      </c>
      <c r="K12" s="34">
        <f t="shared" si="1"/>
        <v>0</v>
      </c>
    </row>
    <row r="13" spans="1:11" ht="15.95" customHeight="1">
      <c r="A13" s="172"/>
      <c r="B13" s="20"/>
      <c r="C13" s="174"/>
      <c r="D13" s="20"/>
      <c r="E13" s="20"/>
      <c r="F13" s="20"/>
      <c r="G13" s="20"/>
      <c r="H13" s="20"/>
      <c r="I13" s="20"/>
      <c r="J13" s="20">
        <f t="shared" si="0"/>
        <v>0</v>
      </c>
      <c r="K13" s="34">
        <f t="shared" si="1"/>
        <v>0</v>
      </c>
    </row>
    <row r="14" spans="1:11" ht="15.95" customHeight="1">
      <c r="A14" s="172"/>
      <c r="B14" s="20"/>
      <c r="C14" s="174"/>
      <c r="D14" s="20"/>
      <c r="E14" s="20"/>
      <c r="F14" s="20"/>
      <c r="G14" s="20"/>
      <c r="H14" s="20"/>
      <c r="I14" s="20"/>
      <c r="J14" s="20">
        <f t="shared" si="0"/>
        <v>0</v>
      </c>
      <c r="K14" s="34">
        <f t="shared" si="1"/>
        <v>0</v>
      </c>
    </row>
    <row r="15" spans="1:11" ht="15.95" customHeight="1">
      <c r="A15" s="172"/>
      <c r="B15" s="20"/>
      <c r="C15" s="174"/>
      <c r="D15" s="20"/>
      <c r="E15" s="20"/>
      <c r="F15" s="20"/>
      <c r="G15" s="20"/>
      <c r="H15" s="20"/>
      <c r="I15" s="20"/>
      <c r="J15" s="20">
        <f t="shared" si="0"/>
        <v>0</v>
      </c>
      <c r="K15" s="34">
        <f t="shared" si="1"/>
        <v>0</v>
      </c>
    </row>
    <row r="16" spans="1:11" ht="15.95" customHeight="1">
      <c r="A16" s="172"/>
      <c r="B16" s="20"/>
      <c r="C16" s="174"/>
      <c r="D16" s="20"/>
      <c r="E16" s="20"/>
      <c r="F16" s="20"/>
      <c r="G16" s="20"/>
      <c r="H16" s="20"/>
      <c r="I16" s="20"/>
      <c r="J16" s="20">
        <f t="shared" si="0"/>
        <v>0</v>
      </c>
      <c r="K16" s="34">
        <f t="shared" si="1"/>
        <v>0</v>
      </c>
    </row>
    <row r="17" spans="1:11" ht="15.95" customHeight="1">
      <c r="A17" s="172"/>
      <c r="B17" s="20"/>
      <c r="C17" s="174"/>
      <c r="D17" s="20"/>
      <c r="E17" s="20"/>
      <c r="F17" s="20"/>
      <c r="G17" s="20"/>
      <c r="H17" s="20"/>
      <c r="I17" s="20"/>
      <c r="J17" s="20">
        <f t="shared" si="0"/>
        <v>0</v>
      </c>
      <c r="K17" s="34">
        <f t="shared" si="1"/>
        <v>0</v>
      </c>
    </row>
    <row r="18" spans="1:11" ht="15.95" customHeight="1">
      <c r="A18" s="172"/>
      <c r="B18" s="20"/>
      <c r="C18" s="174"/>
      <c r="D18" s="20"/>
      <c r="E18" s="20"/>
      <c r="F18" s="20"/>
      <c r="G18" s="20"/>
      <c r="H18" s="20"/>
      <c r="I18" s="20"/>
      <c r="J18" s="20">
        <f t="shared" si="0"/>
        <v>0</v>
      </c>
      <c r="K18" s="34">
        <f t="shared" si="1"/>
        <v>0</v>
      </c>
    </row>
    <row r="19" spans="1:11" ht="15.95" customHeight="1">
      <c r="A19" s="172"/>
      <c r="B19" s="20"/>
      <c r="C19" s="174"/>
      <c r="D19" s="20"/>
      <c r="E19" s="20"/>
      <c r="F19" s="20"/>
      <c r="G19" s="20"/>
      <c r="H19" s="20"/>
      <c r="I19" s="20"/>
      <c r="J19" s="20">
        <f t="shared" si="0"/>
        <v>0</v>
      </c>
      <c r="K19" s="34">
        <f t="shared" si="1"/>
        <v>0</v>
      </c>
    </row>
    <row r="20" spans="1:11" ht="15.95" customHeight="1">
      <c r="A20" s="172"/>
      <c r="B20" s="20"/>
      <c r="C20" s="174"/>
      <c r="D20" s="20"/>
      <c r="E20" s="20"/>
      <c r="F20" s="20"/>
      <c r="G20" s="20"/>
      <c r="H20" s="20"/>
      <c r="I20" s="20"/>
      <c r="J20" s="20">
        <f t="shared" si="0"/>
        <v>0</v>
      </c>
      <c r="K20" s="34">
        <f t="shared" si="1"/>
        <v>0</v>
      </c>
    </row>
    <row r="21" spans="1:11" ht="15.95" customHeight="1">
      <c r="A21" s="172"/>
      <c r="B21" s="20"/>
      <c r="C21" s="174"/>
      <c r="D21" s="20"/>
      <c r="E21" s="20"/>
      <c r="F21" s="20"/>
      <c r="G21" s="20"/>
      <c r="H21" s="20"/>
      <c r="I21" s="20"/>
      <c r="J21" s="20">
        <f t="shared" si="0"/>
        <v>0</v>
      </c>
      <c r="K21" s="34">
        <f t="shared" si="1"/>
        <v>0</v>
      </c>
    </row>
    <row r="22" spans="1:11" ht="15.95" customHeight="1">
      <c r="A22" s="172"/>
      <c r="B22" s="20"/>
      <c r="C22" s="174"/>
      <c r="D22" s="20"/>
      <c r="E22" s="20"/>
      <c r="F22" s="20"/>
      <c r="G22" s="20"/>
      <c r="H22" s="20"/>
      <c r="I22" s="20"/>
      <c r="J22" s="20">
        <f t="shared" si="0"/>
        <v>0</v>
      </c>
      <c r="K22" s="34">
        <f t="shared" si="1"/>
        <v>0</v>
      </c>
    </row>
    <row r="23" spans="1:11" ht="15.95" customHeight="1">
      <c r="A23" s="172"/>
      <c r="B23" s="20"/>
      <c r="C23" s="174"/>
      <c r="D23" s="20"/>
      <c r="E23" s="20"/>
      <c r="F23" s="20"/>
      <c r="G23" s="20"/>
      <c r="H23" s="20"/>
      <c r="I23" s="20"/>
      <c r="J23" s="20">
        <f t="shared" si="0"/>
        <v>0</v>
      </c>
      <c r="K23" s="34">
        <f t="shared" si="1"/>
        <v>0</v>
      </c>
    </row>
    <row r="24" spans="1:11" ht="15.95" customHeight="1" thickBot="1">
      <c r="A24" s="35"/>
      <c r="B24" s="21"/>
      <c r="C24" s="175"/>
      <c r="D24" s="21"/>
      <c r="E24" s="21"/>
      <c r="F24" s="21"/>
      <c r="G24" s="21"/>
      <c r="H24" s="21"/>
      <c r="I24" s="21"/>
      <c r="J24" s="20">
        <f t="shared" si="0"/>
        <v>0</v>
      </c>
      <c r="K24" s="36">
        <f t="shared" si="1"/>
        <v>0</v>
      </c>
    </row>
    <row r="25" spans="1:11" s="39" customFormat="1" ht="18" customHeight="1" thickBot="1">
      <c r="A25" s="58" t="s">
        <v>41</v>
      </c>
      <c r="B25" s="37">
        <f>SUM(B7:B24)</f>
        <v>34246922</v>
      </c>
      <c r="C25" s="45"/>
      <c r="D25" s="37">
        <f>SUM(D7:D24)</f>
        <v>21111200</v>
      </c>
      <c r="E25" s="37">
        <f>SUM(E7:E24)</f>
        <v>12704549</v>
      </c>
      <c r="F25" s="37"/>
      <c r="G25" s="37">
        <f>SUM(G7:G24)</f>
        <v>431173</v>
      </c>
      <c r="H25" s="37">
        <f t="shared" ref="H25:I25" si="2">SUM(H7:H24)</f>
        <v>270725</v>
      </c>
      <c r="I25" s="37">
        <f t="shared" si="2"/>
        <v>0</v>
      </c>
      <c r="J25" s="37">
        <f>SUM(J7:J24)</f>
        <v>701898</v>
      </c>
      <c r="K25" s="38">
        <f>SUM(K7:K24)</f>
        <v>13406447</v>
      </c>
    </row>
  </sheetData>
  <mergeCells count="2">
    <mergeCell ref="A3:K3"/>
    <mergeCell ref="C1:K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74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25"/>
  <sheetViews>
    <sheetView view="pageBreakPreview" zoomScale="60" zoomScaleNormal="100" workbookViewId="0">
      <selection activeCell="H34" sqref="H34"/>
    </sheetView>
  </sheetViews>
  <sheetFormatPr defaultColWidth="9.33203125" defaultRowHeight="12.75"/>
  <cols>
    <col min="1" max="1" width="43.33203125" style="27" customWidth="1"/>
    <col min="2" max="10" width="15.83203125" style="26" customWidth="1"/>
    <col min="11" max="11" width="15.83203125" style="33" customWidth="1"/>
    <col min="12" max="13" width="12.83203125" style="26" customWidth="1"/>
    <col min="14" max="14" width="13.83203125" style="26" customWidth="1"/>
    <col min="15" max="16384" width="9.33203125" style="26"/>
  </cols>
  <sheetData>
    <row r="1" spans="1:11" ht="15">
      <c r="C1" s="533" t="str">
        <f>CONCATENATE("7. melléklet ",RM_ALAPADATOK!A7," ",RM_ALAPADATOK!B7," ",RM_ALAPADATOK!C7," ",RM_ALAPADATOK!D7," ",RM_ALAPADATOK!E7," ",RM_ALAPADATOK!F7," ",RM_ALAPADATOK!G7," ",RM_ALAPADATOK!H7)</f>
        <v>7. melléklet a 13 / 2019 ( XII. 4. ) önkormányzati rendelethez</v>
      </c>
      <c r="D1" s="534"/>
      <c r="E1" s="534"/>
      <c r="F1" s="534"/>
      <c r="G1" s="534"/>
      <c r="H1" s="534"/>
      <c r="I1" s="534"/>
      <c r="J1" s="534"/>
      <c r="K1" s="534"/>
    </row>
    <row r="2" spans="1:11">
      <c r="A2" s="312"/>
      <c r="B2" s="313"/>
      <c r="C2" s="313"/>
      <c r="D2" s="313"/>
      <c r="E2" s="313"/>
      <c r="F2" s="313"/>
      <c r="G2" s="313"/>
      <c r="H2" s="313"/>
      <c r="I2" s="313"/>
      <c r="J2" s="313"/>
      <c r="K2" s="313"/>
    </row>
    <row r="3" spans="1:11" ht="25.5" customHeight="1">
      <c r="A3" s="532" t="s">
        <v>466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</row>
    <row r="4" spans="1:11" ht="22.5" customHeight="1" thickBot="1">
      <c r="A4" s="312"/>
      <c r="B4" s="313"/>
      <c r="C4" s="313"/>
      <c r="D4" s="313"/>
      <c r="E4" s="313"/>
      <c r="F4" s="313"/>
      <c r="G4" s="313"/>
      <c r="H4" s="313"/>
      <c r="I4" s="313"/>
      <c r="J4" s="313"/>
      <c r="K4" s="314" t="str">
        <f>RM_2.2.sz.mell.!I2</f>
        <v>Forintban!</v>
      </c>
    </row>
    <row r="5" spans="1:11" s="28" customFormat="1" ht="44.45" customHeight="1" thickBot="1">
      <c r="A5" s="56" t="s">
        <v>45</v>
      </c>
      <c r="B5" s="57" t="s">
        <v>43</v>
      </c>
      <c r="C5" s="57" t="s">
        <v>44</v>
      </c>
      <c r="D5" s="57" t="str">
        <f>+CONCATENATE("Felhasználás   ",LEFT(RM_ÖSSZEFÜGGÉSEK!A6,4)-1,". XII. 31-ig")</f>
        <v>Felhasználás   2018. XII. 31-ig</v>
      </c>
      <c r="E5" s="57" t="str">
        <f>+CONCATENATE(LEFT(RM_ÖSSZEFÜGGÉSEK!A6,4),". évi",CHAR(10),"eredeti előirányzat")</f>
        <v>2019. évi
eredeti előirányzat</v>
      </c>
      <c r="F5" s="292" t="str">
        <f>CONCATENATE(RM_6.sz.mell.!F5)</f>
        <v>Eddigi módosítások összege 2019-ben</v>
      </c>
      <c r="G5" s="439" t="str">
        <f>CONCATENATE(RM_6.sz.mell.!G5)</f>
        <v>1. sz. módosítás</v>
      </c>
      <c r="H5" s="439" t="str">
        <f>CONCATENATE(RM_6.sz.mell.!H5)</f>
        <v>2. sz. módosítás</v>
      </c>
      <c r="I5" s="439" t="str">
        <f>CONCATENATE(RM_6.sz.mell.!I5)</f>
        <v>3. sz. módosítás</v>
      </c>
      <c r="J5" s="440" t="str">
        <f>CONCATENATE(RM_6.sz.mell.!J5)</f>
        <v>Módosítások összesen 2019. 09.30-ig</v>
      </c>
      <c r="K5" s="441" t="str">
        <f>CONCATENATE(RM_6.sz.mell.!K5)</f>
        <v>3. számú módosítás utáni előirányzat</v>
      </c>
    </row>
    <row r="6" spans="1:11" s="33" customFormat="1" ht="12" customHeight="1" thickBot="1">
      <c r="A6" s="31" t="s">
        <v>345</v>
      </c>
      <c r="B6" s="32" t="s">
        <v>346</v>
      </c>
      <c r="C6" s="32" t="s">
        <v>347</v>
      </c>
      <c r="D6" s="32" t="s">
        <v>349</v>
      </c>
      <c r="E6" s="32" t="s">
        <v>348</v>
      </c>
      <c r="F6" s="297" t="s">
        <v>350</v>
      </c>
      <c r="G6" s="297" t="s">
        <v>351</v>
      </c>
      <c r="H6" s="297" t="s">
        <v>352</v>
      </c>
      <c r="I6" s="297" t="s">
        <v>457</v>
      </c>
      <c r="J6" s="297" t="s">
        <v>586</v>
      </c>
      <c r="K6" s="298" t="s">
        <v>587</v>
      </c>
    </row>
    <row r="7" spans="1:11" ht="15.95" customHeight="1">
      <c r="A7" s="172" t="s">
        <v>564</v>
      </c>
      <c r="B7" s="20">
        <v>2293522</v>
      </c>
      <c r="C7" s="174" t="s">
        <v>565</v>
      </c>
      <c r="D7" s="20"/>
      <c r="E7" s="20">
        <v>2293522</v>
      </c>
      <c r="F7" s="20"/>
      <c r="G7" s="20"/>
      <c r="H7" s="20"/>
      <c r="I7" s="20"/>
      <c r="J7" s="283">
        <f>F7+G7</f>
        <v>0</v>
      </c>
      <c r="K7" s="34">
        <f>E7+J7</f>
        <v>2293522</v>
      </c>
    </row>
    <row r="8" spans="1:11" ht="15.95" customHeight="1">
      <c r="A8" s="172" t="s">
        <v>566</v>
      </c>
      <c r="B8" s="20">
        <v>180098338</v>
      </c>
      <c r="C8" s="174" t="s">
        <v>567</v>
      </c>
      <c r="D8" s="20">
        <v>17782104</v>
      </c>
      <c r="E8" s="20">
        <v>162316234</v>
      </c>
      <c r="F8" s="20"/>
      <c r="G8" s="20"/>
      <c r="H8" s="20"/>
      <c r="I8" s="20"/>
      <c r="J8" s="283">
        <f>F8+G8</f>
        <v>0</v>
      </c>
      <c r="K8" s="34">
        <f t="shared" ref="K8:K24" si="0">E8+J8</f>
        <v>162316234</v>
      </c>
    </row>
    <row r="9" spans="1:11" ht="32.450000000000003" customHeight="1">
      <c r="A9" s="172" t="s">
        <v>568</v>
      </c>
      <c r="B9" s="20">
        <v>64640000</v>
      </c>
      <c r="C9" s="174" t="s">
        <v>569</v>
      </c>
      <c r="D9" s="20"/>
      <c r="E9" s="20">
        <v>64640000</v>
      </c>
      <c r="F9" s="20"/>
      <c r="G9" s="20"/>
      <c r="H9" s="20"/>
      <c r="I9" s="20"/>
      <c r="J9" s="283">
        <f>F9+G9</f>
        <v>0</v>
      </c>
      <c r="K9" s="34">
        <f t="shared" si="0"/>
        <v>64640000</v>
      </c>
    </row>
    <row r="10" spans="1:11" ht="31.9" customHeight="1">
      <c r="A10" s="172" t="s">
        <v>570</v>
      </c>
      <c r="B10" s="20">
        <v>121781528</v>
      </c>
      <c r="C10" s="174" t="s">
        <v>571</v>
      </c>
      <c r="D10" s="20"/>
      <c r="E10" s="20">
        <v>121781528</v>
      </c>
      <c r="F10" s="20"/>
      <c r="G10" s="20"/>
      <c r="H10" s="20"/>
      <c r="I10" s="20"/>
      <c r="J10" s="283">
        <f t="shared" ref="J10:J24" si="1">F10+G10</f>
        <v>0</v>
      </c>
      <c r="K10" s="34">
        <f t="shared" si="0"/>
        <v>121781528</v>
      </c>
    </row>
    <row r="11" spans="1:11" ht="25.15" customHeight="1">
      <c r="A11" s="172" t="s">
        <v>572</v>
      </c>
      <c r="B11" s="20">
        <v>268614743</v>
      </c>
      <c r="C11" s="174" t="s">
        <v>573</v>
      </c>
      <c r="D11" s="20">
        <v>8699500</v>
      </c>
      <c r="E11" s="20">
        <v>152224137</v>
      </c>
      <c r="F11" s="20"/>
      <c r="G11" s="20"/>
      <c r="H11" s="20"/>
      <c r="I11" s="20"/>
      <c r="J11" s="283">
        <f t="shared" si="1"/>
        <v>0</v>
      </c>
      <c r="K11" s="34">
        <f t="shared" si="0"/>
        <v>152224137</v>
      </c>
    </row>
    <row r="12" spans="1:11" ht="15.95" customHeight="1">
      <c r="A12" s="173"/>
      <c r="B12" s="20"/>
      <c r="C12" s="174"/>
      <c r="D12" s="20"/>
      <c r="E12" s="20"/>
      <c r="F12" s="20"/>
      <c r="G12" s="20"/>
      <c r="H12" s="20"/>
      <c r="I12" s="20"/>
      <c r="J12" s="283">
        <f t="shared" si="1"/>
        <v>0</v>
      </c>
      <c r="K12" s="34">
        <f t="shared" si="0"/>
        <v>0</v>
      </c>
    </row>
    <row r="13" spans="1:11" ht="15.95" customHeight="1">
      <c r="A13" s="172"/>
      <c r="B13" s="20"/>
      <c r="C13" s="174"/>
      <c r="D13" s="20"/>
      <c r="E13" s="20"/>
      <c r="F13" s="20"/>
      <c r="G13" s="20"/>
      <c r="H13" s="20"/>
      <c r="I13" s="20"/>
      <c r="J13" s="283">
        <f t="shared" si="1"/>
        <v>0</v>
      </c>
      <c r="K13" s="34">
        <f t="shared" si="0"/>
        <v>0</v>
      </c>
    </row>
    <row r="14" spans="1:11" ht="15.95" customHeight="1">
      <c r="A14" s="172"/>
      <c r="B14" s="20"/>
      <c r="C14" s="174"/>
      <c r="D14" s="20"/>
      <c r="E14" s="20"/>
      <c r="F14" s="20"/>
      <c r="G14" s="20"/>
      <c r="H14" s="20"/>
      <c r="I14" s="20"/>
      <c r="J14" s="283">
        <f t="shared" si="1"/>
        <v>0</v>
      </c>
      <c r="K14" s="34">
        <f t="shared" si="0"/>
        <v>0</v>
      </c>
    </row>
    <row r="15" spans="1:11" ht="15.95" customHeight="1">
      <c r="A15" s="172"/>
      <c r="B15" s="20"/>
      <c r="C15" s="174"/>
      <c r="D15" s="20"/>
      <c r="E15" s="20"/>
      <c r="F15" s="20"/>
      <c r="G15" s="20"/>
      <c r="H15" s="20"/>
      <c r="I15" s="20"/>
      <c r="J15" s="283">
        <f t="shared" si="1"/>
        <v>0</v>
      </c>
      <c r="K15" s="34">
        <f t="shared" si="0"/>
        <v>0</v>
      </c>
    </row>
    <row r="16" spans="1:11" ht="15.95" customHeight="1">
      <c r="A16" s="172"/>
      <c r="B16" s="20"/>
      <c r="C16" s="174"/>
      <c r="D16" s="20"/>
      <c r="E16" s="20"/>
      <c r="F16" s="20"/>
      <c r="G16" s="20"/>
      <c r="H16" s="20"/>
      <c r="I16" s="20"/>
      <c r="J16" s="283">
        <f t="shared" si="1"/>
        <v>0</v>
      </c>
      <c r="K16" s="34">
        <f t="shared" si="0"/>
        <v>0</v>
      </c>
    </row>
    <row r="17" spans="1:11" ht="15.95" customHeight="1">
      <c r="A17" s="172"/>
      <c r="B17" s="20"/>
      <c r="C17" s="174"/>
      <c r="D17" s="20"/>
      <c r="E17" s="20"/>
      <c r="F17" s="20"/>
      <c r="G17" s="20"/>
      <c r="H17" s="20"/>
      <c r="I17" s="20"/>
      <c r="J17" s="283">
        <f t="shared" si="1"/>
        <v>0</v>
      </c>
      <c r="K17" s="34">
        <f t="shared" si="0"/>
        <v>0</v>
      </c>
    </row>
    <row r="18" spans="1:11" ht="15.95" customHeight="1">
      <c r="A18" s="172"/>
      <c r="B18" s="20"/>
      <c r="C18" s="174"/>
      <c r="D18" s="20"/>
      <c r="E18" s="20"/>
      <c r="F18" s="20"/>
      <c r="G18" s="20"/>
      <c r="H18" s="20"/>
      <c r="I18" s="20"/>
      <c r="J18" s="283">
        <f t="shared" si="1"/>
        <v>0</v>
      </c>
      <c r="K18" s="34">
        <f t="shared" si="0"/>
        <v>0</v>
      </c>
    </row>
    <row r="19" spans="1:11" ht="15.95" customHeight="1">
      <c r="A19" s="172"/>
      <c r="B19" s="20"/>
      <c r="C19" s="174"/>
      <c r="D19" s="20"/>
      <c r="E19" s="20"/>
      <c r="F19" s="20"/>
      <c r="G19" s="20"/>
      <c r="H19" s="20"/>
      <c r="I19" s="20"/>
      <c r="J19" s="283">
        <f t="shared" si="1"/>
        <v>0</v>
      </c>
      <c r="K19" s="34">
        <f t="shared" si="0"/>
        <v>0</v>
      </c>
    </row>
    <row r="20" spans="1:11" ht="15.95" customHeight="1">
      <c r="A20" s="172"/>
      <c r="B20" s="20"/>
      <c r="C20" s="174"/>
      <c r="D20" s="20"/>
      <c r="E20" s="20"/>
      <c r="F20" s="20"/>
      <c r="G20" s="20"/>
      <c r="H20" s="20"/>
      <c r="I20" s="20"/>
      <c r="J20" s="283">
        <f t="shared" si="1"/>
        <v>0</v>
      </c>
      <c r="K20" s="34">
        <f t="shared" si="0"/>
        <v>0</v>
      </c>
    </row>
    <row r="21" spans="1:11" ht="15.95" customHeight="1">
      <c r="A21" s="172"/>
      <c r="B21" s="20"/>
      <c r="C21" s="174"/>
      <c r="D21" s="20"/>
      <c r="E21" s="20"/>
      <c r="F21" s="20"/>
      <c r="G21" s="20"/>
      <c r="H21" s="20"/>
      <c r="I21" s="20"/>
      <c r="J21" s="283">
        <f t="shared" si="1"/>
        <v>0</v>
      </c>
      <c r="K21" s="34">
        <f t="shared" si="0"/>
        <v>0</v>
      </c>
    </row>
    <row r="22" spans="1:11" ht="15.95" customHeight="1">
      <c r="A22" s="172"/>
      <c r="B22" s="20"/>
      <c r="C22" s="174"/>
      <c r="D22" s="20"/>
      <c r="E22" s="20"/>
      <c r="F22" s="20"/>
      <c r="G22" s="20"/>
      <c r="H22" s="20"/>
      <c r="I22" s="20"/>
      <c r="J22" s="283">
        <f t="shared" si="1"/>
        <v>0</v>
      </c>
      <c r="K22" s="34">
        <f t="shared" si="0"/>
        <v>0</v>
      </c>
    </row>
    <row r="23" spans="1:11" ht="15.95" customHeight="1">
      <c r="A23" s="172"/>
      <c r="B23" s="20"/>
      <c r="C23" s="174"/>
      <c r="D23" s="20"/>
      <c r="E23" s="20"/>
      <c r="F23" s="20"/>
      <c r="G23" s="20"/>
      <c r="H23" s="20"/>
      <c r="I23" s="20"/>
      <c r="J23" s="283">
        <f t="shared" si="1"/>
        <v>0</v>
      </c>
      <c r="K23" s="34">
        <f t="shared" si="0"/>
        <v>0</v>
      </c>
    </row>
    <row r="24" spans="1:11" ht="15.95" customHeight="1" thickBot="1">
      <c r="A24" s="35"/>
      <c r="B24" s="21"/>
      <c r="C24" s="175"/>
      <c r="D24" s="21"/>
      <c r="E24" s="21"/>
      <c r="F24" s="21"/>
      <c r="G24" s="21"/>
      <c r="H24" s="21"/>
      <c r="I24" s="21"/>
      <c r="J24" s="283">
        <f t="shared" si="1"/>
        <v>0</v>
      </c>
      <c r="K24" s="36">
        <f t="shared" si="0"/>
        <v>0</v>
      </c>
    </row>
    <row r="25" spans="1:11" s="39" customFormat="1" ht="18" customHeight="1" thickBot="1">
      <c r="A25" s="58" t="s">
        <v>41</v>
      </c>
      <c r="B25" s="37">
        <f>SUM(B7:B24)</f>
        <v>637428131</v>
      </c>
      <c r="C25" s="45"/>
      <c r="D25" s="37">
        <f>SUM(D7:D24)</f>
        <v>26481604</v>
      </c>
      <c r="E25" s="37">
        <f>SUM(E7:E24)</f>
        <v>503255421</v>
      </c>
      <c r="F25" s="37"/>
      <c r="G25" s="37"/>
      <c r="H25" s="37"/>
      <c r="I25" s="37"/>
      <c r="J25" s="37">
        <f>SUM(J7:J24)</f>
        <v>0</v>
      </c>
      <c r="K25" s="38">
        <f>SUM(K7:K24)</f>
        <v>503255421</v>
      </c>
    </row>
  </sheetData>
  <mergeCells count="2">
    <mergeCell ref="A3:K3"/>
    <mergeCell ref="C1:K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72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4">
    <tabColor rgb="FF00B050"/>
  </sheetPr>
  <dimension ref="A1:P158"/>
  <sheetViews>
    <sheetView view="pageBreakPreview" zoomScaleNormal="120" zoomScaleSheetLayoutView="100" workbookViewId="0">
      <selection activeCell="E120" sqref="E120"/>
    </sheetView>
  </sheetViews>
  <sheetFormatPr defaultColWidth="9.33203125" defaultRowHeight="12.75"/>
  <cols>
    <col min="1" max="1" width="12.5" style="119" customWidth="1"/>
    <col min="2" max="2" width="62" style="120" customWidth="1"/>
    <col min="3" max="3" width="15.83203125" style="121" customWidth="1"/>
    <col min="4" max="7" width="14.83203125" style="121" customWidth="1"/>
    <col min="8" max="9" width="14.83203125" style="1" customWidth="1"/>
    <col min="10" max="11" width="15.83203125" style="1" customWidth="1"/>
    <col min="12" max="16384" width="9.33203125" style="1"/>
  </cols>
  <sheetData>
    <row r="1" spans="1:11" s="317" customFormat="1" ht="16.5" customHeight="1" thickBot="1">
      <c r="A1" s="402"/>
      <c r="B1" s="546" t="str">
        <f>CONCATENATE("9.1. melléklet ",RM_ALAPADATOK!A7," ",RM_ALAPADATOK!B7," ",RM_ALAPADATOK!C7," ",RM_ALAPADATOK!D7," ",RM_ALAPADATOK!E7," ",RM_ALAPADATOK!F7," ",RM_ALAPADATOK!G7," ",RM_ALAPADATOK!H7)</f>
        <v>9.1. melléklet a 13 / 2019 ( XII. 4. ) önkormányzati rendelethez</v>
      </c>
      <c r="C1" s="547"/>
      <c r="D1" s="547"/>
      <c r="E1" s="547"/>
      <c r="F1" s="547"/>
      <c r="G1" s="547"/>
      <c r="H1" s="547"/>
      <c r="I1" s="547"/>
      <c r="J1" s="547"/>
      <c r="K1" s="547"/>
    </row>
    <row r="2" spans="1:11" s="319" customFormat="1" ht="16.5" thickBot="1">
      <c r="A2" s="403" t="s">
        <v>39</v>
      </c>
      <c r="B2" s="538" t="str">
        <f>CONCATENATE(RM_ALAPADATOK!A3)</f>
        <v xml:space="preserve">ONGA VÁROS ÖNKORMÁNYZATA </v>
      </c>
      <c r="C2" s="539"/>
      <c r="D2" s="539"/>
      <c r="E2" s="539"/>
      <c r="F2" s="539"/>
      <c r="G2" s="539"/>
      <c r="H2" s="539"/>
      <c r="I2" s="540"/>
      <c r="J2" s="541"/>
      <c r="K2" s="401" t="s">
        <v>501</v>
      </c>
    </row>
    <row r="3" spans="1:11" s="319" customFormat="1" ht="36.75" thickBot="1">
      <c r="A3" s="403" t="s">
        <v>114</v>
      </c>
      <c r="B3" s="542" t="s">
        <v>470</v>
      </c>
      <c r="C3" s="543"/>
      <c r="D3" s="543"/>
      <c r="E3" s="543"/>
      <c r="F3" s="543"/>
      <c r="G3" s="543"/>
      <c r="H3" s="543"/>
      <c r="I3" s="544"/>
      <c r="J3" s="545"/>
      <c r="K3" s="320" t="s">
        <v>34</v>
      </c>
    </row>
    <row r="4" spans="1:11" s="321" customFormat="1" ht="15.95" customHeight="1" thickBot="1">
      <c r="A4" s="460"/>
      <c r="B4" s="461"/>
      <c r="C4" s="462"/>
      <c r="D4" s="462"/>
      <c r="E4" s="462"/>
      <c r="F4" s="462"/>
      <c r="G4" s="462"/>
      <c r="H4" s="463"/>
      <c r="I4" s="463"/>
      <c r="J4" s="463"/>
      <c r="K4" s="464" t="str">
        <f>CONCATENATE(RM_2.2.sz.mell.!I2)</f>
        <v>Forintban!</v>
      </c>
    </row>
    <row r="5" spans="1:11" ht="40.5" customHeight="1" thickBot="1">
      <c r="A5" s="408" t="s">
        <v>115</v>
      </c>
      <c r="B5" s="452" t="s">
        <v>427</v>
      </c>
      <c r="C5" s="289" t="str">
        <f>CONCATENATE(RM_1.1.sz.mell.!C9:K9)</f>
        <v>Eredeti
előirányzat</v>
      </c>
      <c r="D5" s="290" t="str">
        <f>CONCATENATE(RM_1.1.sz.mell.!D9)</f>
        <v xml:space="preserve">1. sz. módosítás </v>
      </c>
      <c r="E5" s="290" t="str">
        <f>CONCATENATE(RM_1.1.sz.mell.!E9)</f>
        <v xml:space="preserve">2. sz. módosítás </v>
      </c>
      <c r="F5" s="290" t="str">
        <f>CONCATENATE(RM_1.1.sz.mell.!F9)</f>
        <v xml:space="preserve">3. sz. módosítás </v>
      </c>
      <c r="G5" s="290" t="str">
        <f>CONCATENATE(RM_1.1.sz.mell.!G9)</f>
        <v xml:space="preserve">4. sz. módosítás </v>
      </c>
      <c r="H5" s="290" t="str">
        <f>CONCATENATE(RM_1.1.sz.mell.!H9)</f>
        <v xml:space="preserve">5. sz. módosítás </v>
      </c>
      <c r="I5" s="290" t="str">
        <f>CONCATENATE(RM_1.1.sz.mell.!I9)</f>
        <v xml:space="preserve">6. sz. módosítás </v>
      </c>
      <c r="J5" s="290" t="s">
        <v>434</v>
      </c>
      <c r="K5" s="291" t="s">
        <v>582</v>
      </c>
    </row>
    <row r="6" spans="1:11" s="40" customFormat="1" ht="12.95" customHeight="1" thickBot="1">
      <c r="A6" s="396" t="s">
        <v>345</v>
      </c>
      <c r="B6" s="397" t="s">
        <v>346</v>
      </c>
      <c r="C6" s="409" t="s">
        <v>347</v>
      </c>
      <c r="D6" s="409" t="s">
        <v>349</v>
      </c>
      <c r="E6" s="410" t="s">
        <v>348</v>
      </c>
      <c r="F6" s="410" t="s">
        <v>350</v>
      </c>
      <c r="G6" s="410" t="s">
        <v>351</v>
      </c>
      <c r="H6" s="410" t="s">
        <v>352</v>
      </c>
      <c r="I6" s="410" t="s">
        <v>457</v>
      </c>
      <c r="J6" s="410" t="s">
        <v>458</v>
      </c>
      <c r="K6" s="399" t="s">
        <v>459</v>
      </c>
    </row>
    <row r="7" spans="1:11" s="40" customFormat="1" ht="15.95" customHeight="1" thickBot="1">
      <c r="A7" s="535" t="s">
        <v>35</v>
      </c>
      <c r="B7" s="536"/>
      <c r="C7" s="536"/>
      <c r="D7" s="536"/>
      <c r="E7" s="536"/>
      <c r="F7" s="536"/>
      <c r="G7" s="536"/>
      <c r="H7" s="536"/>
      <c r="I7" s="536"/>
      <c r="J7" s="536"/>
      <c r="K7" s="537"/>
    </row>
    <row r="8" spans="1:11" s="40" customFormat="1" ht="12" customHeight="1" thickBot="1">
      <c r="A8" s="24" t="s">
        <v>3</v>
      </c>
      <c r="B8" s="18" t="s">
        <v>137</v>
      </c>
      <c r="C8" s="126">
        <f>+C9+C10+C11+C12+C13+C14</f>
        <v>585952797</v>
      </c>
      <c r="D8" s="193">
        <f t="shared" ref="D8:I8" si="0">+D9+D10+D11+D12+D13+D14</f>
        <v>19093256</v>
      </c>
      <c r="E8" s="193">
        <f t="shared" si="0"/>
        <v>3769821</v>
      </c>
      <c r="F8" s="193">
        <f t="shared" si="0"/>
        <v>38811870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61674947</v>
      </c>
      <c r="K8" s="253">
        <f>+K9+K10+K11+K12+K13+K14</f>
        <v>647627744</v>
      </c>
    </row>
    <row r="9" spans="1:11" s="42" customFormat="1" ht="12" customHeight="1">
      <c r="A9" s="153" t="s">
        <v>58</v>
      </c>
      <c r="B9" s="139" t="s">
        <v>138</v>
      </c>
      <c r="C9" s="128">
        <v>183610045</v>
      </c>
      <c r="D9" s="194">
        <v>154275</v>
      </c>
      <c r="E9" s="194">
        <v>279395</v>
      </c>
      <c r="F9" s="194">
        <v>3775421</v>
      </c>
      <c r="G9" s="194"/>
      <c r="H9" s="194"/>
      <c r="I9" s="128"/>
      <c r="J9" s="167">
        <f>D9+E9+F9+G9+H9+I9</f>
        <v>4209091</v>
      </c>
      <c r="K9" s="254">
        <f t="shared" ref="K9:K14" si="1">C9+J9</f>
        <v>187819136</v>
      </c>
    </row>
    <row r="10" spans="1:11" s="43" customFormat="1" ht="12" customHeight="1">
      <c r="A10" s="154" t="s">
        <v>59</v>
      </c>
      <c r="B10" s="140" t="s">
        <v>139</v>
      </c>
      <c r="C10" s="128">
        <v>122110234</v>
      </c>
      <c r="D10" s="195"/>
      <c r="E10" s="195"/>
      <c r="F10" s="195">
        <v>3255008</v>
      </c>
      <c r="G10" s="195"/>
      <c r="H10" s="195"/>
      <c r="I10" s="127"/>
      <c r="J10" s="167">
        <f t="shared" ref="J10:J64" si="2">D10+E10+F10+G10+H10+I10</f>
        <v>3255008</v>
      </c>
      <c r="K10" s="254">
        <f t="shared" si="1"/>
        <v>125365242</v>
      </c>
    </row>
    <row r="11" spans="1:11" s="43" customFormat="1" ht="12" customHeight="1">
      <c r="A11" s="154" t="s">
        <v>60</v>
      </c>
      <c r="B11" s="140" t="s">
        <v>140</v>
      </c>
      <c r="C11" s="128">
        <v>195092064</v>
      </c>
      <c r="D11" s="195">
        <v>3747342</v>
      </c>
      <c r="E11" s="195">
        <v>3346309</v>
      </c>
      <c r="F11" s="195">
        <v>18943359</v>
      </c>
      <c r="G11" s="195"/>
      <c r="H11" s="195"/>
      <c r="I11" s="127"/>
      <c r="J11" s="167">
        <f t="shared" si="2"/>
        <v>26037010</v>
      </c>
      <c r="K11" s="254">
        <f t="shared" si="1"/>
        <v>221129074</v>
      </c>
    </row>
    <row r="12" spans="1:11" s="43" customFormat="1" ht="12" customHeight="1">
      <c r="A12" s="154" t="s">
        <v>61</v>
      </c>
      <c r="B12" s="140" t="s">
        <v>141</v>
      </c>
      <c r="C12" s="128">
        <v>5949570</v>
      </c>
      <c r="D12" s="195">
        <v>143639</v>
      </c>
      <c r="E12" s="195">
        <v>144117</v>
      </c>
      <c r="F12" s="195">
        <v>328209</v>
      </c>
      <c r="G12" s="195"/>
      <c r="H12" s="195"/>
      <c r="I12" s="127"/>
      <c r="J12" s="167">
        <f t="shared" si="2"/>
        <v>615965</v>
      </c>
      <c r="K12" s="254">
        <f t="shared" si="1"/>
        <v>6565535</v>
      </c>
    </row>
    <row r="13" spans="1:11" s="43" customFormat="1" ht="12" customHeight="1">
      <c r="A13" s="154" t="s">
        <v>78</v>
      </c>
      <c r="B13" s="140" t="s">
        <v>353</v>
      </c>
      <c r="C13" s="128">
        <v>79190884</v>
      </c>
      <c r="D13" s="195">
        <v>15048000</v>
      </c>
      <c r="E13" s="195"/>
      <c r="F13" s="195">
        <v>11772900</v>
      </c>
      <c r="G13" s="195"/>
      <c r="H13" s="195"/>
      <c r="I13" s="127"/>
      <c r="J13" s="167">
        <f t="shared" si="2"/>
        <v>26820900</v>
      </c>
      <c r="K13" s="254">
        <f t="shared" si="1"/>
        <v>106011784</v>
      </c>
    </row>
    <row r="14" spans="1:11" s="42" customFormat="1" ht="12" customHeight="1" thickBot="1">
      <c r="A14" s="155" t="s">
        <v>62</v>
      </c>
      <c r="B14" s="141" t="s">
        <v>291</v>
      </c>
      <c r="C14" s="128"/>
      <c r="D14" s="195"/>
      <c r="E14" s="195"/>
      <c r="F14" s="195">
        <v>736973</v>
      </c>
      <c r="G14" s="195"/>
      <c r="H14" s="195"/>
      <c r="I14" s="127"/>
      <c r="J14" s="167">
        <f t="shared" si="2"/>
        <v>736973</v>
      </c>
      <c r="K14" s="254">
        <f t="shared" si="1"/>
        <v>736973</v>
      </c>
    </row>
    <row r="15" spans="1:11" s="42" customFormat="1" ht="12" customHeight="1" thickBot="1">
      <c r="A15" s="24" t="s">
        <v>4</v>
      </c>
      <c r="B15" s="69" t="s">
        <v>142</v>
      </c>
      <c r="C15" s="126">
        <f>+C16+C17+C18+C19+C20</f>
        <v>126026635</v>
      </c>
      <c r="D15" s="193">
        <f t="shared" ref="D15:K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126026635</v>
      </c>
    </row>
    <row r="16" spans="1:11" s="42" customFormat="1" ht="12" customHeight="1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>
      <c r="A18" s="154" t="s">
        <v>66</v>
      </c>
      <c r="B18" s="140" t="s">
        <v>282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>
      <c r="A19" s="154" t="s">
        <v>67</v>
      </c>
      <c r="B19" s="140" t="s">
        <v>283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>
      <c r="A20" s="154" t="s">
        <v>68</v>
      </c>
      <c r="B20" s="140" t="s">
        <v>145</v>
      </c>
      <c r="C20" s="128">
        <v>126026635</v>
      </c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126026635</v>
      </c>
    </row>
    <row r="21" spans="1:11" s="43" customFormat="1" ht="12" customHeight="1" thickBot="1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</row>
    <row r="23" spans="1:11" s="43" customFormat="1" ht="12" customHeight="1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</row>
    <row r="24" spans="1:11" s="42" customFormat="1" ht="12" customHeight="1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>
      <c r="A25" s="154" t="s">
        <v>49</v>
      </c>
      <c r="B25" s="140" t="s">
        <v>284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>
      <c r="A26" s="154" t="s">
        <v>50</v>
      </c>
      <c r="B26" s="140" t="s">
        <v>285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</row>
    <row r="28" spans="1:11" s="43" customFormat="1" ht="12" customHeight="1" thickBot="1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>
      <c r="A29" s="24" t="s">
        <v>91</v>
      </c>
      <c r="B29" s="18" t="s">
        <v>420</v>
      </c>
      <c r="C29" s="132">
        <f>+C30+C31+C32+C33+C34+C35+C36</f>
        <v>48600000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48600000</v>
      </c>
    </row>
    <row r="30" spans="1:11" s="43" customFormat="1" ht="12" customHeight="1">
      <c r="A30" s="153" t="s">
        <v>152</v>
      </c>
      <c r="B30" s="139" t="s">
        <v>413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>
      <c r="A31" s="154" t="s">
        <v>153</v>
      </c>
      <c r="B31" s="140" t="s">
        <v>414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>
      <c r="A32" s="154" t="s">
        <v>154</v>
      </c>
      <c r="B32" s="140" t="s">
        <v>415</v>
      </c>
      <c r="C32" s="127">
        <v>38000000</v>
      </c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38000000</v>
      </c>
    </row>
    <row r="33" spans="1:11" s="43" customFormat="1" ht="12" customHeight="1">
      <c r="A33" s="154" t="s">
        <v>155</v>
      </c>
      <c r="B33" s="140" t="s">
        <v>416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>
      <c r="A34" s="154" t="s">
        <v>417</v>
      </c>
      <c r="B34" s="140" t="s">
        <v>156</v>
      </c>
      <c r="C34" s="127">
        <v>10000000</v>
      </c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10000000</v>
      </c>
    </row>
    <row r="35" spans="1:11" s="43" customFormat="1" ht="12" customHeight="1">
      <c r="A35" s="154" t="s">
        <v>418</v>
      </c>
      <c r="B35" s="140" t="s">
        <v>560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>
      <c r="A36" s="155" t="s">
        <v>419</v>
      </c>
      <c r="B36" s="141" t="s">
        <v>157</v>
      </c>
      <c r="C36" s="129">
        <v>600000</v>
      </c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600000</v>
      </c>
    </row>
    <row r="37" spans="1:11" s="43" customFormat="1" ht="12" customHeight="1" thickBot="1">
      <c r="A37" s="24" t="s">
        <v>7</v>
      </c>
      <c r="B37" s="18" t="s">
        <v>292</v>
      </c>
      <c r="C37" s="126">
        <f>SUM(C38:C48)</f>
        <v>14472000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3866435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3866435</v>
      </c>
      <c r="K37" s="253">
        <f t="shared" si="9"/>
        <v>18338435</v>
      </c>
    </row>
    <row r="38" spans="1:11" s="43" customFormat="1" ht="12" customHeight="1">
      <c r="A38" s="153" t="s">
        <v>51</v>
      </c>
      <c r="B38" s="139" t="s">
        <v>160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>
      <c r="A39" s="154" t="s">
        <v>52</v>
      </c>
      <c r="B39" s="140" t="s">
        <v>161</v>
      </c>
      <c r="C39" s="127">
        <v>13260000</v>
      </c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13260000</v>
      </c>
    </row>
    <row r="40" spans="1:11" s="43" customFormat="1" ht="12" customHeight="1">
      <c r="A40" s="154" t="s">
        <v>53</v>
      </c>
      <c r="B40" s="140" t="s">
        <v>162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</row>
    <row r="41" spans="1:11" s="43" customFormat="1" ht="12" customHeight="1">
      <c r="A41" s="154" t="s">
        <v>93</v>
      </c>
      <c r="B41" s="140" t="s">
        <v>163</v>
      </c>
      <c r="C41" s="127"/>
      <c r="D41" s="195"/>
      <c r="E41" s="195"/>
      <c r="F41" s="195">
        <v>2325839</v>
      </c>
      <c r="G41" s="195"/>
      <c r="H41" s="195"/>
      <c r="I41" s="127"/>
      <c r="J41" s="278">
        <f t="shared" si="2"/>
        <v>2325839</v>
      </c>
      <c r="K41" s="255">
        <f t="shared" si="10"/>
        <v>2325839</v>
      </c>
    </row>
    <row r="42" spans="1:11" s="43" customFormat="1" ht="12" customHeight="1">
      <c r="A42" s="154" t="s">
        <v>94</v>
      </c>
      <c r="B42" s="140" t="s">
        <v>164</v>
      </c>
      <c r="C42" s="127">
        <v>600000</v>
      </c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600000</v>
      </c>
    </row>
    <row r="43" spans="1:11" s="43" customFormat="1" ht="12" customHeight="1">
      <c r="A43" s="154" t="s">
        <v>95</v>
      </c>
      <c r="B43" s="140" t="s">
        <v>165</v>
      </c>
      <c r="C43" s="127">
        <v>612000</v>
      </c>
      <c r="D43" s="195"/>
      <c r="E43" s="195"/>
      <c r="F43" s="195">
        <v>1540596</v>
      </c>
      <c r="G43" s="195"/>
      <c r="H43" s="195"/>
      <c r="I43" s="127"/>
      <c r="J43" s="278">
        <f t="shared" si="2"/>
        <v>1540596</v>
      </c>
      <c r="K43" s="255">
        <f t="shared" si="10"/>
        <v>2152596</v>
      </c>
    </row>
    <row r="44" spans="1:11" s="43" customFormat="1" ht="12" customHeight="1">
      <c r="A44" s="154" t="s">
        <v>96</v>
      </c>
      <c r="B44" s="140" t="s">
        <v>166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>
      <c r="A45" s="154" t="s">
        <v>97</v>
      </c>
      <c r="B45" s="140" t="s">
        <v>167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>
      <c r="A46" s="154" t="s">
        <v>158</v>
      </c>
      <c r="B46" s="140" t="s">
        <v>168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>
      <c r="A47" s="155" t="s">
        <v>159</v>
      </c>
      <c r="B47" s="141" t="s">
        <v>294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>
      <c r="A48" s="155" t="s">
        <v>293</v>
      </c>
      <c r="B48" s="141" t="s">
        <v>169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>
      <c r="A49" s="24" t="s">
        <v>8</v>
      </c>
      <c r="B49" s="18" t="s">
        <v>170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580000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580000</v>
      </c>
      <c r="K49" s="253">
        <f t="shared" si="11"/>
        <v>580000</v>
      </c>
    </row>
    <row r="50" spans="1:11" s="43" customFormat="1" ht="12" customHeight="1">
      <c r="A50" s="153" t="s">
        <v>54</v>
      </c>
      <c r="B50" s="139" t="s">
        <v>174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>
      <c r="A51" s="154" t="s">
        <v>55</v>
      </c>
      <c r="B51" s="140" t="s">
        <v>175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>
      <c r="A52" s="154" t="s">
        <v>171</v>
      </c>
      <c r="B52" s="140" t="s">
        <v>176</v>
      </c>
      <c r="C52" s="130"/>
      <c r="D52" s="219"/>
      <c r="E52" s="219"/>
      <c r="F52" s="219">
        <v>580000</v>
      </c>
      <c r="G52" s="219"/>
      <c r="H52" s="219"/>
      <c r="I52" s="130"/>
      <c r="J52" s="276">
        <f t="shared" si="2"/>
        <v>580000</v>
      </c>
      <c r="K52" s="258">
        <f>C52+J52</f>
        <v>580000</v>
      </c>
    </row>
    <row r="53" spans="1:11" s="43" customFormat="1" ht="12" customHeight="1">
      <c r="A53" s="154" t="s">
        <v>172</v>
      </c>
      <c r="B53" s="140" t="s">
        <v>177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>
      <c r="A54" s="163" t="s">
        <v>173</v>
      </c>
      <c r="B54" s="316" t="s">
        <v>178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>
      <c r="A55" s="24" t="s">
        <v>98</v>
      </c>
      <c r="B55" s="18" t="s">
        <v>179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</row>
    <row r="56" spans="1:11" s="43" customFormat="1" ht="12" customHeight="1">
      <c r="A56" s="153" t="s">
        <v>56</v>
      </c>
      <c r="B56" s="139" t="s">
        <v>180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>
      <c r="A57" s="154" t="s">
        <v>57</v>
      </c>
      <c r="B57" s="140" t="s">
        <v>286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>
      <c r="A58" s="154" t="s">
        <v>183</v>
      </c>
      <c r="B58" s="140" t="s">
        <v>181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>
      <c r="A59" s="155" t="s">
        <v>184</v>
      </c>
      <c r="B59" s="141" t="s">
        <v>182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>
      <c r="A60" s="24" t="s">
        <v>10</v>
      </c>
      <c r="B60" s="69" t="s">
        <v>185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>
      <c r="A61" s="153" t="s">
        <v>99</v>
      </c>
      <c r="B61" s="139" t="s">
        <v>187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>
      <c r="A62" s="154" t="s">
        <v>100</v>
      </c>
      <c r="B62" s="140" t="s">
        <v>287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>
      <c r="A63" s="154" t="s">
        <v>120</v>
      </c>
      <c r="B63" s="140" t="s">
        <v>188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>
      <c r="A64" s="155" t="s">
        <v>186</v>
      </c>
      <c r="B64" s="141" t="s">
        <v>189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>
      <c r="A65" s="24" t="s">
        <v>11</v>
      </c>
      <c r="B65" s="18" t="s">
        <v>190</v>
      </c>
      <c r="C65" s="132">
        <f>+C8+C15+C22+C29+C37+C49+C55+C60</f>
        <v>775051432</v>
      </c>
      <c r="D65" s="197">
        <f t="shared" ref="D65:K65" si="14">+D8+D15+D22+D29+D37+D49+D55+D60</f>
        <v>19093256</v>
      </c>
      <c r="E65" s="197">
        <f t="shared" si="14"/>
        <v>3769821</v>
      </c>
      <c r="F65" s="197">
        <f t="shared" si="14"/>
        <v>43258305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66121382</v>
      </c>
      <c r="K65" s="491">
        <f t="shared" si="14"/>
        <v>841172814</v>
      </c>
    </row>
    <row r="66" spans="1:11" s="43" customFormat="1" ht="12" customHeight="1" thickBot="1">
      <c r="A66" s="156" t="s">
        <v>277</v>
      </c>
      <c r="B66" s="69" t="s">
        <v>192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>
      <c r="A67" s="153" t="s">
        <v>220</v>
      </c>
      <c r="B67" s="139" t="s">
        <v>193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>
      <c r="A68" s="154" t="s">
        <v>229</v>
      </c>
      <c r="B68" s="140" t="s">
        <v>194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>
      <c r="A69" s="163" t="s">
        <v>230</v>
      </c>
      <c r="B69" s="270" t="s">
        <v>195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>
      <c r="A70" s="156" t="s">
        <v>196</v>
      </c>
      <c r="B70" s="69" t="s">
        <v>197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>
      <c r="A71" s="153" t="s">
        <v>79</v>
      </c>
      <c r="B71" s="245" t="s">
        <v>198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>
      <c r="A72" s="154" t="s">
        <v>80</v>
      </c>
      <c r="B72" s="245" t="s">
        <v>431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>
      <c r="A73" s="154" t="s">
        <v>221</v>
      </c>
      <c r="B73" s="245" t="s">
        <v>199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>
      <c r="A74" s="155" t="s">
        <v>222</v>
      </c>
      <c r="B74" s="246" t="s">
        <v>432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>
      <c r="A75" s="156" t="s">
        <v>200</v>
      </c>
      <c r="B75" s="69" t="s">
        <v>201</v>
      </c>
      <c r="C75" s="126">
        <f>SUM(C76:C77)</f>
        <v>831266768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-2117945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-2117945</v>
      </c>
      <c r="K75" s="253">
        <f t="shared" si="17"/>
        <v>829148823</v>
      </c>
    </row>
    <row r="76" spans="1:11" s="43" customFormat="1" ht="12" customHeight="1">
      <c r="A76" s="153" t="s">
        <v>223</v>
      </c>
      <c r="B76" s="139" t="s">
        <v>202</v>
      </c>
      <c r="C76" s="130">
        <v>831266768</v>
      </c>
      <c r="D76" s="130"/>
      <c r="E76" s="130"/>
      <c r="F76" s="130">
        <v>-2117945</v>
      </c>
      <c r="G76" s="130"/>
      <c r="H76" s="130"/>
      <c r="I76" s="130"/>
      <c r="J76" s="276">
        <f>D76+E76+F76+G76+H76+I76</f>
        <v>-2117945</v>
      </c>
      <c r="K76" s="258">
        <f>C76+J76</f>
        <v>829148823</v>
      </c>
    </row>
    <row r="77" spans="1:11" s="43" customFormat="1" ht="12" customHeight="1" thickBot="1">
      <c r="A77" s="155" t="s">
        <v>224</v>
      </c>
      <c r="B77" s="141" t="s">
        <v>203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>
      <c r="A78" s="156" t="s">
        <v>204</v>
      </c>
      <c r="B78" s="69" t="s">
        <v>205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>
      <c r="A79" s="153" t="s">
        <v>225</v>
      </c>
      <c r="B79" s="139" t="s">
        <v>206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>
      <c r="A80" s="154" t="s">
        <v>226</v>
      </c>
      <c r="B80" s="140" t="s">
        <v>207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>
      <c r="A81" s="155" t="s">
        <v>227</v>
      </c>
      <c r="B81" s="247" t="s">
        <v>433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>
      <c r="A82" s="156" t="s">
        <v>208</v>
      </c>
      <c r="B82" s="69" t="s">
        <v>228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>
      <c r="A83" s="157" t="s">
        <v>209</v>
      </c>
      <c r="B83" s="139" t="s">
        <v>210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>
      <c r="A84" s="158" t="s">
        <v>211</v>
      </c>
      <c r="B84" s="140" t="s">
        <v>212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>
      <c r="A85" s="158" t="s">
        <v>213</v>
      </c>
      <c r="B85" s="140" t="s">
        <v>214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>
      <c r="A86" s="159" t="s">
        <v>215</v>
      </c>
      <c r="B86" s="141" t="s">
        <v>216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>
      <c r="A87" s="156" t="s">
        <v>217</v>
      </c>
      <c r="B87" s="69" t="s">
        <v>333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>
      <c r="A88" s="156" t="s">
        <v>354</v>
      </c>
      <c r="B88" s="69" t="s">
        <v>218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>
      <c r="A89" s="156" t="s">
        <v>355</v>
      </c>
      <c r="B89" s="69" t="s">
        <v>336</v>
      </c>
      <c r="C89" s="132">
        <f>+C66+C70+C75+C78+C82+C88+C87</f>
        <v>831266768</v>
      </c>
      <c r="D89" s="132">
        <f t="shared" ref="D89:K89" si="22">+D66+D70+D75+D78+D82+D88+D87</f>
        <v>0</v>
      </c>
      <c r="E89" s="132">
        <f t="shared" si="22"/>
        <v>0</v>
      </c>
      <c r="F89" s="132">
        <f t="shared" si="22"/>
        <v>-2117945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-2117945</v>
      </c>
      <c r="K89" s="491">
        <f t="shared" si="22"/>
        <v>829148823</v>
      </c>
    </row>
    <row r="90" spans="1:11" s="42" customFormat="1" ht="12" customHeight="1" thickBot="1">
      <c r="A90" s="160" t="s">
        <v>356</v>
      </c>
      <c r="B90" s="322" t="s">
        <v>357</v>
      </c>
      <c r="C90" s="132">
        <f>+C65+C89</f>
        <v>1606318200</v>
      </c>
      <c r="D90" s="132">
        <f t="shared" ref="D90:K90" si="23">+D65+D89</f>
        <v>19093256</v>
      </c>
      <c r="E90" s="132">
        <f t="shared" si="23"/>
        <v>3769821</v>
      </c>
      <c r="F90" s="132">
        <f t="shared" si="23"/>
        <v>41140360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64003437</v>
      </c>
      <c r="K90" s="257">
        <f t="shared" si="23"/>
        <v>1670321637</v>
      </c>
    </row>
    <row r="91" spans="1:11" s="43" customFormat="1" ht="15.2" customHeight="1" thickBot="1">
      <c r="A91" s="465"/>
      <c r="B91" s="64"/>
      <c r="C91" s="113"/>
      <c r="D91" s="113"/>
      <c r="E91" s="113"/>
      <c r="F91" s="113"/>
      <c r="G91" s="113"/>
      <c r="H91" s="466"/>
      <c r="I91" s="466"/>
      <c r="J91" s="466"/>
      <c r="K91" s="467"/>
    </row>
    <row r="92" spans="1:11" s="40" customFormat="1" ht="16.5" customHeight="1" thickBot="1">
      <c r="A92" s="535" t="s">
        <v>36</v>
      </c>
      <c r="B92" s="536"/>
      <c r="C92" s="536"/>
      <c r="D92" s="536"/>
      <c r="E92" s="536"/>
      <c r="F92" s="536"/>
      <c r="G92" s="536"/>
      <c r="H92" s="536"/>
      <c r="I92" s="536"/>
      <c r="J92" s="536"/>
      <c r="K92" s="537"/>
    </row>
    <row r="93" spans="1:11" s="44" customFormat="1" ht="12" customHeight="1" thickBot="1">
      <c r="A93" s="133" t="s">
        <v>3</v>
      </c>
      <c r="B93" s="23" t="s">
        <v>361</v>
      </c>
      <c r="C93" s="125">
        <f>+C94+C95+C96+C97+C98+C111</f>
        <v>774854788</v>
      </c>
      <c r="D93" s="261">
        <f t="shared" ref="D93:K93" si="24">+D94+D95+D96+D97+D98+D111</f>
        <v>-14599399</v>
      </c>
      <c r="E93" s="261">
        <f t="shared" si="24"/>
        <v>3499096</v>
      </c>
      <c r="F93" s="261">
        <f t="shared" si="24"/>
        <v>34612153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23511850</v>
      </c>
      <c r="K93" s="264">
        <f t="shared" si="24"/>
        <v>798366638</v>
      </c>
    </row>
    <row r="94" spans="1:11" ht="12" customHeight="1">
      <c r="A94" s="161" t="s">
        <v>58</v>
      </c>
      <c r="B94" s="7" t="s">
        <v>32</v>
      </c>
      <c r="C94" s="186">
        <v>157909450</v>
      </c>
      <c r="D94" s="262">
        <v>0</v>
      </c>
      <c r="E94" s="262"/>
      <c r="F94" s="262">
        <v>202000</v>
      </c>
      <c r="G94" s="262"/>
      <c r="H94" s="262"/>
      <c r="I94" s="186"/>
      <c r="J94" s="277">
        <f t="shared" ref="J94:J113" si="25">D94+E94+F94+G94+H94+I94</f>
        <v>202000</v>
      </c>
      <c r="K94" s="265">
        <f t="shared" ref="K94:K113" si="26">C94+J94</f>
        <v>158111450</v>
      </c>
    </row>
    <row r="95" spans="1:11" ht="12" customHeight="1">
      <c r="A95" s="154" t="s">
        <v>59</v>
      </c>
      <c r="B95" s="5" t="s">
        <v>101</v>
      </c>
      <c r="C95" s="127">
        <v>32607939</v>
      </c>
      <c r="D95" s="127"/>
      <c r="E95" s="127"/>
      <c r="F95" s="127"/>
      <c r="G95" s="127"/>
      <c r="H95" s="127"/>
      <c r="I95" s="127"/>
      <c r="J95" s="278">
        <f t="shared" si="25"/>
        <v>0</v>
      </c>
      <c r="K95" s="255">
        <f t="shared" si="26"/>
        <v>32607939</v>
      </c>
    </row>
    <row r="96" spans="1:11" ht="12" customHeight="1">
      <c r="A96" s="154" t="s">
        <v>60</v>
      </c>
      <c r="B96" s="5" t="s">
        <v>77</v>
      </c>
      <c r="C96" s="129">
        <v>206446754</v>
      </c>
      <c r="D96" s="129">
        <v>-51323</v>
      </c>
      <c r="E96" s="129">
        <v>-274997</v>
      </c>
      <c r="F96" s="129"/>
      <c r="G96" s="129"/>
      <c r="H96" s="127"/>
      <c r="I96" s="129"/>
      <c r="J96" s="279">
        <f t="shared" si="25"/>
        <v>-326320</v>
      </c>
      <c r="K96" s="256">
        <f t="shared" si="26"/>
        <v>206120434</v>
      </c>
    </row>
    <row r="97" spans="1:11" ht="12" customHeight="1">
      <c r="A97" s="154" t="s">
        <v>61</v>
      </c>
      <c r="B97" s="8" t="s">
        <v>102</v>
      </c>
      <c r="C97" s="129">
        <v>23042250</v>
      </c>
      <c r="D97" s="129"/>
      <c r="E97" s="129"/>
      <c r="F97" s="129">
        <v>11772900</v>
      </c>
      <c r="G97" s="129"/>
      <c r="H97" s="129"/>
      <c r="I97" s="129"/>
      <c r="J97" s="279">
        <f t="shared" si="25"/>
        <v>11772900</v>
      </c>
      <c r="K97" s="256">
        <f t="shared" si="26"/>
        <v>34815150</v>
      </c>
    </row>
    <row r="98" spans="1:11" ht="12" customHeight="1">
      <c r="A98" s="154" t="s">
        <v>69</v>
      </c>
      <c r="B98" s="16" t="s">
        <v>103</v>
      </c>
      <c r="C98" s="129">
        <v>167750764</v>
      </c>
      <c r="D98" s="129"/>
      <c r="E98" s="129">
        <v>4272</v>
      </c>
      <c r="F98" s="129">
        <v>15825000</v>
      </c>
      <c r="G98" s="129"/>
      <c r="H98" s="129"/>
      <c r="I98" s="129"/>
      <c r="J98" s="279">
        <f t="shared" si="25"/>
        <v>15829272</v>
      </c>
      <c r="K98" s="256">
        <f>C98+J98</f>
        <v>183580036</v>
      </c>
    </row>
    <row r="99" spans="1:11" ht="12" customHeight="1">
      <c r="A99" s="154" t="s">
        <v>62</v>
      </c>
      <c r="B99" s="5" t="s">
        <v>358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>
      <c r="A100" s="154" t="s">
        <v>63</v>
      </c>
      <c r="B100" s="50" t="s">
        <v>299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>
      <c r="A101" s="154" t="s">
        <v>70</v>
      </c>
      <c r="B101" s="50" t="s">
        <v>298</v>
      </c>
      <c r="C101" s="129"/>
      <c r="D101" s="129"/>
      <c r="E101" s="129">
        <v>4272</v>
      </c>
      <c r="F101" s="129"/>
      <c r="G101" s="129"/>
      <c r="H101" s="129"/>
      <c r="I101" s="129"/>
      <c r="J101" s="279">
        <f t="shared" si="25"/>
        <v>4272</v>
      </c>
      <c r="K101" s="256">
        <f t="shared" si="26"/>
        <v>4272</v>
      </c>
    </row>
    <row r="102" spans="1:11" ht="12" customHeight="1">
      <c r="A102" s="154" t="s">
        <v>71</v>
      </c>
      <c r="B102" s="50" t="s">
        <v>234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>
      <c r="A103" s="154" t="s">
        <v>72</v>
      </c>
      <c r="B103" s="51" t="s">
        <v>235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>
      <c r="A104" s="154" t="s">
        <v>73</v>
      </c>
      <c r="B104" s="51" t="s">
        <v>236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>
      <c r="A105" s="154" t="s">
        <v>75</v>
      </c>
      <c r="B105" s="50" t="s">
        <v>237</v>
      </c>
      <c r="C105" s="129">
        <v>162750764</v>
      </c>
      <c r="D105" s="129"/>
      <c r="E105" s="129"/>
      <c r="F105" s="129">
        <v>15825000</v>
      </c>
      <c r="G105" s="129"/>
      <c r="H105" s="129"/>
      <c r="I105" s="129"/>
      <c r="J105" s="279">
        <f t="shared" si="25"/>
        <v>15825000</v>
      </c>
      <c r="K105" s="256">
        <f t="shared" si="26"/>
        <v>178575764</v>
      </c>
    </row>
    <row r="106" spans="1:11" ht="12" customHeight="1">
      <c r="A106" s="154" t="s">
        <v>104</v>
      </c>
      <c r="B106" s="50" t="s">
        <v>238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>
      <c r="A107" s="154" t="s">
        <v>232</v>
      </c>
      <c r="B107" s="51" t="s">
        <v>239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>
      <c r="A108" s="162" t="s">
        <v>233</v>
      </c>
      <c r="B108" s="52" t="s">
        <v>240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>
      <c r="A109" s="154" t="s">
        <v>296</v>
      </c>
      <c r="B109" s="52" t="s">
        <v>241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>
      <c r="A110" s="154" t="s">
        <v>297</v>
      </c>
      <c r="B110" s="51" t="s">
        <v>242</v>
      </c>
      <c r="C110" s="127">
        <v>5000000</v>
      </c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5000000</v>
      </c>
    </row>
    <row r="111" spans="1:11" ht="12" customHeight="1">
      <c r="A111" s="154" t="s">
        <v>301</v>
      </c>
      <c r="B111" s="8" t="s">
        <v>33</v>
      </c>
      <c r="C111" s="127">
        <v>187097631</v>
      </c>
      <c r="D111" s="127">
        <v>-14548076</v>
      </c>
      <c r="E111" s="127">
        <v>3769821</v>
      </c>
      <c r="F111" s="127">
        <v>6812253</v>
      </c>
      <c r="G111" s="127"/>
      <c r="H111" s="127"/>
      <c r="I111" s="127"/>
      <c r="J111" s="278">
        <f t="shared" si="25"/>
        <v>-3966002</v>
      </c>
      <c r="K111" s="255">
        <f t="shared" si="26"/>
        <v>183131629</v>
      </c>
    </row>
    <row r="112" spans="1:11" ht="12" customHeight="1">
      <c r="A112" s="155" t="s">
        <v>302</v>
      </c>
      <c r="B112" s="5" t="s">
        <v>359</v>
      </c>
      <c r="C112" s="129">
        <v>50000000</v>
      </c>
      <c r="D112" s="129">
        <v>-14548076</v>
      </c>
      <c r="E112" s="129">
        <v>3769821</v>
      </c>
      <c r="F112" s="129">
        <v>6812253</v>
      </c>
      <c r="G112" s="129"/>
      <c r="H112" s="129"/>
      <c r="I112" s="129"/>
      <c r="J112" s="279">
        <f t="shared" si="25"/>
        <v>-3966002</v>
      </c>
      <c r="K112" s="256">
        <f t="shared" si="26"/>
        <v>46033998</v>
      </c>
    </row>
    <row r="113" spans="1:11" ht="12" customHeight="1" thickBot="1">
      <c r="A113" s="163" t="s">
        <v>303</v>
      </c>
      <c r="B113" s="53" t="s">
        <v>360</v>
      </c>
      <c r="C113" s="187">
        <v>137097631</v>
      </c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137097631</v>
      </c>
    </row>
    <row r="114" spans="1:11" ht="12" customHeight="1" thickBot="1">
      <c r="A114" s="24" t="s">
        <v>4</v>
      </c>
      <c r="B114" s="22" t="s">
        <v>243</v>
      </c>
      <c r="C114" s="126">
        <f>+C115+C117+C119</f>
        <v>515959970</v>
      </c>
      <c r="D114" s="126">
        <f t="shared" ref="D114:K114" si="27">+D115+D117+D119</f>
        <v>51323</v>
      </c>
      <c r="E114" s="126">
        <f t="shared" si="27"/>
        <v>270725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322048</v>
      </c>
      <c r="K114" s="253">
        <f t="shared" si="27"/>
        <v>516282018</v>
      </c>
    </row>
    <row r="115" spans="1:11" ht="12" customHeight="1">
      <c r="A115" s="153" t="s">
        <v>64</v>
      </c>
      <c r="B115" s="5" t="s">
        <v>119</v>
      </c>
      <c r="C115" s="128">
        <v>12704549</v>
      </c>
      <c r="D115" s="128">
        <v>51323</v>
      </c>
      <c r="E115" s="128">
        <v>270725</v>
      </c>
      <c r="F115" s="128"/>
      <c r="G115" s="128"/>
      <c r="H115" s="128"/>
      <c r="I115" s="128"/>
      <c r="J115" s="167">
        <f t="shared" ref="J115:J127" si="28">D115+E115+F115+G115+H115+I115</f>
        <v>322048</v>
      </c>
      <c r="K115" s="254">
        <f t="shared" ref="K115:K127" si="29">C115+J115</f>
        <v>13026597</v>
      </c>
    </row>
    <row r="116" spans="1:11" ht="12" customHeight="1">
      <c r="A116" s="153" t="s">
        <v>65</v>
      </c>
      <c r="B116" s="9" t="s">
        <v>247</v>
      </c>
      <c r="C116" s="128">
        <v>10468437</v>
      </c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10468437</v>
      </c>
    </row>
    <row r="117" spans="1:11" ht="12" customHeight="1">
      <c r="A117" s="153" t="s">
        <v>66</v>
      </c>
      <c r="B117" s="9" t="s">
        <v>105</v>
      </c>
      <c r="C117" s="127">
        <v>503255421</v>
      </c>
      <c r="D117" s="127"/>
      <c r="E117" s="127"/>
      <c r="F117" s="127"/>
      <c r="G117" s="127"/>
      <c r="H117" s="127"/>
      <c r="I117" s="127"/>
      <c r="J117" s="278">
        <f t="shared" si="28"/>
        <v>0</v>
      </c>
      <c r="K117" s="255">
        <f t="shared" si="29"/>
        <v>503255421</v>
      </c>
    </row>
    <row r="118" spans="1:11" ht="12" customHeight="1">
      <c r="A118" s="153" t="s">
        <v>67</v>
      </c>
      <c r="B118" s="9" t="s">
        <v>248</v>
      </c>
      <c r="C118" s="127">
        <v>503255421</v>
      </c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503255421</v>
      </c>
    </row>
    <row r="119" spans="1:11" ht="12" customHeight="1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>
      <c r="A120" s="153" t="s">
        <v>74</v>
      </c>
      <c r="B120" s="70" t="s">
        <v>288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>
      <c r="A121" s="153" t="s">
        <v>76</v>
      </c>
      <c r="B121" s="135" t="s">
        <v>253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>
      <c r="A122" s="153" t="s">
        <v>106</v>
      </c>
      <c r="B122" s="51" t="s">
        <v>236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>
      <c r="A123" s="153" t="s">
        <v>107</v>
      </c>
      <c r="B123" s="51" t="s">
        <v>252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>
      <c r="A124" s="153" t="s">
        <v>108</v>
      </c>
      <c r="B124" s="51" t="s">
        <v>251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>
      <c r="A125" s="153" t="s">
        <v>244</v>
      </c>
      <c r="B125" s="51" t="s">
        <v>239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>
      <c r="A126" s="153" t="s">
        <v>245</v>
      </c>
      <c r="B126" s="51" t="s">
        <v>250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>
      <c r="A127" s="162" t="s">
        <v>246</v>
      </c>
      <c r="B127" s="51" t="s">
        <v>249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>
      <c r="A128" s="24" t="s">
        <v>5</v>
      </c>
      <c r="B128" s="47" t="s">
        <v>306</v>
      </c>
      <c r="C128" s="126">
        <f>+C93+C114</f>
        <v>1290814758</v>
      </c>
      <c r="D128" s="126">
        <f t="shared" ref="D128:K128" si="30">+D93+D114</f>
        <v>-14548076</v>
      </c>
      <c r="E128" s="126">
        <f t="shared" si="30"/>
        <v>3769821</v>
      </c>
      <c r="F128" s="126">
        <f t="shared" si="30"/>
        <v>34612153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23833898</v>
      </c>
      <c r="K128" s="490">
        <f t="shared" si="30"/>
        <v>1314648656</v>
      </c>
    </row>
    <row r="129" spans="1:16" ht="12" customHeight="1" thickBot="1">
      <c r="A129" s="24" t="s">
        <v>6</v>
      </c>
      <c r="B129" s="47" t="s">
        <v>307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6" s="44" customFormat="1" ht="12" customHeight="1">
      <c r="A130" s="153" t="s">
        <v>152</v>
      </c>
      <c r="B130" s="6" t="s">
        <v>364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6" ht="12" customHeight="1">
      <c r="A131" s="153" t="s">
        <v>153</v>
      </c>
      <c r="B131" s="6" t="s">
        <v>315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6" ht="12" customHeight="1" thickBot="1">
      <c r="A132" s="162" t="s">
        <v>154</v>
      </c>
      <c r="B132" s="4" t="s">
        <v>363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6" ht="12" customHeight="1" thickBot="1">
      <c r="A133" s="24" t="s">
        <v>7</v>
      </c>
      <c r="B133" s="47" t="s">
        <v>308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6" ht="12" customHeight="1">
      <c r="A134" s="153" t="s">
        <v>51</v>
      </c>
      <c r="B134" s="6" t="s">
        <v>317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6" ht="12" customHeight="1">
      <c r="A135" s="153" t="s">
        <v>52</v>
      </c>
      <c r="B135" s="6" t="s">
        <v>309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6" ht="12" customHeight="1">
      <c r="A136" s="153" t="s">
        <v>53</v>
      </c>
      <c r="B136" s="6" t="s">
        <v>310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6" ht="12" customHeight="1">
      <c r="A137" s="153" t="s">
        <v>93</v>
      </c>
      <c r="B137" s="6" t="s">
        <v>362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6" ht="12" customHeight="1">
      <c r="A138" s="153" t="s">
        <v>94</v>
      </c>
      <c r="B138" s="6" t="s">
        <v>312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6" s="44" customFormat="1" ht="12" customHeight="1" thickBot="1">
      <c r="A139" s="162" t="s">
        <v>95</v>
      </c>
      <c r="B139" s="4" t="s">
        <v>313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6" ht="12" customHeight="1" thickBot="1">
      <c r="A140" s="24" t="s">
        <v>8</v>
      </c>
      <c r="B140" s="47" t="s">
        <v>368</v>
      </c>
      <c r="C140" s="132">
        <f>+C141+C142+C144+C145+C143</f>
        <v>315503442</v>
      </c>
      <c r="D140" s="132">
        <f t="shared" ref="D140:K140" si="35">+D141+D142+D144+D145+D143</f>
        <v>33641332</v>
      </c>
      <c r="E140" s="132">
        <f t="shared" si="35"/>
        <v>0</v>
      </c>
      <c r="F140" s="132">
        <f t="shared" si="35"/>
        <v>6528207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40169539</v>
      </c>
      <c r="K140" s="257">
        <f t="shared" si="35"/>
        <v>355672981</v>
      </c>
      <c r="P140" s="67"/>
    </row>
    <row r="141" spans="1:16">
      <c r="A141" s="153" t="s">
        <v>54</v>
      </c>
      <c r="B141" s="6" t="s">
        <v>254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6" ht="12" customHeight="1">
      <c r="A142" s="153" t="s">
        <v>55</v>
      </c>
      <c r="B142" s="6" t="s">
        <v>255</v>
      </c>
      <c r="C142" s="127"/>
      <c r="D142" s="127">
        <v>18593332</v>
      </c>
      <c r="E142" s="127"/>
      <c r="F142" s="127"/>
      <c r="G142" s="127"/>
      <c r="H142" s="127"/>
      <c r="I142" s="127"/>
      <c r="J142" s="278">
        <f>D142+E142+F142+G142+H142+I142</f>
        <v>18593332</v>
      </c>
      <c r="K142" s="255">
        <f>C142+J142</f>
        <v>18593332</v>
      </c>
    </row>
    <row r="143" spans="1:16" ht="12" customHeight="1">
      <c r="A143" s="153" t="s">
        <v>171</v>
      </c>
      <c r="B143" s="6" t="s">
        <v>367</v>
      </c>
      <c r="C143" s="127">
        <v>315503442</v>
      </c>
      <c r="D143" s="127">
        <v>15048000</v>
      </c>
      <c r="E143" s="127"/>
      <c r="F143" s="127">
        <v>6528207</v>
      </c>
      <c r="G143" s="127"/>
      <c r="H143" s="127"/>
      <c r="I143" s="127"/>
      <c r="J143" s="278">
        <f>D143+E143+F143+G143+H143+I143</f>
        <v>21576207</v>
      </c>
      <c r="K143" s="255">
        <f>C143+J143</f>
        <v>337079649</v>
      </c>
    </row>
    <row r="144" spans="1:16" s="44" customFormat="1" ht="12" customHeight="1">
      <c r="A144" s="153" t="s">
        <v>172</v>
      </c>
      <c r="B144" s="6" t="s">
        <v>322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>
      <c r="A145" s="162" t="s">
        <v>173</v>
      </c>
      <c r="B145" s="4" t="s">
        <v>273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>
      <c r="A146" s="24" t="s">
        <v>9</v>
      </c>
      <c r="B146" s="47" t="s">
        <v>323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>
      <c r="A147" s="153" t="s">
        <v>56</v>
      </c>
      <c r="B147" s="6" t="s">
        <v>318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>
      <c r="A148" s="153" t="s">
        <v>57</v>
      </c>
      <c r="B148" s="6" t="s">
        <v>325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>
      <c r="A149" s="153" t="s">
        <v>183</v>
      </c>
      <c r="B149" s="6" t="s">
        <v>320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>
      <c r="A150" s="153" t="s">
        <v>184</v>
      </c>
      <c r="B150" s="6" t="s">
        <v>365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>
      <c r="A151" s="162" t="s">
        <v>324</v>
      </c>
      <c r="B151" s="4" t="s">
        <v>327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>
      <c r="A152" s="181" t="s">
        <v>10</v>
      </c>
      <c r="B152" s="47" t="s">
        <v>328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>
      <c r="A153" s="181" t="s">
        <v>11</v>
      </c>
      <c r="B153" s="47" t="s">
        <v>329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>
      <c r="A154" s="24" t="s">
        <v>12</v>
      </c>
      <c r="B154" s="47" t="s">
        <v>331</v>
      </c>
      <c r="C154" s="191">
        <f>+C129+C133+C140+C146+C152+C153</f>
        <v>315503442</v>
      </c>
      <c r="D154" s="191">
        <f t="shared" ref="D154:K154" si="39">+D129+D133+D140+D146+D152+D153</f>
        <v>33641332</v>
      </c>
      <c r="E154" s="191">
        <f t="shared" si="39"/>
        <v>0</v>
      </c>
      <c r="F154" s="191">
        <f t="shared" si="39"/>
        <v>6528207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40169539</v>
      </c>
      <c r="K154" s="492">
        <f t="shared" si="39"/>
        <v>355672981</v>
      </c>
    </row>
    <row r="155" spans="1:11" ht="15.2" customHeight="1" thickBot="1">
      <c r="A155" s="164" t="s">
        <v>13</v>
      </c>
      <c r="B155" s="114" t="s">
        <v>330</v>
      </c>
      <c r="C155" s="191">
        <f>+C128+C154</f>
        <v>1606318200</v>
      </c>
      <c r="D155" s="191">
        <f t="shared" ref="D155:K155" si="40">+D128+D154</f>
        <v>19093256</v>
      </c>
      <c r="E155" s="191">
        <f t="shared" si="40"/>
        <v>3769821</v>
      </c>
      <c r="F155" s="191">
        <f t="shared" si="40"/>
        <v>41140360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64003437</v>
      </c>
      <c r="K155" s="268">
        <f t="shared" si="40"/>
        <v>1670321637</v>
      </c>
    </row>
    <row r="156" spans="1:11" ht="13.5" thickBot="1">
      <c r="A156" s="468"/>
      <c r="B156" s="469"/>
      <c r="C156" s="470">
        <f>C90-C155</f>
        <v>0</v>
      </c>
      <c r="D156" s="471"/>
      <c r="E156" s="471"/>
      <c r="F156" s="471"/>
      <c r="G156" s="471"/>
      <c r="H156" s="471"/>
      <c r="I156" s="423"/>
      <c r="J156" s="423"/>
      <c r="K156" s="472">
        <f>K90-K155</f>
        <v>0</v>
      </c>
    </row>
    <row r="157" spans="1:11" ht="15.2" customHeight="1" thickBot="1">
      <c r="A157" s="65" t="s">
        <v>366</v>
      </c>
      <c r="B157" s="66"/>
      <c r="C157" s="223">
        <v>9</v>
      </c>
      <c r="D157" s="263">
        <v>0</v>
      </c>
      <c r="E157" s="263"/>
      <c r="F157" s="263"/>
      <c r="G157" s="263"/>
      <c r="H157" s="263"/>
      <c r="I157" s="223"/>
      <c r="J157" s="315">
        <f>D157+E157+F157+G157+H157+I157</f>
        <v>0</v>
      </c>
      <c r="K157" s="267">
        <f>C157+J157</f>
        <v>9</v>
      </c>
    </row>
    <row r="158" spans="1:11" ht="14.45" customHeight="1" thickBot="1">
      <c r="A158" s="65" t="s">
        <v>116</v>
      </c>
      <c r="B158" s="66"/>
      <c r="C158" s="223">
        <v>120</v>
      </c>
      <c r="D158" s="263">
        <v>0</v>
      </c>
      <c r="E158" s="263"/>
      <c r="F158" s="263"/>
      <c r="G158" s="263"/>
      <c r="H158" s="263"/>
      <c r="I158" s="223"/>
      <c r="J158" s="315">
        <f>D158+E158+F158+G158+H158+I158</f>
        <v>0</v>
      </c>
      <c r="K158" s="267">
        <f>C158+J158</f>
        <v>120</v>
      </c>
    </row>
  </sheetData>
  <sheetProtection formatCells="0"/>
  <mergeCells count="5">
    <mergeCell ref="A7:K7"/>
    <mergeCell ref="A92:K92"/>
    <mergeCell ref="B2:J2"/>
    <mergeCell ref="B3:J3"/>
    <mergeCell ref="B1:K1"/>
  </mergeCells>
  <phoneticPr fontId="0" type="noConversion"/>
  <printOptions horizontalCentered="1"/>
  <pageMargins left="0.39370078740157483" right="0.39370078740157483" top="0.59055118110236227" bottom="0.59055118110236227" header="0.39370078740157483" footer="0.39370078740157483"/>
  <pageSetup paperSize="9" scale="41" orientation="landscape" r:id="rId1"/>
  <headerFooter alignWithMargins="0"/>
  <rowBreaks count="1" manualBreakCount="1">
    <brk id="9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P158"/>
  <sheetViews>
    <sheetView view="pageBreakPreview" zoomScaleNormal="120" zoomScaleSheetLayoutView="100" workbookViewId="0">
      <selection activeCell="C119" sqref="C119"/>
    </sheetView>
  </sheetViews>
  <sheetFormatPr defaultColWidth="9.33203125" defaultRowHeight="12.75"/>
  <cols>
    <col min="1" max="1" width="12.5" style="119" customWidth="1"/>
    <col min="2" max="2" width="62" style="120" customWidth="1"/>
    <col min="3" max="3" width="15.83203125" style="121" customWidth="1"/>
    <col min="4" max="7" width="14.83203125" style="121" customWidth="1"/>
    <col min="8" max="9" width="14.83203125" style="1" customWidth="1"/>
    <col min="10" max="11" width="15.83203125" style="1" customWidth="1"/>
    <col min="12" max="16384" width="9.33203125" style="1"/>
  </cols>
  <sheetData>
    <row r="1" spans="1:11" s="317" customFormat="1" ht="16.5" customHeight="1" thickBot="1">
      <c r="A1" s="402"/>
      <c r="B1" s="546" t="str">
        <f>CONCATENATE("9.1.1. melléklet ",RM_ALAPADATOK!A7," ",RM_ALAPADATOK!B7," ",RM_ALAPADATOK!C7," ",RM_ALAPADATOK!D7," ",RM_ALAPADATOK!E7," ",RM_ALAPADATOK!F7," ",RM_ALAPADATOK!G7," ",RM_ALAPADATOK!H7)</f>
        <v>9.1.1. melléklet a 13 / 2019 ( XII. 4. ) önkormányzati rendelethez</v>
      </c>
      <c r="C1" s="547"/>
      <c r="D1" s="547"/>
      <c r="E1" s="547"/>
      <c r="F1" s="547"/>
      <c r="G1" s="547"/>
      <c r="H1" s="547"/>
      <c r="I1" s="547"/>
      <c r="J1" s="547"/>
      <c r="K1" s="547"/>
    </row>
    <row r="2" spans="1:11" s="319" customFormat="1" ht="21.2" customHeight="1" thickBot="1">
      <c r="A2" s="403" t="s">
        <v>39</v>
      </c>
      <c r="B2" s="538" t="str">
        <f>CONCATENATE(RM_ALAPADATOK!A3)</f>
        <v xml:space="preserve">ONGA VÁROS ÖNKORMÁNYZATA </v>
      </c>
      <c r="C2" s="539"/>
      <c r="D2" s="539"/>
      <c r="E2" s="539"/>
      <c r="F2" s="539"/>
      <c r="G2" s="539"/>
      <c r="H2" s="539"/>
      <c r="I2" s="540"/>
      <c r="J2" s="541"/>
      <c r="K2" s="318" t="s">
        <v>34</v>
      </c>
    </row>
    <row r="3" spans="1:11" s="319" customFormat="1" ht="36.75" thickBot="1">
      <c r="A3" s="403" t="s">
        <v>114</v>
      </c>
      <c r="B3" s="542" t="s">
        <v>468</v>
      </c>
      <c r="C3" s="543"/>
      <c r="D3" s="543"/>
      <c r="E3" s="543"/>
      <c r="F3" s="543"/>
      <c r="G3" s="543"/>
      <c r="H3" s="543"/>
      <c r="I3" s="544"/>
      <c r="J3" s="545"/>
      <c r="K3" s="320" t="s">
        <v>37</v>
      </c>
    </row>
    <row r="4" spans="1:11" s="321" customFormat="1" ht="15.95" customHeight="1" thickBot="1">
      <c r="A4" s="404"/>
      <c r="B4" s="404"/>
      <c r="C4" s="405"/>
      <c r="D4" s="405"/>
      <c r="E4" s="405"/>
      <c r="F4" s="405"/>
      <c r="G4" s="405"/>
      <c r="H4" s="406"/>
      <c r="I4" s="406"/>
      <c r="J4" s="406"/>
      <c r="K4" s="407" t="str">
        <f>CONCATENATE(RM_2.2.sz.mell.!I2)</f>
        <v>Forintban!</v>
      </c>
    </row>
    <row r="5" spans="1:11" ht="40.5" customHeight="1" thickBot="1">
      <c r="A5" s="408" t="s">
        <v>115</v>
      </c>
      <c r="B5" s="395" t="s">
        <v>427</v>
      </c>
      <c r="C5" s="443" t="str">
        <f>CONCATENATE(RM_1.1.sz.mell.!C9:K9)</f>
        <v>Eredeti
előirányzat</v>
      </c>
      <c r="D5" s="444" t="str">
        <f>CONCATENATE(RM_1.1.sz.mell.!D9)</f>
        <v xml:space="preserve">1. sz. módosítás </v>
      </c>
      <c r="E5" s="444" t="str">
        <f>CONCATENATE(RM_1.1.sz.mell.!E9)</f>
        <v xml:space="preserve">2. sz. módosítás </v>
      </c>
      <c r="F5" s="444" t="str">
        <f>CONCATENATE(RM_1.1.sz.mell.!F9)</f>
        <v xml:space="preserve">3. sz. módosítás </v>
      </c>
      <c r="G5" s="444" t="str">
        <f>CONCATENATE(RM_1.1.sz.mell.!G9)</f>
        <v xml:space="preserve">4. sz. módosítás </v>
      </c>
      <c r="H5" s="444" t="str">
        <f>CONCATENATE(RM_1.1.sz.mell.!H9)</f>
        <v xml:space="preserve">5. sz. módosítás </v>
      </c>
      <c r="I5" s="444" t="str">
        <f>CONCATENATE(RM_1.1.sz.mell.!I9)</f>
        <v xml:space="preserve">6. sz. módosítás </v>
      </c>
      <c r="J5" s="444" t="s">
        <v>434</v>
      </c>
      <c r="K5" s="445" t="str">
        <f>CONCATENATE(RM_9.1.sz.mell!K5)</f>
        <v>3.számú módosítás utáni előirányzat</v>
      </c>
    </row>
    <row r="6" spans="1:11" s="40" customFormat="1" ht="12.95" customHeight="1" thickBot="1">
      <c r="A6" s="396" t="s">
        <v>345</v>
      </c>
      <c r="B6" s="397" t="s">
        <v>346</v>
      </c>
      <c r="C6" s="409" t="s">
        <v>347</v>
      </c>
      <c r="D6" s="409" t="s">
        <v>349</v>
      </c>
      <c r="E6" s="410" t="s">
        <v>348</v>
      </c>
      <c r="F6" s="410" t="s">
        <v>350</v>
      </c>
      <c r="G6" s="410" t="s">
        <v>351</v>
      </c>
      <c r="H6" s="410" t="s">
        <v>352</v>
      </c>
      <c r="I6" s="410" t="s">
        <v>457</v>
      </c>
      <c r="J6" s="410" t="s">
        <v>458</v>
      </c>
      <c r="K6" s="399" t="s">
        <v>459</v>
      </c>
    </row>
    <row r="7" spans="1:11" s="40" customFormat="1" ht="15.95" customHeight="1" thickBot="1">
      <c r="A7" s="535" t="s">
        <v>35</v>
      </c>
      <c r="B7" s="536"/>
      <c r="C7" s="536"/>
      <c r="D7" s="536"/>
      <c r="E7" s="536"/>
      <c r="F7" s="536"/>
      <c r="G7" s="536"/>
      <c r="H7" s="536"/>
      <c r="I7" s="536"/>
      <c r="J7" s="536"/>
      <c r="K7" s="537"/>
    </row>
    <row r="8" spans="1:11" s="40" customFormat="1" ht="12" customHeight="1" thickBot="1">
      <c r="A8" s="24" t="s">
        <v>3</v>
      </c>
      <c r="B8" s="18" t="s">
        <v>137</v>
      </c>
      <c r="C8" s="126">
        <f>+C9+C10+C11+C12+C13+C14</f>
        <v>585952797</v>
      </c>
      <c r="D8" s="193">
        <f t="shared" ref="D8:I8" si="0">+D9+D10+D11+D12+D13+D14</f>
        <v>19093256</v>
      </c>
      <c r="E8" s="193">
        <f t="shared" si="0"/>
        <v>3769821</v>
      </c>
      <c r="F8" s="193">
        <f t="shared" si="0"/>
        <v>38811870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61674947</v>
      </c>
      <c r="K8" s="253">
        <f>+K9+K10+K11+K12+K13+K14</f>
        <v>647627744</v>
      </c>
    </row>
    <row r="9" spans="1:11" s="42" customFormat="1" ht="12" customHeight="1">
      <c r="A9" s="153" t="s">
        <v>58</v>
      </c>
      <c r="B9" s="139" t="s">
        <v>138</v>
      </c>
      <c r="C9" s="128">
        <v>183610045</v>
      </c>
      <c r="D9" s="194">
        <v>154275</v>
      </c>
      <c r="E9" s="194">
        <v>279395</v>
      </c>
      <c r="F9" s="194">
        <v>3775421</v>
      </c>
      <c r="G9" s="194"/>
      <c r="H9" s="194"/>
      <c r="I9" s="128"/>
      <c r="J9" s="167">
        <f>D9+E9+F9+G9+H9+I9</f>
        <v>4209091</v>
      </c>
      <c r="K9" s="254">
        <f t="shared" ref="K9:K14" si="1">C9+J9</f>
        <v>187819136</v>
      </c>
    </row>
    <row r="10" spans="1:11" s="43" customFormat="1" ht="12" customHeight="1">
      <c r="A10" s="154" t="s">
        <v>59</v>
      </c>
      <c r="B10" s="140" t="s">
        <v>139</v>
      </c>
      <c r="C10" s="128">
        <v>122110234</v>
      </c>
      <c r="D10" s="195"/>
      <c r="E10" s="195"/>
      <c r="F10" s="195">
        <v>3255008</v>
      </c>
      <c r="G10" s="195"/>
      <c r="H10" s="195"/>
      <c r="I10" s="127"/>
      <c r="J10" s="167">
        <f t="shared" ref="J10:J64" si="2">D10+E10+F10+G10+H10+I10</f>
        <v>3255008</v>
      </c>
      <c r="K10" s="254">
        <f t="shared" si="1"/>
        <v>125365242</v>
      </c>
    </row>
    <row r="11" spans="1:11" s="43" customFormat="1" ht="12" customHeight="1">
      <c r="A11" s="154" t="s">
        <v>60</v>
      </c>
      <c r="B11" s="140" t="s">
        <v>140</v>
      </c>
      <c r="C11" s="128">
        <v>195092064</v>
      </c>
      <c r="D11" s="195">
        <v>3747342</v>
      </c>
      <c r="E11" s="195">
        <v>3346309</v>
      </c>
      <c r="F11" s="195">
        <v>18943359</v>
      </c>
      <c r="G11" s="195"/>
      <c r="H11" s="195"/>
      <c r="I11" s="127"/>
      <c r="J11" s="167">
        <f t="shared" si="2"/>
        <v>26037010</v>
      </c>
      <c r="K11" s="254">
        <f t="shared" si="1"/>
        <v>221129074</v>
      </c>
    </row>
    <row r="12" spans="1:11" s="43" customFormat="1" ht="12" customHeight="1">
      <c r="A12" s="154" t="s">
        <v>61</v>
      </c>
      <c r="B12" s="140" t="s">
        <v>141</v>
      </c>
      <c r="C12" s="128">
        <v>5949570</v>
      </c>
      <c r="D12" s="195">
        <v>143639</v>
      </c>
      <c r="E12" s="195">
        <v>144117</v>
      </c>
      <c r="F12" s="195">
        <v>328209</v>
      </c>
      <c r="G12" s="195"/>
      <c r="H12" s="195"/>
      <c r="I12" s="127"/>
      <c r="J12" s="167">
        <f t="shared" si="2"/>
        <v>615965</v>
      </c>
      <c r="K12" s="254">
        <f t="shared" si="1"/>
        <v>6565535</v>
      </c>
    </row>
    <row r="13" spans="1:11" s="43" customFormat="1" ht="12" customHeight="1">
      <c r="A13" s="154" t="s">
        <v>78</v>
      </c>
      <c r="B13" s="140" t="s">
        <v>353</v>
      </c>
      <c r="C13" s="128">
        <v>79190884</v>
      </c>
      <c r="D13" s="195">
        <v>15048000</v>
      </c>
      <c r="E13" s="195"/>
      <c r="F13" s="195">
        <v>11772900</v>
      </c>
      <c r="G13" s="195"/>
      <c r="H13" s="195"/>
      <c r="I13" s="127"/>
      <c r="J13" s="167">
        <f t="shared" si="2"/>
        <v>26820900</v>
      </c>
      <c r="K13" s="254">
        <f t="shared" si="1"/>
        <v>106011784</v>
      </c>
    </row>
    <row r="14" spans="1:11" s="42" customFormat="1" ht="12" customHeight="1" thickBot="1">
      <c r="A14" s="155" t="s">
        <v>62</v>
      </c>
      <c r="B14" s="141" t="s">
        <v>291</v>
      </c>
      <c r="C14" s="128"/>
      <c r="D14" s="195"/>
      <c r="E14" s="195"/>
      <c r="F14" s="195">
        <v>736973</v>
      </c>
      <c r="G14" s="195"/>
      <c r="H14" s="195"/>
      <c r="I14" s="127"/>
      <c r="J14" s="167">
        <f t="shared" si="2"/>
        <v>736973</v>
      </c>
      <c r="K14" s="254">
        <f t="shared" si="1"/>
        <v>736973</v>
      </c>
    </row>
    <row r="15" spans="1:11" s="42" customFormat="1" ht="12" customHeight="1" thickBot="1">
      <c r="A15" s="24" t="s">
        <v>4</v>
      </c>
      <c r="B15" s="69" t="s">
        <v>142</v>
      </c>
      <c r="C15" s="126">
        <f>+C16+C17+C18+C19+C20</f>
        <v>126026635</v>
      </c>
      <c r="D15" s="193">
        <f t="shared" ref="D15:K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126026635</v>
      </c>
    </row>
    <row r="16" spans="1:11" s="42" customFormat="1" ht="12" customHeight="1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>
      <c r="A18" s="154" t="s">
        <v>66</v>
      </c>
      <c r="B18" s="140" t="s">
        <v>282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>
      <c r="A19" s="154" t="s">
        <v>67</v>
      </c>
      <c r="B19" s="140" t="s">
        <v>283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>
      <c r="A20" s="154" t="s">
        <v>68</v>
      </c>
      <c r="B20" s="140" t="s">
        <v>145</v>
      </c>
      <c r="C20" s="128">
        <v>126026635</v>
      </c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126026635</v>
      </c>
    </row>
    <row r="21" spans="1:11" s="43" customFormat="1" ht="12" customHeight="1" thickBot="1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</row>
    <row r="23" spans="1:11" s="43" customFormat="1" ht="12" customHeight="1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</row>
    <row r="24" spans="1:11" s="42" customFormat="1" ht="12" customHeight="1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>
      <c r="A25" s="154" t="s">
        <v>49</v>
      </c>
      <c r="B25" s="140" t="s">
        <v>284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>
      <c r="A26" s="154" t="s">
        <v>50</v>
      </c>
      <c r="B26" s="140" t="s">
        <v>285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</row>
    <row r="28" spans="1:11" s="43" customFormat="1" ht="12" customHeight="1" thickBot="1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>
      <c r="A29" s="24" t="s">
        <v>91</v>
      </c>
      <c r="B29" s="18" t="s">
        <v>420</v>
      </c>
      <c r="C29" s="132">
        <f>+C30+C31+C32+C33+C34+C35+C36</f>
        <v>43600000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43600000</v>
      </c>
    </row>
    <row r="30" spans="1:11" s="43" customFormat="1" ht="12" customHeight="1">
      <c r="A30" s="153" t="s">
        <v>152</v>
      </c>
      <c r="B30" s="139" t="s">
        <v>413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>
      <c r="A31" s="154" t="s">
        <v>153</v>
      </c>
      <c r="B31" s="140" t="s">
        <v>414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>
      <c r="A32" s="154" t="s">
        <v>154</v>
      </c>
      <c r="B32" s="140" t="s">
        <v>415</v>
      </c>
      <c r="C32" s="127">
        <v>33000000</v>
      </c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33000000</v>
      </c>
    </row>
    <row r="33" spans="1:11" s="43" customFormat="1" ht="12" customHeight="1">
      <c r="A33" s="154" t="s">
        <v>155</v>
      </c>
      <c r="B33" s="140" t="s">
        <v>416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>
      <c r="A34" s="154" t="s">
        <v>417</v>
      </c>
      <c r="B34" s="140" t="s">
        <v>156</v>
      </c>
      <c r="C34" s="127">
        <v>10000000</v>
      </c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10000000</v>
      </c>
    </row>
    <row r="35" spans="1:11" s="43" customFormat="1" ht="12" customHeight="1">
      <c r="A35" s="154" t="s">
        <v>418</v>
      </c>
      <c r="B35" s="140" t="s">
        <v>560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>
      <c r="A36" s="155" t="s">
        <v>419</v>
      </c>
      <c r="B36" s="141" t="s">
        <v>157</v>
      </c>
      <c r="C36" s="129">
        <v>600000</v>
      </c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600000</v>
      </c>
    </row>
    <row r="37" spans="1:11" s="43" customFormat="1" ht="12" customHeight="1" thickBot="1">
      <c r="A37" s="24" t="s">
        <v>7</v>
      </c>
      <c r="B37" s="18" t="s">
        <v>292</v>
      </c>
      <c r="C37" s="126">
        <f>SUM(C38:C48)</f>
        <v>14472000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3866435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3866435</v>
      </c>
      <c r="K37" s="253">
        <f t="shared" si="9"/>
        <v>18338435</v>
      </c>
    </row>
    <row r="38" spans="1:11" s="43" customFormat="1" ht="12" customHeight="1">
      <c r="A38" s="153" t="s">
        <v>51</v>
      </c>
      <c r="B38" s="139" t="s">
        <v>160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>
      <c r="A39" s="154" t="s">
        <v>52</v>
      </c>
      <c r="B39" s="140" t="s">
        <v>161</v>
      </c>
      <c r="C39" s="127">
        <v>13260000</v>
      </c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13260000</v>
      </c>
    </row>
    <row r="40" spans="1:11" s="43" customFormat="1" ht="12" customHeight="1">
      <c r="A40" s="154" t="s">
        <v>53</v>
      </c>
      <c r="B40" s="140" t="s">
        <v>162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</row>
    <row r="41" spans="1:11" s="43" customFormat="1" ht="12" customHeight="1">
      <c r="A41" s="154" t="s">
        <v>93</v>
      </c>
      <c r="B41" s="140" t="s">
        <v>163</v>
      </c>
      <c r="C41" s="127"/>
      <c r="D41" s="195"/>
      <c r="E41" s="195"/>
      <c r="F41" s="195">
        <v>2325839</v>
      </c>
      <c r="G41" s="195"/>
      <c r="H41" s="195"/>
      <c r="I41" s="127"/>
      <c r="J41" s="278">
        <f t="shared" si="2"/>
        <v>2325839</v>
      </c>
      <c r="K41" s="255">
        <f t="shared" si="10"/>
        <v>2325839</v>
      </c>
    </row>
    <row r="42" spans="1:11" s="43" customFormat="1" ht="12" customHeight="1">
      <c r="A42" s="154" t="s">
        <v>94</v>
      </c>
      <c r="B42" s="140" t="s">
        <v>164</v>
      </c>
      <c r="C42" s="127">
        <v>600000</v>
      </c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600000</v>
      </c>
    </row>
    <row r="43" spans="1:11" s="43" customFormat="1" ht="12" customHeight="1">
      <c r="A43" s="154" t="s">
        <v>95</v>
      </c>
      <c r="B43" s="140" t="s">
        <v>165</v>
      </c>
      <c r="C43" s="127">
        <v>612000</v>
      </c>
      <c r="D43" s="195"/>
      <c r="E43" s="195"/>
      <c r="F43" s="195">
        <v>1540596</v>
      </c>
      <c r="G43" s="195"/>
      <c r="H43" s="195"/>
      <c r="I43" s="127"/>
      <c r="J43" s="278">
        <f t="shared" si="2"/>
        <v>1540596</v>
      </c>
      <c r="K43" s="255">
        <f t="shared" si="10"/>
        <v>2152596</v>
      </c>
    </row>
    <row r="44" spans="1:11" s="43" customFormat="1" ht="12" customHeight="1">
      <c r="A44" s="154" t="s">
        <v>96</v>
      </c>
      <c r="B44" s="140" t="s">
        <v>166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>
      <c r="A45" s="154" t="s">
        <v>97</v>
      </c>
      <c r="B45" s="140" t="s">
        <v>167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>
      <c r="A46" s="154" t="s">
        <v>158</v>
      </c>
      <c r="B46" s="140" t="s">
        <v>168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>
      <c r="A47" s="155" t="s">
        <v>159</v>
      </c>
      <c r="B47" s="141" t="s">
        <v>294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>
      <c r="A48" s="155" t="s">
        <v>293</v>
      </c>
      <c r="B48" s="141" t="s">
        <v>169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>
      <c r="A49" s="24" t="s">
        <v>8</v>
      </c>
      <c r="B49" s="18" t="s">
        <v>170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580000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580000</v>
      </c>
      <c r="K49" s="253">
        <f t="shared" si="11"/>
        <v>580000</v>
      </c>
    </row>
    <row r="50" spans="1:11" s="43" customFormat="1" ht="12" customHeight="1">
      <c r="A50" s="153" t="s">
        <v>54</v>
      </c>
      <c r="B50" s="139" t="s">
        <v>174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>
      <c r="A51" s="154" t="s">
        <v>55</v>
      </c>
      <c r="B51" s="140" t="s">
        <v>175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>
      <c r="A52" s="154" t="s">
        <v>171</v>
      </c>
      <c r="B52" s="140" t="s">
        <v>176</v>
      </c>
      <c r="C52" s="130"/>
      <c r="D52" s="219"/>
      <c r="E52" s="219"/>
      <c r="F52" s="219">
        <v>580000</v>
      </c>
      <c r="G52" s="219"/>
      <c r="H52" s="219"/>
      <c r="I52" s="130"/>
      <c r="J52" s="276">
        <f t="shared" si="2"/>
        <v>580000</v>
      </c>
      <c r="K52" s="258">
        <f>C52+J52</f>
        <v>580000</v>
      </c>
    </row>
    <row r="53" spans="1:11" s="43" customFormat="1" ht="12" customHeight="1">
      <c r="A53" s="154" t="s">
        <v>172</v>
      </c>
      <c r="B53" s="140" t="s">
        <v>177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>
      <c r="A54" s="163" t="s">
        <v>173</v>
      </c>
      <c r="B54" s="316" t="s">
        <v>178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>
      <c r="A55" s="24" t="s">
        <v>98</v>
      </c>
      <c r="B55" s="18" t="s">
        <v>179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</row>
    <row r="56" spans="1:11" s="43" customFormat="1" ht="12" customHeight="1">
      <c r="A56" s="153" t="s">
        <v>56</v>
      </c>
      <c r="B56" s="139" t="s">
        <v>180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>
      <c r="A57" s="154" t="s">
        <v>57</v>
      </c>
      <c r="B57" s="140" t="s">
        <v>286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>
      <c r="A58" s="154" t="s">
        <v>183</v>
      </c>
      <c r="B58" s="140" t="s">
        <v>181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>
      <c r="A59" s="155" t="s">
        <v>184</v>
      </c>
      <c r="B59" s="141" t="s">
        <v>182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>
      <c r="A60" s="24" t="s">
        <v>10</v>
      </c>
      <c r="B60" s="69" t="s">
        <v>185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>
      <c r="A61" s="153" t="s">
        <v>99</v>
      </c>
      <c r="B61" s="139" t="s">
        <v>187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>
      <c r="A62" s="154" t="s">
        <v>100</v>
      </c>
      <c r="B62" s="140" t="s">
        <v>287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>
      <c r="A63" s="154" t="s">
        <v>120</v>
      </c>
      <c r="B63" s="140" t="s">
        <v>188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>
      <c r="A64" s="155" t="s">
        <v>186</v>
      </c>
      <c r="B64" s="141" t="s">
        <v>189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>
      <c r="A65" s="24" t="s">
        <v>11</v>
      </c>
      <c r="B65" s="18" t="s">
        <v>190</v>
      </c>
      <c r="C65" s="132">
        <f>+C8+C15+C22+C29+C37+C49+C55+C60</f>
        <v>770051432</v>
      </c>
      <c r="D65" s="197">
        <f t="shared" ref="D65:K65" si="14">+D8+D15+D22+D29+D37+D49+D55+D60</f>
        <v>19093256</v>
      </c>
      <c r="E65" s="197">
        <f t="shared" si="14"/>
        <v>3769821</v>
      </c>
      <c r="F65" s="197">
        <f t="shared" si="14"/>
        <v>43258305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66121382</v>
      </c>
      <c r="K65" s="257">
        <f t="shared" si="14"/>
        <v>836172814</v>
      </c>
    </row>
    <row r="66" spans="1:11" s="43" customFormat="1" ht="12" customHeight="1" thickBot="1">
      <c r="A66" s="156" t="s">
        <v>277</v>
      </c>
      <c r="B66" s="69" t="s">
        <v>192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>
      <c r="A67" s="153" t="s">
        <v>220</v>
      </c>
      <c r="B67" s="139" t="s">
        <v>193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>
      <c r="A68" s="154" t="s">
        <v>229</v>
      </c>
      <c r="B68" s="140" t="s">
        <v>194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>
      <c r="A69" s="163" t="s">
        <v>230</v>
      </c>
      <c r="B69" s="270" t="s">
        <v>195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>
      <c r="A70" s="156" t="s">
        <v>196</v>
      </c>
      <c r="B70" s="69" t="s">
        <v>197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>
      <c r="A71" s="153" t="s">
        <v>79</v>
      </c>
      <c r="B71" s="245" t="s">
        <v>198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>
      <c r="A72" s="154" t="s">
        <v>80</v>
      </c>
      <c r="B72" s="245" t="s">
        <v>431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>
      <c r="A73" s="154" t="s">
        <v>221</v>
      </c>
      <c r="B73" s="245" t="s">
        <v>199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>
      <c r="A74" s="155" t="s">
        <v>222</v>
      </c>
      <c r="B74" s="246" t="s">
        <v>432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>
      <c r="A75" s="156" t="s">
        <v>200</v>
      </c>
      <c r="B75" s="69" t="s">
        <v>201</v>
      </c>
      <c r="C75" s="126">
        <f>SUM(C76:C77)</f>
        <v>831266768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-2117945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-2117945</v>
      </c>
      <c r="K75" s="253">
        <f t="shared" si="17"/>
        <v>829148823</v>
      </c>
    </row>
    <row r="76" spans="1:11" s="43" customFormat="1" ht="12" customHeight="1">
      <c r="A76" s="153" t="s">
        <v>223</v>
      </c>
      <c r="B76" s="139" t="s">
        <v>202</v>
      </c>
      <c r="C76" s="130">
        <v>831266768</v>
      </c>
      <c r="D76" s="130"/>
      <c r="E76" s="130"/>
      <c r="F76" s="130">
        <v>-2117945</v>
      </c>
      <c r="G76" s="130"/>
      <c r="H76" s="130"/>
      <c r="I76" s="130"/>
      <c r="J76" s="276">
        <f>D76+E76+F76+G76+H76+I76</f>
        <v>-2117945</v>
      </c>
      <c r="K76" s="258">
        <f>C76+J76</f>
        <v>829148823</v>
      </c>
    </row>
    <row r="77" spans="1:11" s="43" customFormat="1" ht="12" customHeight="1" thickBot="1">
      <c r="A77" s="155" t="s">
        <v>224</v>
      </c>
      <c r="B77" s="141" t="s">
        <v>203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>
      <c r="A78" s="156" t="s">
        <v>204</v>
      </c>
      <c r="B78" s="69" t="s">
        <v>205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>
      <c r="A79" s="153" t="s">
        <v>225</v>
      </c>
      <c r="B79" s="139" t="s">
        <v>206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>
      <c r="A80" s="154" t="s">
        <v>226</v>
      </c>
      <c r="B80" s="140" t="s">
        <v>207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>
      <c r="A81" s="155" t="s">
        <v>227</v>
      </c>
      <c r="B81" s="247" t="s">
        <v>433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>
      <c r="A82" s="156" t="s">
        <v>208</v>
      </c>
      <c r="B82" s="69" t="s">
        <v>228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>
      <c r="A83" s="157" t="s">
        <v>209</v>
      </c>
      <c r="B83" s="139" t="s">
        <v>210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>
      <c r="A84" s="158" t="s">
        <v>211</v>
      </c>
      <c r="B84" s="140" t="s">
        <v>212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>
      <c r="A85" s="158" t="s">
        <v>213</v>
      </c>
      <c r="B85" s="140" t="s">
        <v>214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>
      <c r="A86" s="159" t="s">
        <v>215</v>
      </c>
      <c r="B86" s="141" t="s">
        <v>216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>
      <c r="A87" s="156" t="s">
        <v>217</v>
      </c>
      <c r="B87" s="69" t="s">
        <v>333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>
      <c r="A88" s="156" t="s">
        <v>354</v>
      </c>
      <c r="B88" s="69" t="s">
        <v>218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>
      <c r="A89" s="156" t="s">
        <v>355</v>
      </c>
      <c r="B89" s="69" t="s">
        <v>336</v>
      </c>
      <c r="C89" s="132">
        <f>+C66+C70+C75+C78+C82+C88+C87</f>
        <v>831266768</v>
      </c>
      <c r="D89" s="132">
        <f t="shared" ref="D89:K89" si="22">+D66+D70+D75+D78+D82+D88+D87</f>
        <v>0</v>
      </c>
      <c r="E89" s="132">
        <f t="shared" si="22"/>
        <v>0</v>
      </c>
      <c r="F89" s="132">
        <f t="shared" si="22"/>
        <v>-2117945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-2117945</v>
      </c>
      <c r="K89" s="257">
        <f t="shared" si="22"/>
        <v>829148823</v>
      </c>
    </row>
    <row r="90" spans="1:11" s="42" customFormat="1" ht="12" customHeight="1" thickBot="1">
      <c r="A90" s="160" t="s">
        <v>356</v>
      </c>
      <c r="B90" s="322" t="s">
        <v>357</v>
      </c>
      <c r="C90" s="132">
        <f>+C65+C89</f>
        <v>1601318200</v>
      </c>
      <c r="D90" s="132">
        <f t="shared" ref="D90:K90" si="23">+D65+D89</f>
        <v>19093256</v>
      </c>
      <c r="E90" s="132">
        <f t="shared" si="23"/>
        <v>3769821</v>
      </c>
      <c r="F90" s="132">
        <f t="shared" si="23"/>
        <v>41140360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64003437</v>
      </c>
      <c r="K90" s="257">
        <f t="shared" si="23"/>
        <v>1665321637</v>
      </c>
    </row>
    <row r="91" spans="1:11" s="43" customFormat="1" ht="15.2" customHeight="1" thickBot="1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>
      <c r="A92" s="535" t="s">
        <v>36</v>
      </c>
      <c r="B92" s="536"/>
      <c r="C92" s="536"/>
      <c r="D92" s="536"/>
      <c r="E92" s="536"/>
      <c r="F92" s="536"/>
      <c r="G92" s="536"/>
      <c r="H92" s="536"/>
      <c r="I92" s="536"/>
      <c r="J92" s="536"/>
      <c r="K92" s="537"/>
    </row>
    <row r="93" spans="1:11" s="44" customFormat="1" ht="12" customHeight="1" thickBot="1">
      <c r="A93" s="133" t="s">
        <v>3</v>
      </c>
      <c r="B93" s="23" t="s">
        <v>361</v>
      </c>
      <c r="C93" s="125">
        <f>+C94+C95+C96+C97+C98+C111</f>
        <v>769854788</v>
      </c>
      <c r="D93" s="261">
        <f t="shared" ref="D93:K93" si="24">+D94+D95+D96+D97+D98+D111</f>
        <v>-14599399</v>
      </c>
      <c r="E93" s="261">
        <f t="shared" si="24"/>
        <v>3499096</v>
      </c>
      <c r="F93" s="261">
        <f t="shared" si="24"/>
        <v>34612153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23511850</v>
      </c>
      <c r="K93" s="264">
        <f t="shared" si="24"/>
        <v>793366638</v>
      </c>
    </row>
    <row r="94" spans="1:11" ht="12" customHeight="1">
      <c r="A94" s="161" t="s">
        <v>58</v>
      </c>
      <c r="B94" s="7" t="s">
        <v>32</v>
      </c>
      <c r="C94" s="186">
        <v>157909450</v>
      </c>
      <c r="D94" s="262"/>
      <c r="E94" s="262"/>
      <c r="F94" s="262">
        <v>202000</v>
      </c>
      <c r="G94" s="262"/>
      <c r="H94" s="262"/>
      <c r="I94" s="186"/>
      <c r="J94" s="277">
        <f t="shared" ref="J94:J113" si="25">D94+E94+F94+G94+H94+I94</f>
        <v>202000</v>
      </c>
      <c r="K94" s="265">
        <f t="shared" ref="K94:K113" si="26">C94+J94</f>
        <v>158111450</v>
      </c>
    </row>
    <row r="95" spans="1:11" ht="12" customHeight="1">
      <c r="A95" s="154" t="s">
        <v>59</v>
      </c>
      <c r="B95" s="5" t="s">
        <v>101</v>
      </c>
      <c r="C95" s="127">
        <v>32607939</v>
      </c>
      <c r="D95" s="127"/>
      <c r="E95" s="127"/>
      <c r="F95" s="127"/>
      <c r="G95" s="127"/>
      <c r="H95" s="127"/>
      <c r="I95" s="127"/>
      <c r="J95" s="278">
        <f t="shared" si="25"/>
        <v>0</v>
      </c>
      <c r="K95" s="255">
        <f t="shared" si="26"/>
        <v>32607939</v>
      </c>
    </row>
    <row r="96" spans="1:11" ht="12" customHeight="1">
      <c r="A96" s="154" t="s">
        <v>60</v>
      </c>
      <c r="B96" s="5" t="s">
        <v>77</v>
      </c>
      <c r="C96" s="129">
        <v>206446754</v>
      </c>
      <c r="D96" s="129">
        <v>-51323</v>
      </c>
      <c r="E96" s="129">
        <v>-274997</v>
      </c>
      <c r="F96" s="129"/>
      <c r="G96" s="129"/>
      <c r="H96" s="127"/>
      <c r="I96" s="129"/>
      <c r="J96" s="279">
        <f t="shared" si="25"/>
        <v>-326320</v>
      </c>
      <c r="K96" s="256">
        <f t="shared" si="26"/>
        <v>206120434</v>
      </c>
    </row>
    <row r="97" spans="1:11" ht="12" customHeight="1">
      <c r="A97" s="154" t="s">
        <v>61</v>
      </c>
      <c r="B97" s="8" t="s">
        <v>102</v>
      </c>
      <c r="C97" s="129">
        <v>23042250</v>
      </c>
      <c r="D97" s="129"/>
      <c r="E97" s="129"/>
      <c r="F97" s="129">
        <v>11772900</v>
      </c>
      <c r="G97" s="129"/>
      <c r="H97" s="129"/>
      <c r="I97" s="129"/>
      <c r="J97" s="279">
        <f t="shared" si="25"/>
        <v>11772900</v>
      </c>
      <c r="K97" s="256">
        <f t="shared" si="26"/>
        <v>34815150</v>
      </c>
    </row>
    <row r="98" spans="1:11" ht="12" customHeight="1">
      <c r="A98" s="154" t="s">
        <v>69</v>
      </c>
      <c r="B98" s="16" t="s">
        <v>103</v>
      </c>
      <c r="C98" s="129">
        <v>162750764</v>
      </c>
      <c r="D98" s="129"/>
      <c r="E98" s="129">
        <v>4272</v>
      </c>
      <c r="F98" s="129">
        <v>15825000</v>
      </c>
      <c r="G98" s="129"/>
      <c r="H98" s="129"/>
      <c r="I98" s="129"/>
      <c r="J98" s="279">
        <f t="shared" si="25"/>
        <v>15829272</v>
      </c>
      <c r="K98" s="256">
        <f t="shared" si="26"/>
        <v>178580036</v>
      </c>
    </row>
    <row r="99" spans="1:11" ht="12" customHeight="1">
      <c r="A99" s="154" t="s">
        <v>62</v>
      </c>
      <c r="B99" s="5" t="s">
        <v>358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>
      <c r="A100" s="154" t="s">
        <v>63</v>
      </c>
      <c r="B100" s="50" t="s">
        <v>299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>
      <c r="A101" s="154" t="s">
        <v>70</v>
      </c>
      <c r="B101" s="50" t="s">
        <v>298</v>
      </c>
      <c r="C101" s="129"/>
      <c r="D101" s="129"/>
      <c r="E101" s="129">
        <v>4272</v>
      </c>
      <c r="F101" s="129"/>
      <c r="G101" s="129"/>
      <c r="H101" s="129"/>
      <c r="I101" s="129"/>
      <c r="J101" s="279">
        <f t="shared" si="25"/>
        <v>4272</v>
      </c>
      <c r="K101" s="256">
        <f t="shared" si="26"/>
        <v>4272</v>
      </c>
    </row>
    <row r="102" spans="1:11" ht="12" customHeight="1">
      <c r="A102" s="154" t="s">
        <v>71</v>
      </c>
      <c r="B102" s="50" t="s">
        <v>234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>
      <c r="A103" s="154" t="s">
        <v>72</v>
      </c>
      <c r="B103" s="51" t="s">
        <v>235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>
      <c r="A104" s="154" t="s">
        <v>73</v>
      </c>
      <c r="B104" s="51" t="s">
        <v>236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>
      <c r="A105" s="154" t="s">
        <v>75</v>
      </c>
      <c r="B105" s="50" t="s">
        <v>237</v>
      </c>
      <c r="C105" s="129">
        <v>162750764</v>
      </c>
      <c r="D105" s="129"/>
      <c r="E105" s="129"/>
      <c r="F105" s="129">
        <v>15825000</v>
      </c>
      <c r="G105" s="129"/>
      <c r="H105" s="129"/>
      <c r="I105" s="129"/>
      <c r="J105" s="279">
        <f t="shared" si="25"/>
        <v>15825000</v>
      </c>
      <c r="K105" s="256">
        <f t="shared" si="26"/>
        <v>178575764</v>
      </c>
    </row>
    <row r="106" spans="1:11" ht="12" customHeight="1">
      <c r="A106" s="154" t="s">
        <v>104</v>
      </c>
      <c r="B106" s="50" t="s">
        <v>238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>
      <c r="A107" s="154" t="s">
        <v>232</v>
      </c>
      <c r="B107" s="51" t="s">
        <v>239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>
      <c r="A108" s="162" t="s">
        <v>233</v>
      </c>
      <c r="B108" s="52" t="s">
        <v>240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>
      <c r="A109" s="154" t="s">
        <v>296</v>
      </c>
      <c r="B109" s="52" t="s">
        <v>241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>
      <c r="A110" s="154" t="s">
        <v>297</v>
      </c>
      <c r="B110" s="51" t="s">
        <v>242</v>
      </c>
      <c r="C110" s="127">
        <v>0</v>
      </c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0</v>
      </c>
    </row>
    <row r="111" spans="1:11" ht="12" customHeight="1">
      <c r="A111" s="154" t="s">
        <v>301</v>
      </c>
      <c r="B111" s="8" t="s">
        <v>33</v>
      </c>
      <c r="C111" s="127">
        <v>187097631</v>
      </c>
      <c r="D111" s="127">
        <v>-14548076</v>
      </c>
      <c r="E111" s="127">
        <v>3769821</v>
      </c>
      <c r="F111" s="127">
        <v>6812253</v>
      </c>
      <c r="G111" s="127"/>
      <c r="H111" s="127"/>
      <c r="I111" s="127"/>
      <c r="J111" s="278">
        <f t="shared" si="25"/>
        <v>-3966002</v>
      </c>
      <c r="K111" s="255">
        <f t="shared" si="26"/>
        <v>183131629</v>
      </c>
    </row>
    <row r="112" spans="1:11" ht="12" customHeight="1">
      <c r="A112" s="155" t="s">
        <v>302</v>
      </c>
      <c r="B112" s="5" t="s">
        <v>359</v>
      </c>
      <c r="C112" s="129">
        <v>50000000</v>
      </c>
      <c r="D112" s="129">
        <v>-14548076</v>
      </c>
      <c r="E112" s="129">
        <v>3769821</v>
      </c>
      <c r="F112" s="129">
        <v>6812253</v>
      </c>
      <c r="G112" s="129"/>
      <c r="H112" s="129"/>
      <c r="I112" s="129"/>
      <c r="J112" s="279">
        <f t="shared" si="25"/>
        <v>-3966002</v>
      </c>
      <c r="K112" s="256">
        <f t="shared" si="26"/>
        <v>46033998</v>
      </c>
    </row>
    <row r="113" spans="1:11" ht="12" customHeight="1" thickBot="1">
      <c r="A113" s="163" t="s">
        <v>303</v>
      </c>
      <c r="B113" s="53" t="s">
        <v>360</v>
      </c>
      <c r="C113" s="187">
        <v>137097631</v>
      </c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137097631</v>
      </c>
    </row>
    <row r="114" spans="1:11" ht="12" customHeight="1" thickBot="1">
      <c r="A114" s="24" t="s">
        <v>4</v>
      </c>
      <c r="B114" s="22" t="s">
        <v>243</v>
      </c>
      <c r="C114" s="126">
        <f>+C115+C117+C119</f>
        <v>515959970</v>
      </c>
      <c r="D114" s="126">
        <f t="shared" ref="D114:K114" si="27">+D115+D117+D119</f>
        <v>51323</v>
      </c>
      <c r="E114" s="126">
        <f t="shared" si="27"/>
        <v>270725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322048</v>
      </c>
      <c r="K114" s="253">
        <f t="shared" si="27"/>
        <v>516282018</v>
      </c>
    </row>
    <row r="115" spans="1:11" ht="12" customHeight="1">
      <c r="A115" s="153" t="s">
        <v>64</v>
      </c>
      <c r="B115" s="5" t="s">
        <v>119</v>
      </c>
      <c r="C115" s="128">
        <v>12704549</v>
      </c>
      <c r="D115" s="128">
        <v>51323</v>
      </c>
      <c r="E115" s="128">
        <v>270725</v>
      </c>
      <c r="F115" s="128"/>
      <c r="G115" s="128"/>
      <c r="H115" s="128"/>
      <c r="I115" s="128"/>
      <c r="J115" s="167">
        <f t="shared" ref="J115:J127" si="28">D115+E115+F115+G115+H115+I115</f>
        <v>322048</v>
      </c>
      <c r="K115" s="254">
        <f t="shared" ref="K115:K127" si="29">C115+J115</f>
        <v>13026597</v>
      </c>
    </row>
    <row r="116" spans="1:11" ht="12" customHeight="1">
      <c r="A116" s="153" t="s">
        <v>65</v>
      </c>
      <c r="B116" s="9" t="s">
        <v>247</v>
      </c>
      <c r="C116" s="128">
        <v>10468437</v>
      </c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10468437</v>
      </c>
    </row>
    <row r="117" spans="1:11" ht="12" customHeight="1">
      <c r="A117" s="153" t="s">
        <v>66</v>
      </c>
      <c r="B117" s="9" t="s">
        <v>105</v>
      </c>
      <c r="C117" s="127">
        <v>503255421</v>
      </c>
      <c r="D117" s="127"/>
      <c r="E117" s="127"/>
      <c r="F117" s="127"/>
      <c r="G117" s="127"/>
      <c r="H117" s="127"/>
      <c r="I117" s="127"/>
      <c r="J117" s="278">
        <f t="shared" si="28"/>
        <v>0</v>
      </c>
      <c r="K117" s="255">
        <f t="shared" si="29"/>
        <v>503255421</v>
      </c>
    </row>
    <row r="118" spans="1:11" ht="12" customHeight="1">
      <c r="A118" s="153" t="s">
        <v>67</v>
      </c>
      <c r="B118" s="9" t="s">
        <v>248</v>
      </c>
      <c r="C118" s="127">
        <v>503255421</v>
      </c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503255421</v>
      </c>
    </row>
    <row r="119" spans="1:11" ht="12" customHeight="1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>
      <c r="A120" s="153" t="s">
        <v>74</v>
      </c>
      <c r="B120" s="70" t="s">
        <v>288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>
      <c r="A121" s="153" t="s">
        <v>76</v>
      </c>
      <c r="B121" s="135" t="s">
        <v>253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>
      <c r="A122" s="153" t="s">
        <v>106</v>
      </c>
      <c r="B122" s="51" t="s">
        <v>236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>
      <c r="A123" s="153" t="s">
        <v>107</v>
      </c>
      <c r="B123" s="51" t="s">
        <v>252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>
      <c r="A124" s="153" t="s">
        <v>108</v>
      </c>
      <c r="B124" s="51" t="s">
        <v>251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>
      <c r="A125" s="153" t="s">
        <v>244</v>
      </c>
      <c r="B125" s="51" t="s">
        <v>239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>
      <c r="A126" s="153" t="s">
        <v>245</v>
      </c>
      <c r="B126" s="51" t="s">
        <v>250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>
      <c r="A127" s="162" t="s">
        <v>246</v>
      </c>
      <c r="B127" s="51" t="s">
        <v>249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>
      <c r="A128" s="24" t="s">
        <v>5</v>
      </c>
      <c r="B128" s="47" t="s">
        <v>306</v>
      </c>
      <c r="C128" s="126">
        <f>+C93+C114</f>
        <v>1285814758</v>
      </c>
      <c r="D128" s="126">
        <f t="shared" ref="D128:K128" si="30">+D93+D114</f>
        <v>-14548076</v>
      </c>
      <c r="E128" s="126">
        <f t="shared" si="30"/>
        <v>3769821</v>
      </c>
      <c r="F128" s="126">
        <f t="shared" si="30"/>
        <v>34612153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23833898</v>
      </c>
      <c r="K128" s="253">
        <f t="shared" si="30"/>
        <v>1309648656</v>
      </c>
    </row>
    <row r="129" spans="1:16" ht="12" customHeight="1" thickBot="1">
      <c r="A129" s="24" t="s">
        <v>6</v>
      </c>
      <c r="B129" s="47" t="s">
        <v>307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6" s="44" customFormat="1" ht="12" customHeight="1">
      <c r="A130" s="153" t="s">
        <v>152</v>
      </c>
      <c r="B130" s="6" t="s">
        <v>364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6" ht="12" customHeight="1">
      <c r="A131" s="153" t="s">
        <v>153</v>
      </c>
      <c r="B131" s="6" t="s">
        <v>315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6" ht="12" customHeight="1" thickBot="1">
      <c r="A132" s="162" t="s">
        <v>154</v>
      </c>
      <c r="B132" s="4" t="s">
        <v>363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6" ht="12" customHeight="1" thickBot="1">
      <c r="A133" s="24" t="s">
        <v>7</v>
      </c>
      <c r="B133" s="47" t="s">
        <v>308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6" ht="12" customHeight="1">
      <c r="A134" s="153" t="s">
        <v>51</v>
      </c>
      <c r="B134" s="6" t="s">
        <v>317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6" ht="12" customHeight="1">
      <c r="A135" s="153" t="s">
        <v>52</v>
      </c>
      <c r="B135" s="6" t="s">
        <v>309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6" ht="12" customHeight="1">
      <c r="A136" s="153" t="s">
        <v>53</v>
      </c>
      <c r="B136" s="6" t="s">
        <v>310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6" ht="12" customHeight="1">
      <c r="A137" s="153" t="s">
        <v>93</v>
      </c>
      <c r="B137" s="6" t="s">
        <v>362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6" ht="12" customHeight="1">
      <c r="A138" s="153" t="s">
        <v>94</v>
      </c>
      <c r="B138" s="6" t="s">
        <v>312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6" s="44" customFormat="1" ht="12" customHeight="1" thickBot="1">
      <c r="A139" s="162" t="s">
        <v>95</v>
      </c>
      <c r="B139" s="4" t="s">
        <v>313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6" ht="12" customHeight="1" thickBot="1">
      <c r="A140" s="24" t="s">
        <v>8</v>
      </c>
      <c r="B140" s="47" t="s">
        <v>368</v>
      </c>
      <c r="C140" s="132">
        <f>+C141+C142+C144+C145+C143</f>
        <v>315503442</v>
      </c>
      <c r="D140" s="132">
        <f t="shared" ref="D140:K140" si="35">+D141+D142+D144+D145+D143</f>
        <v>33641332</v>
      </c>
      <c r="E140" s="132">
        <f t="shared" si="35"/>
        <v>0</v>
      </c>
      <c r="F140" s="132">
        <f t="shared" si="35"/>
        <v>6528207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40169539</v>
      </c>
      <c r="K140" s="257">
        <f t="shared" si="35"/>
        <v>355672981</v>
      </c>
      <c r="P140" s="67"/>
    </row>
    <row r="141" spans="1:16">
      <c r="A141" s="153" t="s">
        <v>54</v>
      </c>
      <c r="B141" s="6" t="s">
        <v>254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6" ht="12" customHeight="1">
      <c r="A142" s="153" t="s">
        <v>55</v>
      </c>
      <c r="B142" s="6" t="s">
        <v>255</v>
      </c>
      <c r="C142" s="127"/>
      <c r="D142" s="127">
        <v>18593332</v>
      </c>
      <c r="E142" s="127"/>
      <c r="F142" s="127"/>
      <c r="G142" s="127"/>
      <c r="H142" s="127"/>
      <c r="I142" s="127"/>
      <c r="J142" s="278">
        <f>D142+E142+F142+G142+H142+I142</f>
        <v>18593332</v>
      </c>
      <c r="K142" s="255">
        <f>C142+J142</f>
        <v>18593332</v>
      </c>
    </row>
    <row r="143" spans="1:16" ht="12" customHeight="1">
      <c r="A143" s="153" t="s">
        <v>171</v>
      </c>
      <c r="B143" s="6" t="s">
        <v>367</v>
      </c>
      <c r="C143" s="127">
        <v>315503442</v>
      </c>
      <c r="D143" s="127">
        <v>15048000</v>
      </c>
      <c r="E143" s="127"/>
      <c r="F143" s="127">
        <v>6528207</v>
      </c>
      <c r="G143" s="127"/>
      <c r="H143" s="127"/>
      <c r="I143" s="127"/>
      <c r="J143" s="278">
        <f>D143+E143+F143+G143+H143+I143</f>
        <v>21576207</v>
      </c>
      <c r="K143" s="255">
        <f>C143+J143</f>
        <v>337079649</v>
      </c>
    </row>
    <row r="144" spans="1:16" s="44" customFormat="1" ht="12" customHeight="1">
      <c r="A144" s="153" t="s">
        <v>172</v>
      </c>
      <c r="B144" s="6" t="s">
        <v>322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>
      <c r="A145" s="162" t="s">
        <v>173</v>
      </c>
      <c r="B145" s="4" t="s">
        <v>273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>
      <c r="A146" s="24" t="s">
        <v>9</v>
      </c>
      <c r="B146" s="47" t="s">
        <v>323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>
      <c r="A147" s="153" t="s">
        <v>56</v>
      </c>
      <c r="B147" s="6" t="s">
        <v>318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>
      <c r="A148" s="153" t="s">
        <v>57</v>
      </c>
      <c r="B148" s="6" t="s">
        <v>325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>
      <c r="A149" s="153" t="s">
        <v>183</v>
      </c>
      <c r="B149" s="6" t="s">
        <v>320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>
      <c r="A150" s="153" t="s">
        <v>184</v>
      </c>
      <c r="B150" s="6" t="s">
        <v>365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>
      <c r="A151" s="162" t="s">
        <v>324</v>
      </c>
      <c r="B151" s="4" t="s">
        <v>327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>
      <c r="A152" s="181" t="s">
        <v>10</v>
      </c>
      <c r="B152" s="47" t="s">
        <v>328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>
      <c r="A153" s="181" t="s">
        <v>11</v>
      </c>
      <c r="B153" s="47" t="s">
        <v>329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>
      <c r="A154" s="24" t="s">
        <v>12</v>
      </c>
      <c r="B154" s="47" t="s">
        <v>331</v>
      </c>
      <c r="C154" s="191">
        <f>+C129+C133+C140+C146+C152+C153</f>
        <v>315503442</v>
      </c>
      <c r="D154" s="191">
        <f t="shared" ref="D154:K154" si="39">+D129+D133+D140+D146+D152+D153</f>
        <v>33641332</v>
      </c>
      <c r="E154" s="191">
        <f t="shared" si="39"/>
        <v>0</v>
      </c>
      <c r="F154" s="191">
        <f t="shared" si="39"/>
        <v>6528207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40169539</v>
      </c>
      <c r="K154" s="268">
        <f t="shared" si="39"/>
        <v>355672981</v>
      </c>
    </row>
    <row r="155" spans="1:11" ht="15.2" customHeight="1" thickBot="1">
      <c r="A155" s="164" t="s">
        <v>13</v>
      </c>
      <c r="B155" s="114" t="s">
        <v>330</v>
      </c>
      <c r="C155" s="191">
        <f>+C128+C154</f>
        <v>1601318200</v>
      </c>
      <c r="D155" s="191">
        <f t="shared" ref="D155:K155" si="40">+D128+D154</f>
        <v>19093256</v>
      </c>
      <c r="E155" s="191">
        <f t="shared" si="40"/>
        <v>3769821</v>
      </c>
      <c r="F155" s="191">
        <f t="shared" si="40"/>
        <v>41140360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64003437</v>
      </c>
      <c r="K155" s="268">
        <f t="shared" si="40"/>
        <v>1665321637</v>
      </c>
    </row>
    <row r="156" spans="1:11" ht="13.5" thickBot="1">
      <c r="A156" s="117"/>
      <c r="B156" s="118"/>
      <c r="C156" s="421">
        <f>C90-C155</f>
        <v>0</v>
      </c>
      <c r="D156" s="422"/>
      <c r="E156" s="422"/>
      <c r="F156" s="422"/>
      <c r="G156" s="422"/>
      <c r="H156" s="422"/>
      <c r="I156" s="423"/>
      <c r="J156" s="423"/>
      <c r="K156" s="424">
        <f>K90-K155</f>
        <v>0</v>
      </c>
    </row>
    <row r="157" spans="1:11" ht="15.2" customHeight="1" thickBot="1">
      <c r="A157" s="65" t="s">
        <v>366</v>
      </c>
      <c r="B157" s="66"/>
      <c r="C157" s="223">
        <v>9</v>
      </c>
      <c r="D157" s="263">
        <v>0</v>
      </c>
      <c r="E157" s="263"/>
      <c r="F157" s="263"/>
      <c r="G157" s="263"/>
      <c r="H157" s="263"/>
      <c r="I157" s="223"/>
      <c r="J157" s="315">
        <f>D157+E157+F157+G157+H157+I157</f>
        <v>0</v>
      </c>
      <c r="K157" s="267">
        <f>C157+J157</f>
        <v>9</v>
      </c>
    </row>
    <row r="158" spans="1:11" ht="14.45" customHeight="1" thickBot="1">
      <c r="A158" s="65" t="s">
        <v>116</v>
      </c>
      <c r="B158" s="66"/>
      <c r="C158" s="223">
        <v>120</v>
      </c>
      <c r="D158" s="263">
        <v>0</v>
      </c>
      <c r="E158" s="263"/>
      <c r="F158" s="263"/>
      <c r="G158" s="263"/>
      <c r="H158" s="263"/>
      <c r="I158" s="223"/>
      <c r="J158" s="315">
        <f>D158+E158+F158+G158+H158+I158</f>
        <v>0</v>
      </c>
      <c r="K158" s="267">
        <f>C158+J158</f>
        <v>120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41" orientation="landscape" r:id="rId1"/>
  <headerFooter alignWithMargins="0"/>
  <rowBreaks count="1" manualBreakCount="1">
    <brk id="9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P158"/>
  <sheetViews>
    <sheetView view="pageBreakPreview" topLeftCell="E1" zoomScaleNormal="100" zoomScaleSheetLayoutView="100" workbookViewId="0">
      <selection activeCell="R17" sqref="R17"/>
    </sheetView>
  </sheetViews>
  <sheetFormatPr defaultColWidth="9.33203125" defaultRowHeight="12.75"/>
  <cols>
    <col min="1" max="1" width="12.5" style="119" customWidth="1"/>
    <col min="2" max="2" width="62" style="120" customWidth="1"/>
    <col min="3" max="3" width="15.83203125" style="121" customWidth="1"/>
    <col min="4" max="7" width="14.83203125" style="121" customWidth="1"/>
    <col min="8" max="9" width="14.83203125" style="1" customWidth="1"/>
    <col min="10" max="11" width="15.83203125" style="1" customWidth="1"/>
    <col min="12" max="16384" width="9.33203125" style="1"/>
  </cols>
  <sheetData>
    <row r="1" spans="1:11" s="317" customFormat="1" ht="16.5" customHeight="1" thickBot="1">
      <c r="A1" s="402"/>
      <c r="B1" s="546" t="str">
        <f>CONCATENATE("9.1.2. melléklet ",RM_ALAPADATOK!A7," ",RM_ALAPADATOK!B7," ",RM_ALAPADATOK!C7," ",RM_ALAPADATOK!D7," ",RM_ALAPADATOK!E7," ",RM_ALAPADATOK!F7," ",RM_ALAPADATOK!G7," ",RM_ALAPADATOK!H7)</f>
        <v>9.1.2. melléklet a 13 / 2019 ( XII. 4. ) önkormányzati rendelethez</v>
      </c>
      <c r="C1" s="547"/>
      <c r="D1" s="547"/>
      <c r="E1" s="547"/>
      <c r="F1" s="547"/>
      <c r="G1" s="547"/>
      <c r="H1" s="547"/>
      <c r="I1" s="547"/>
      <c r="J1" s="547"/>
      <c r="K1" s="547"/>
    </row>
    <row r="2" spans="1:11" s="319" customFormat="1" ht="21.2" customHeight="1" thickBot="1">
      <c r="A2" s="403" t="s">
        <v>39</v>
      </c>
      <c r="B2" s="538" t="str">
        <f>CONCATENATE(RM_ALAPADATOK!A3)</f>
        <v xml:space="preserve">ONGA VÁROS ÖNKORMÁNYZATA </v>
      </c>
      <c r="C2" s="539"/>
      <c r="D2" s="539"/>
      <c r="E2" s="539"/>
      <c r="F2" s="539"/>
      <c r="G2" s="539"/>
      <c r="H2" s="539"/>
      <c r="I2" s="540"/>
      <c r="J2" s="541"/>
      <c r="K2" s="318" t="s">
        <v>34</v>
      </c>
    </row>
    <row r="3" spans="1:11" s="319" customFormat="1" ht="36.75" thickBot="1">
      <c r="A3" s="403" t="s">
        <v>114</v>
      </c>
      <c r="B3" s="542" t="s">
        <v>469</v>
      </c>
      <c r="C3" s="543"/>
      <c r="D3" s="543"/>
      <c r="E3" s="543"/>
      <c r="F3" s="543"/>
      <c r="G3" s="543"/>
      <c r="H3" s="543"/>
      <c r="I3" s="544"/>
      <c r="J3" s="545"/>
      <c r="K3" s="320" t="s">
        <v>38</v>
      </c>
    </row>
    <row r="4" spans="1:11" s="321" customFormat="1" ht="15.95" customHeight="1" thickBot="1">
      <c r="A4" s="404"/>
      <c r="B4" s="404"/>
      <c r="C4" s="405"/>
      <c r="D4" s="405"/>
      <c r="E4" s="405"/>
      <c r="F4" s="405"/>
      <c r="G4" s="405"/>
      <c r="H4" s="406"/>
      <c r="I4" s="406"/>
      <c r="J4" s="406"/>
      <c r="K4" s="407" t="str">
        <f>CONCATENATE(RM_2.2.sz.mell.!I2)</f>
        <v>Forintban!</v>
      </c>
    </row>
    <row r="5" spans="1:11" ht="40.5" customHeight="1" thickBot="1">
      <c r="A5" s="408" t="s">
        <v>115</v>
      </c>
      <c r="B5" s="395" t="s">
        <v>427</v>
      </c>
      <c r="C5" s="289" t="str">
        <f>CONCATENATE(RM_1.1.sz.mell.!C9:K9)</f>
        <v>Eredeti
előirányzat</v>
      </c>
      <c r="D5" s="400" t="str">
        <f>CONCATENATE(RM_1.1.sz.mell.!D9)</f>
        <v xml:space="preserve">1. sz. módosítás </v>
      </c>
      <c r="E5" s="290" t="str">
        <f>CONCATENATE(RM_1.1.sz.mell.!E9)</f>
        <v xml:space="preserve">2. sz. módosítás </v>
      </c>
      <c r="F5" s="290" t="str">
        <f>CONCATENATE(RM_1.1.sz.mell.!F9)</f>
        <v xml:space="preserve">3. sz. módosítás </v>
      </c>
      <c r="G5" s="290" t="str">
        <f>CONCATENATE(RM_1.1.sz.mell.!G9)</f>
        <v xml:space="preserve">4. sz. módosítás </v>
      </c>
      <c r="H5" s="290" t="str">
        <f>CONCATENATE(RM_1.1.sz.mell.!H9)</f>
        <v xml:space="preserve">5. sz. módosítás </v>
      </c>
      <c r="I5" s="290" t="str">
        <f>CONCATENATE(RM_1.1.sz.mell.!I9)</f>
        <v xml:space="preserve">6. sz. módosítás </v>
      </c>
      <c r="J5" s="290" t="s">
        <v>434</v>
      </c>
      <c r="K5" s="291" t="str">
        <f>CONCATENATE(RM_9.1.1.sz.mell!K5)</f>
        <v>3.számú módosítás utáni előirányzat</v>
      </c>
    </row>
    <row r="6" spans="1:11" s="40" customFormat="1" ht="12.95" customHeight="1" thickBot="1">
      <c r="A6" s="396" t="s">
        <v>345</v>
      </c>
      <c r="B6" s="397" t="s">
        <v>346</v>
      </c>
      <c r="C6" s="409" t="s">
        <v>347</v>
      </c>
      <c r="D6" s="409" t="s">
        <v>349</v>
      </c>
      <c r="E6" s="410" t="s">
        <v>348</v>
      </c>
      <c r="F6" s="410" t="s">
        <v>350</v>
      </c>
      <c r="G6" s="410" t="s">
        <v>351</v>
      </c>
      <c r="H6" s="410" t="s">
        <v>352</v>
      </c>
      <c r="I6" s="410" t="s">
        <v>457</v>
      </c>
      <c r="J6" s="410" t="s">
        <v>458</v>
      </c>
      <c r="K6" s="399" t="s">
        <v>459</v>
      </c>
    </row>
    <row r="7" spans="1:11" s="40" customFormat="1" ht="15.95" customHeight="1" thickBot="1">
      <c r="A7" s="535" t="s">
        <v>35</v>
      </c>
      <c r="B7" s="536"/>
      <c r="C7" s="536"/>
      <c r="D7" s="536"/>
      <c r="E7" s="536"/>
      <c r="F7" s="536"/>
      <c r="G7" s="536"/>
      <c r="H7" s="536"/>
      <c r="I7" s="536"/>
      <c r="J7" s="536"/>
      <c r="K7" s="537"/>
    </row>
    <row r="8" spans="1:11" s="40" customFormat="1" ht="12" customHeight="1" thickBot="1">
      <c r="A8" s="24" t="s">
        <v>3</v>
      </c>
      <c r="B8" s="18" t="s">
        <v>137</v>
      </c>
      <c r="C8" s="126">
        <f>+C9+C10+C11+C12+C13+C14</f>
        <v>0</v>
      </c>
      <c r="D8" s="193">
        <f t="shared" ref="D8:I8" si="0">+D9+D10+D11+D12+D13+D14</f>
        <v>0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0</v>
      </c>
      <c r="K8" s="253">
        <f>+K9+K10+K11+K12+K13+K14</f>
        <v>0</v>
      </c>
    </row>
    <row r="9" spans="1:11" s="42" customFormat="1" ht="12" customHeight="1">
      <c r="A9" s="153" t="s">
        <v>58</v>
      </c>
      <c r="B9" s="139" t="s">
        <v>138</v>
      </c>
      <c r="C9" s="128"/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0</v>
      </c>
    </row>
    <row r="10" spans="1:11" s="43" customFormat="1" ht="12" customHeight="1">
      <c r="A10" s="154" t="s">
        <v>59</v>
      </c>
      <c r="B10" s="140" t="s">
        <v>139</v>
      </c>
      <c r="C10" s="128"/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0</v>
      </c>
    </row>
    <row r="11" spans="1:11" s="43" customFormat="1" ht="12" customHeight="1">
      <c r="A11" s="154" t="s">
        <v>60</v>
      </c>
      <c r="B11" s="140" t="s">
        <v>140</v>
      </c>
      <c r="C11" s="128"/>
      <c r="D11" s="195"/>
      <c r="E11" s="195"/>
      <c r="F11" s="195"/>
      <c r="G11" s="195"/>
      <c r="H11" s="195"/>
      <c r="I11" s="127"/>
      <c r="J11" s="167">
        <f t="shared" si="2"/>
        <v>0</v>
      </c>
      <c r="K11" s="254">
        <f t="shared" si="1"/>
        <v>0</v>
      </c>
    </row>
    <row r="12" spans="1:11" s="43" customFormat="1" ht="12" customHeight="1">
      <c r="A12" s="154" t="s">
        <v>61</v>
      </c>
      <c r="B12" s="140" t="s">
        <v>141</v>
      </c>
      <c r="C12" s="128"/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0</v>
      </c>
    </row>
    <row r="13" spans="1:11" s="43" customFormat="1" ht="12" customHeight="1">
      <c r="A13" s="154" t="s">
        <v>78</v>
      </c>
      <c r="B13" s="140" t="s">
        <v>353</v>
      </c>
      <c r="C13" s="128"/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0</v>
      </c>
    </row>
    <row r="14" spans="1:11" s="42" customFormat="1" ht="12" customHeight="1" thickBot="1">
      <c r="A14" s="155" t="s">
        <v>62</v>
      </c>
      <c r="B14" s="141" t="s">
        <v>291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>
      <c r="A15" s="24" t="s">
        <v>4</v>
      </c>
      <c r="B15" s="69" t="s">
        <v>142</v>
      </c>
      <c r="C15" s="126">
        <f>+C16+C17+C18+C19+C20</f>
        <v>0</v>
      </c>
      <c r="D15" s="193">
        <f t="shared" ref="D15:K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0</v>
      </c>
    </row>
    <row r="16" spans="1:11" s="42" customFormat="1" ht="12" customHeight="1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>
      <c r="A18" s="154" t="s">
        <v>66</v>
      </c>
      <c r="B18" s="140" t="s">
        <v>282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>
      <c r="A19" s="154" t="s">
        <v>67</v>
      </c>
      <c r="B19" s="140" t="s">
        <v>283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>
      <c r="A20" s="154" t="s">
        <v>68</v>
      </c>
      <c r="B20" s="140" t="s">
        <v>145</v>
      </c>
      <c r="C20" s="128"/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0</v>
      </c>
    </row>
    <row r="21" spans="1:11" s="43" customFormat="1" ht="12" customHeight="1" thickBot="1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</row>
    <row r="23" spans="1:11" s="43" customFormat="1" ht="12" customHeight="1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</row>
    <row r="24" spans="1:11" s="42" customFormat="1" ht="12" customHeight="1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>
      <c r="A25" s="154" t="s">
        <v>49</v>
      </c>
      <c r="B25" s="140" t="s">
        <v>284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>
      <c r="A26" s="154" t="s">
        <v>50</v>
      </c>
      <c r="B26" s="140" t="s">
        <v>285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</row>
    <row r="28" spans="1:11" s="43" customFormat="1" ht="12" customHeight="1" thickBot="1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>
      <c r="A29" s="24" t="s">
        <v>91</v>
      </c>
      <c r="B29" s="18" t="s">
        <v>420</v>
      </c>
      <c r="C29" s="132">
        <f>+C30+C31+C32+C33+C34+C35+C36</f>
        <v>5000000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5000000</v>
      </c>
    </row>
    <row r="30" spans="1:11" s="43" customFormat="1" ht="12" customHeight="1">
      <c r="A30" s="153" t="s">
        <v>152</v>
      </c>
      <c r="B30" s="139" t="s">
        <v>413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>
      <c r="A31" s="154" t="s">
        <v>153</v>
      </c>
      <c r="B31" s="140" t="s">
        <v>414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>
      <c r="A32" s="154" t="s">
        <v>154</v>
      </c>
      <c r="B32" s="140" t="s">
        <v>415</v>
      </c>
      <c r="C32" s="127">
        <v>5000000</v>
      </c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5000000</v>
      </c>
    </row>
    <row r="33" spans="1:11" s="43" customFormat="1" ht="12" customHeight="1">
      <c r="A33" s="154" t="s">
        <v>155</v>
      </c>
      <c r="B33" s="140" t="s">
        <v>416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>
      <c r="A34" s="154" t="s">
        <v>417</v>
      </c>
      <c r="B34" s="140" t="s">
        <v>156</v>
      </c>
      <c r="C34" s="127"/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0</v>
      </c>
    </row>
    <row r="35" spans="1:11" s="43" customFormat="1" ht="12" customHeight="1">
      <c r="A35" s="154" t="s">
        <v>418</v>
      </c>
      <c r="B35" s="140" t="s">
        <v>560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>
      <c r="A36" s="155" t="s">
        <v>419</v>
      </c>
      <c r="B36" s="141" t="s">
        <v>157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>
      <c r="A37" s="24" t="s">
        <v>7</v>
      </c>
      <c r="B37" s="18" t="s">
        <v>292</v>
      </c>
      <c r="C37" s="126">
        <f>SUM(C38:C48)</f>
        <v>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0</v>
      </c>
    </row>
    <row r="38" spans="1:11" s="43" customFormat="1" ht="12" customHeight="1">
      <c r="A38" s="153" t="s">
        <v>51</v>
      </c>
      <c r="B38" s="139" t="s">
        <v>160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>
      <c r="A39" s="154" t="s">
        <v>52</v>
      </c>
      <c r="B39" s="140" t="s">
        <v>161</v>
      </c>
      <c r="C39" s="127"/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0</v>
      </c>
    </row>
    <row r="40" spans="1:11" s="43" customFormat="1" ht="12" customHeight="1">
      <c r="A40" s="154" t="s">
        <v>53</v>
      </c>
      <c r="B40" s="140" t="s">
        <v>162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</row>
    <row r="41" spans="1:11" s="43" customFormat="1" ht="12" customHeight="1">
      <c r="A41" s="154" t="s">
        <v>93</v>
      </c>
      <c r="B41" s="140" t="s">
        <v>163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>
      <c r="A42" s="154" t="s">
        <v>94</v>
      </c>
      <c r="B42" s="140" t="s">
        <v>164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>
      <c r="A43" s="154" t="s">
        <v>95</v>
      </c>
      <c r="B43" s="140" t="s">
        <v>165</v>
      </c>
      <c r="C43" s="127"/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0</v>
      </c>
    </row>
    <row r="44" spans="1:11" s="43" customFormat="1" ht="12" customHeight="1">
      <c r="A44" s="154" t="s">
        <v>96</v>
      </c>
      <c r="B44" s="140" t="s">
        <v>166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>
      <c r="A45" s="154" t="s">
        <v>97</v>
      </c>
      <c r="B45" s="140" t="s">
        <v>167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>
      <c r="A46" s="154" t="s">
        <v>158</v>
      </c>
      <c r="B46" s="140" t="s">
        <v>168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>
      <c r="A47" s="155" t="s">
        <v>159</v>
      </c>
      <c r="B47" s="141" t="s">
        <v>294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>
      <c r="A48" s="155" t="s">
        <v>293</v>
      </c>
      <c r="B48" s="141" t="s">
        <v>169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>
      <c r="A49" s="24" t="s">
        <v>8</v>
      </c>
      <c r="B49" s="18" t="s">
        <v>170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</row>
    <row r="50" spans="1:11" s="43" customFormat="1" ht="12" customHeight="1">
      <c r="A50" s="153" t="s">
        <v>54</v>
      </c>
      <c r="B50" s="139" t="s">
        <v>174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>
      <c r="A51" s="154" t="s">
        <v>55</v>
      </c>
      <c r="B51" s="140" t="s">
        <v>175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>
      <c r="A52" s="154" t="s">
        <v>171</v>
      </c>
      <c r="B52" s="140" t="s">
        <v>176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>
      <c r="A53" s="154" t="s">
        <v>172</v>
      </c>
      <c r="B53" s="140" t="s">
        <v>177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>
      <c r="A54" s="163" t="s">
        <v>173</v>
      </c>
      <c r="B54" s="316" t="s">
        <v>178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>
      <c r="A55" s="24" t="s">
        <v>98</v>
      </c>
      <c r="B55" s="18" t="s">
        <v>179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</row>
    <row r="56" spans="1:11" s="43" customFormat="1" ht="12" customHeight="1">
      <c r="A56" s="153" t="s">
        <v>56</v>
      </c>
      <c r="B56" s="139" t="s">
        <v>180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>
      <c r="A57" s="154" t="s">
        <v>57</v>
      </c>
      <c r="B57" s="140" t="s">
        <v>286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>
      <c r="A58" s="154" t="s">
        <v>183</v>
      </c>
      <c r="B58" s="140" t="s">
        <v>181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>
      <c r="A59" s="155" t="s">
        <v>184</v>
      </c>
      <c r="B59" s="141" t="s">
        <v>182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>
      <c r="A60" s="24" t="s">
        <v>10</v>
      </c>
      <c r="B60" s="69" t="s">
        <v>185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>
      <c r="A61" s="153" t="s">
        <v>99</v>
      </c>
      <c r="B61" s="139" t="s">
        <v>187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>
      <c r="A62" s="154" t="s">
        <v>100</v>
      </c>
      <c r="B62" s="140" t="s">
        <v>287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>
      <c r="A63" s="154" t="s">
        <v>120</v>
      </c>
      <c r="B63" s="140" t="s">
        <v>188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>
      <c r="A64" s="155" t="s">
        <v>186</v>
      </c>
      <c r="B64" s="141" t="s">
        <v>189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>
      <c r="A65" s="24" t="s">
        <v>11</v>
      </c>
      <c r="B65" s="18" t="s">
        <v>190</v>
      </c>
      <c r="C65" s="132">
        <f>+C8+C15+C22+C29+C37+C49+C55+C60</f>
        <v>5000000</v>
      </c>
      <c r="D65" s="197">
        <f t="shared" ref="D65:K65" si="14">+D8+D15+D22+D29+D37+D49+D55+D60</f>
        <v>0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0</v>
      </c>
      <c r="K65" s="257">
        <f t="shared" si="14"/>
        <v>5000000</v>
      </c>
    </row>
    <row r="66" spans="1:11" s="43" customFormat="1" ht="12" customHeight="1" thickBot="1">
      <c r="A66" s="156" t="s">
        <v>277</v>
      </c>
      <c r="B66" s="69" t="s">
        <v>192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>
      <c r="A67" s="153" t="s">
        <v>220</v>
      </c>
      <c r="B67" s="139" t="s">
        <v>193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>
      <c r="A68" s="154" t="s">
        <v>229</v>
      </c>
      <c r="B68" s="140" t="s">
        <v>194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>
      <c r="A69" s="163" t="s">
        <v>230</v>
      </c>
      <c r="B69" s="270" t="s">
        <v>195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>
      <c r="A70" s="156" t="s">
        <v>196</v>
      </c>
      <c r="B70" s="69" t="s">
        <v>197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>
      <c r="A71" s="153" t="s">
        <v>79</v>
      </c>
      <c r="B71" s="245" t="s">
        <v>198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>
      <c r="A72" s="154" t="s">
        <v>80</v>
      </c>
      <c r="B72" s="245" t="s">
        <v>431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>
      <c r="A73" s="154" t="s">
        <v>221</v>
      </c>
      <c r="B73" s="245" t="s">
        <v>199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>
      <c r="A74" s="155" t="s">
        <v>222</v>
      </c>
      <c r="B74" s="246" t="s">
        <v>432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>
      <c r="A75" s="156" t="s">
        <v>200</v>
      </c>
      <c r="B75" s="69" t="s">
        <v>201</v>
      </c>
      <c r="C75" s="126">
        <f>SUM(C76:C77)</f>
        <v>0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0</v>
      </c>
      <c r="K75" s="253">
        <f t="shared" si="17"/>
        <v>0</v>
      </c>
    </row>
    <row r="76" spans="1:11" s="43" customFormat="1" ht="12" customHeight="1">
      <c r="A76" s="153" t="s">
        <v>223</v>
      </c>
      <c r="B76" s="139" t="s">
        <v>202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58">
        <f>C76+J76</f>
        <v>0</v>
      </c>
    </row>
    <row r="77" spans="1:11" s="43" customFormat="1" ht="12" customHeight="1" thickBot="1">
      <c r="A77" s="155" t="s">
        <v>224</v>
      </c>
      <c r="B77" s="141" t="s">
        <v>203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>
      <c r="A78" s="156" t="s">
        <v>204</v>
      </c>
      <c r="B78" s="69" t="s">
        <v>205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>
      <c r="A79" s="153" t="s">
        <v>225</v>
      </c>
      <c r="B79" s="139" t="s">
        <v>206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>
      <c r="A80" s="154" t="s">
        <v>226</v>
      </c>
      <c r="B80" s="140" t="s">
        <v>207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>
      <c r="A81" s="155" t="s">
        <v>227</v>
      </c>
      <c r="B81" s="247" t="s">
        <v>433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>
      <c r="A82" s="156" t="s">
        <v>208</v>
      </c>
      <c r="B82" s="69" t="s">
        <v>228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>
      <c r="A83" s="157" t="s">
        <v>209</v>
      </c>
      <c r="B83" s="139" t="s">
        <v>210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>
      <c r="A84" s="158" t="s">
        <v>211</v>
      </c>
      <c r="B84" s="140" t="s">
        <v>212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>
      <c r="A85" s="158" t="s">
        <v>213</v>
      </c>
      <c r="B85" s="140" t="s">
        <v>214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>
      <c r="A86" s="159" t="s">
        <v>215</v>
      </c>
      <c r="B86" s="141" t="s">
        <v>216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>
      <c r="A87" s="156" t="s">
        <v>217</v>
      </c>
      <c r="B87" s="69" t="s">
        <v>333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>
      <c r="A88" s="156" t="s">
        <v>354</v>
      </c>
      <c r="B88" s="69" t="s">
        <v>218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>
      <c r="A89" s="156" t="s">
        <v>355</v>
      </c>
      <c r="B89" s="69" t="s">
        <v>336</v>
      </c>
      <c r="C89" s="132">
        <f>+C66+C70+C75+C78+C82+C88+C87</f>
        <v>0</v>
      </c>
      <c r="D89" s="132">
        <f t="shared" ref="D89:K89" si="22">+D66+D70+D75+D78+D82+D88+D87</f>
        <v>0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0</v>
      </c>
      <c r="K89" s="257">
        <f t="shared" si="22"/>
        <v>0</v>
      </c>
    </row>
    <row r="90" spans="1:11" s="42" customFormat="1" ht="12" customHeight="1" thickBot="1">
      <c r="A90" s="160" t="s">
        <v>356</v>
      </c>
      <c r="B90" s="322" t="s">
        <v>357</v>
      </c>
      <c r="C90" s="132">
        <f>+C65+C89</f>
        <v>5000000</v>
      </c>
      <c r="D90" s="132">
        <f t="shared" ref="D90:K90" si="23">+D65+D89</f>
        <v>0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0</v>
      </c>
      <c r="K90" s="257">
        <f t="shared" si="23"/>
        <v>5000000</v>
      </c>
    </row>
    <row r="91" spans="1:11" s="43" customFormat="1" ht="15.2" customHeight="1" thickBot="1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>
      <c r="A92" s="535" t="s">
        <v>36</v>
      </c>
      <c r="B92" s="536"/>
      <c r="C92" s="536"/>
      <c r="D92" s="536"/>
      <c r="E92" s="536"/>
      <c r="F92" s="536"/>
      <c r="G92" s="536"/>
      <c r="H92" s="536"/>
      <c r="I92" s="536"/>
      <c r="J92" s="536"/>
      <c r="K92" s="537"/>
    </row>
    <row r="93" spans="1:11" s="44" customFormat="1" ht="12" customHeight="1" thickBot="1">
      <c r="A93" s="133" t="s">
        <v>3</v>
      </c>
      <c r="B93" s="23" t="s">
        <v>361</v>
      </c>
      <c r="C93" s="125">
        <f>+C94+C95+C96+C97+C98+C111</f>
        <v>5000000</v>
      </c>
      <c r="D93" s="261">
        <f t="shared" ref="D93:K93" si="24">+D94+D95+D96+D97+D98+D111</f>
        <v>0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0</v>
      </c>
      <c r="K93" s="264">
        <f t="shared" si="24"/>
        <v>5000000</v>
      </c>
    </row>
    <row r="94" spans="1:11" ht="12" customHeight="1">
      <c r="A94" s="161" t="s">
        <v>58</v>
      </c>
      <c r="B94" s="7" t="s">
        <v>32</v>
      </c>
      <c r="C94" s="186"/>
      <c r="D94" s="262"/>
      <c r="E94" s="262"/>
      <c r="F94" s="262"/>
      <c r="G94" s="262"/>
      <c r="H94" s="262"/>
      <c r="I94" s="186"/>
      <c r="J94" s="277">
        <f t="shared" ref="J94:J113" si="25">D94+E94+F94+G94+H94+I94</f>
        <v>0</v>
      </c>
      <c r="K94" s="265">
        <f t="shared" ref="K94:K113" si="26">C94+J94</f>
        <v>0</v>
      </c>
    </row>
    <row r="95" spans="1:11" ht="12" customHeight="1">
      <c r="A95" s="154" t="s">
        <v>59</v>
      </c>
      <c r="B95" s="5" t="s">
        <v>101</v>
      </c>
      <c r="C95" s="127"/>
      <c r="D95" s="127"/>
      <c r="E95" s="127"/>
      <c r="F95" s="127"/>
      <c r="G95" s="127"/>
      <c r="H95" s="127"/>
      <c r="I95" s="127"/>
      <c r="J95" s="278">
        <f t="shared" si="25"/>
        <v>0</v>
      </c>
      <c r="K95" s="255">
        <f t="shared" si="26"/>
        <v>0</v>
      </c>
    </row>
    <row r="96" spans="1:11" ht="12" customHeight="1">
      <c r="A96" s="154" t="s">
        <v>60</v>
      </c>
      <c r="B96" s="5" t="s">
        <v>77</v>
      </c>
      <c r="C96" s="129"/>
      <c r="D96" s="129"/>
      <c r="E96" s="129"/>
      <c r="F96" s="129"/>
      <c r="G96" s="129"/>
      <c r="H96" s="127"/>
      <c r="I96" s="129"/>
      <c r="J96" s="279">
        <f t="shared" si="25"/>
        <v>0</v>
      </c>
      <c r="K96" s="256">
        <f t="shared" si="26"/>
        <v>0</v>
      </c>
    </row>
    <row r="97" spans="1:11" ht="12" customHeight="1">
      <c r="A97" s="154" t="s">
        <v>61</v>
      </c>
      <c r="B97" s="8" t="s">
        <v>102</v>
      </c>
      <c r="C97" s="129"/>
      <c r="D97" s="129"/>
      <c r="E97" s="129"/>
      <c r="F97" s="129"/>
      <c r="G97" s="129"/>
      <c r="H97" s="129"/>
      <c r="I97" s="129"/>
      <c r="J97" s="279">
        <f t="shared" si="25"/>
        <v>0</v>
      </c>
      <c r="K97" s="256">
        <f t="shared" si="26"/>
        <v>0</v>
      </c>
    </row>
    <row r="98" spans="1:11" ht="12" customHeight="1">
      <c r="A98" s="154" t="s">
        <v>69</v>
      </c>
      <c r="B98" s="16" t="s">
        <v>103</v>
      </c>
      <c r="C98" s="129">
        <v>5000000</v>
      </c>
      <c r="D98" s="129"/>
      <c r="E98" s="129"/>
      <c r="F98" s="129"/>
      <c r="G98" s="129"/>
      <c r="H98" s="129"/>
      <c r="I98" s="129"/>
      <c r="J98" s="279">
        <f t="shared" si="25"/>
        <v>0</v>
      </c>
      <c r="K98" s="256">
        <f t="shared" si="26"/>
        <v>5000000</v>
      </c>
    </row>
    <row r="99" spans="1:11" ht="12" customHeight="1">
      <c r="A99" s="154" t="s">
        <v>62</v>
      </c>
      <c r="B99" s="5" t="s">
        <v>358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>
      <c r="A100" s="154" t="s">
        <v>63</v>
      </c>
      <c r="B100" s="50" t="s">
        <v>299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>
      <c r="A101" s="154" t="s">
        <v>70</v>
      </c>
      <c r="B101" s="50" t="s">
        <v>298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>
      <c r="A102" s="154" t="s">
        <v>71</v>
      </c>
      <c r="B102" s="50" t="s">
        <v>234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>
      <c r="A103" s="154" t="s">
        <v>72</v>
      </c>
      <c r="B103" s="51" t="s">
        <v>235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>
      <c r="A104" s="154" t="s">
        <v>73</v>
      </c>
      <c r="B104" s="51" t="s">
        <v>236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>
      <c r="A105" s="154" t="s">
        <v>75</v>
      </c>
      <c r="B105" s="50" t="s">
        <v>237</v>
      </c>
      <c r="C105" s="129"/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0</v>
      </c>
    </row>
    <row r="106" spans="1:11" ht="12" customHeight="1">
      <c r="A106" s="154" t="s">
        <v>104</v>
      </c>
      <c r="B106" s="50" t="s">
        <v>238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>
      <c r="A107" s="154" t="s">
        <v>232</v>
      </c>
      <c r="B107" s="51" t="s">
        <v>239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>
      <c r="A108" s="162" t="s">
        <v>233</v>
      </c>
      <c r="B108" s="52" t="s">
        <v>240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>
      <c r="A109" s="154" t="s">
        <v>296</v>
      </c>
      <c r="B109" s="52" t="s">
        <v>241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>
      <c r="A110" s="154" t="s">
        <v>297</v>
      </c>
      <c r="B110" s="51" t="s">
        <v>242</v>
      </c>
      <c r="C110" s="127">
        <v>5000000</v>
      </c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5000000</v>
      </c>
    </row>
    <row r="111" spans="1:11" ht="12" customHeight="1">
      <c r="A111" s="154" t="s">
        <v>301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>
      <c r="A112" s="155" t="s">
        <v>302</v>
      </c>
      <c r="B112" s="5" t="s">
        <v>359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>
      <c r="A113" s="163" t="s">
        <v>303</v>
      </c>
      <c r="B113" s="53" t="s">
        <v>360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>
      <c r="A114" s="24" t="s">
        <v>4</v>
      </c>
      <c r="B114" s="22" t="s">
        <v>243</v>
      </c>
      <c r="C114" s="126">
        <f>+C115+C117+C119</f>
        <v>0</v>
      </c>
      <c r="D114" s="126">
        <f t="shared" ref="D114:K114" si="27">+D115+D117+D119</f>
        <v>0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0</v>
      </c>
      <c r="K114" s="253">
        <f t="shared" si="27"/>
        <v>0</v>
      </c>
    </row>
    <row r="115" spans="1:11" ht="12" customHeight="1">
      <c r="A115" s="153" t="s">
        <v>64</v>
      </c>
      <c r="B115" s="5" t="s">
        <v>119</v>
      </c>
      <c r="C115" s="128"/>
      <c r="D115" s="128"/>
      <c r="E115" s="128"/>
      <c r="F115" s="128"/>
      <c r="G115" s="128"/>
      <c r="H115" s="128"/>
      <c r="I115" s="128"/>
      <c r="J115" s="167">
        <f t="shared" ref="J115:J127" si="28">D115+E115+F115+G115+H115+I115</f>
        <v>0</v>
      </c>
      <c r="K115" s="254">
        <f t="shared" ref="K115:K127" si="29">C115+J115</f>
        <v>0</v>
      </c>
    </row>
    <row r="116" spans="1:11" ht="12" customHeight="1">
      <c r="A116" s="153" t="s">
        <v>65</v>
      </c>
      <c r="B116" s="9" t="s">
        <v>247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>
      <c r="A117" s="153" t="s">
        <v>66</v>
      </c>
      <c r="B117" s="9" t="s">
        <v>105</v>
      </c>
      <c r="C117" s="127"/>
      <c r="D117" s="127"/>
      <c r="E117" s="127"/>
      <c r="F117" s="127"/>
      <c r="G117" s="127"/>
      <c r="H117" s="127"/>
      <c r="I117" s="127"/>
      <c r="J117" s="278">
        <f t="shared" si="28"/>
        <v>0</v>
      </c>
      <c r="K117" s="255">
        <f t="shared" si="29"/>
        <v>0</v>
      </c>
    </row>
    <row r="118" spans="1:11" ht="12" customHeight="1">
      <c r="A118" s="153" t="s">
        <v>67</v>
      </c>
      <c r="B118" s="9" t="s">
        <v>248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>
      <c r="A120" s="153" t="s">
        <v>74</v>
      </c>
      <c r="B120" s="70" t="s">
        <v>288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>
      <c r="A121" s="153" t="s">
        <v>76</v>
      </c>
      <c r="B121" s="135" t="s">
        <v>253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>
      <c r="A122" s="153" t="s">
        <v>106</v>
      </c>
      <c r="B122" s="51" t="s">
        <v>236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>
      <c r="A123" s="153" t="s">
        <v>107</v>
      </c>
      <c r="B123" s="51" t="s">
        <v>252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>
      <c r="A124" s="153" t="s">
        <v>108</v>
      </c>
      <c r="B124" s="51" t="s">
        <v>251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>
      <c r="A125" s="153" t="s">
        <v>244</v>
      </c>
      <c r="B125" s="51" t="s">
        <v>239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>
      <c r="A126" s="153" t="s">
        <v>245</v>
      </c>
      <c r="B126" s="51" t="s">
        <v>250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>
      <c r="A127" s="162" t="s">
        <v>246</v>
      </c>
      <c r="B127" s="51" t="s">
        <v>249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>
      <c r="A128" s="24" t="s">
        <v>5</v>
      </c>
      <c r="B128" s="47" t="s">
        <v>306</v>
      </c>
      <c r="C128" s="126">
        <f>+C93+C114</f>
        <v>5000000</v>
      </c>
      <c r="D128" s="126">
        <f t="shared" ref="D128:K128" si="30">+D93+D114</f>
        <v>0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0</v>
      </c>
      <c r="K128" s="253">
        <f t="shared" si="30"/>
        <v>5000000</v>
      </c>
    </row>
    <row r="129" spans="1:16" ht="12" customHeight="1" thickBot="1">
      <c r="A129" s="24" t="s">
        <v>6</v>
      </c>
      <c r="B129" s="47" t="s">
        <v>307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6" s="44" customFormat="1" ht="12" customHeight="1">
      <c r="A130" s="153" t="s">
        <v>152</v>
      </c>
      <c r="B130" s="6" t="s">
        <v>364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6" ht="12" customHeight="1">
      <c r="A131" s="153" t="s">
        <v>153</v>
      </c>
      <c r="B131" s="6" t="s">
        <v>315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6" ht="12" customHeight="1" thickBot="1">
      <c r="A132" s="162" t="s">
        <v>154</v>
      </c>
      <c r="B132" s="4" t="s">
        <v>363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6" ht="12" customHeight="1" thickBot="1">
      <c r="A133" s="24" t="s">
        <v>7</v>
      </c>
      <c r="B133" s="47" t="s">
        <v>308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6" ht="12" customHeight="1">
      <c r="A134" s="153" t="s">
        <v>51</v>
      </c>
      <c r="B134" s="6" t="s">
        <v>317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6" ht="12" customHeight="1">
      <c r="A135" s="153" t="s">
        <v>52</v>
      </c>
      <c r="B135" s="6" t="s">
        <v>309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6" ht="12" customHeight="1">
      <c r="A136" s="153" t="s">
        <v>53</v>
      </c>
      <c r="B136" s="6" t="s">
        <v>310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6" ht="12" customHeight="1">
      <c r="A137" s="153" t="s">
        <v>93</v>
      </c>
      <c r="B137" s="6" t="s">
        <v>362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6" ht="12" customHeight="1">
      <c r="A138" s="153" t="s">
        <v>94</v>
      </c>
      <c r="B138" s="6" t="s">
        <v>312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6" s="44" customFormat="1" ht="12" customHeight="1" thickBot="1">
      <c r="A139" s="162" t="s">
        <v>95</v>
      </c>
      <c r="B139" s="4" t="s">
        <v>313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6" ht="12" customHeight="1" thickBot="1">
      <c r="A140" s="24" t="s">
        <v>8</v>
      </c>
      <c r="B140" s="47" t="s">
        <v>368</v>
      </c>
      <c r="C140" s="132">
        <f>+C141+C142+C144+C145+C143</f>
        <v>0</v>
      </c>
      <c r="D140" s="132">
        <f t="shared" ref="D140:K140" si="35">+D141+D142+D144+D145+D143</f>
        <v>0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0</v>
      </c>
      <c r="K140" s="257">
        <f t="shared" si="35"/>
        <v>0</v>
      </c>
      <c r="P140" s="67"/>
    </row>
    <row r="141" spans="1:16">
      <c r="A141" s="153" t="s">
        <v>54</v>
      </c>
      <c r="B141" s="6" t="s">
        <v>254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6" ht="12" customHeight="1">
      <c r="A142" s="153" t="s">
        <v>55</v>
      </c>
      <c r="B142" s="6" t="s">
        <v>255</v>
      </c>
      <c r="C142" s="127"/>
      <c r="D142" s="127"/>
      <c r="E142" s="127"/>
      <c r="F142" s="127"/>
      <c r="G142" s="127"/>
      <c r="H142" s="127"/>
      <c r="I142" s="127"/>
      <c r="J142" s="278">
        <f>D142+E142+F142+G142+H142+I142</f>
        <v>0</v>
      </c>
      <c r="K142" s="255">
        <f>C142+J142</f>
        <v>0</v>
      </c>
    </row>
    <row r="143" spans="1:16" ht="12" customHeight="1">
      <c r="A143" s="153" t="s">
        <v>171</v>
      </c>
      <c r="B143" s="6" t="s">
        <v>367</v>
      </c>
      <c r="C143" s="127"/>
      <c r="D143" s="127"/>
      <c r="E143" s="127"/>
      <c r="F143" s="127"/>
      <c r="G143" s="127"/>
      <c r="H143" s="127"/>
      <c r="I143" s="127"/>
      <c r="J143" s="278">
        <f>D143+E143+F143+G143+H143+I143</f>
        <v>0</v>
      </c>
      <c r="K143" s="255">
        <f>C143+J143</f>
        <v>0</v>
      </c>
    </row>
    <row r="144" spans="1:16" s="44" customFormat="1" ht="12" customHeight="1">
      <c r="A144" s="153" t="s">
        <v>172</v>
      </c>
      <c r="B144" s="6" t="s">
        <v>322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>
      <c r="A145" s="162" t="s">
        <v>173</v>
      </c>
      <c r="B145" s="4" t="s">
        <v>273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>
      <c r="A146" s="24" t="s">
        <v>9</v>
      </c>
      <c r="B146" s="47" t="s">
        <v>323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>
      <c r="A147" s="153" t="s">
        <v>56</v>
      </c>
      <c r="B147" s="6" t="s">
        <v>318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>
      <c r="A148" s="153" t="s">
        <v>57</v>
      </c>
      <c r="B148" s="6" t="s">
        <v>325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>
      <c r="A149" s="153" t="s">
        <v>183</v>
      </c>
      <c r="B149" s="6" t="s">
        <v>320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>
      <c r="A150" s="153" t="s">
        <v>184</v>
      </c>
      <c r="B150" s="6" t="s">
        <v>365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>
      <c r="A151" s="162" t="s">
        <v>324</v>
      </c>
      <c r="B151" s="4" t="s">
        <v>327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>
      <c r="A152" s="181" t="s">
        <v>10</v>
      </c>
      <c r="B152" s="47" t="s">
        <v>328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>
      <c r="A153" s="181" t="s">
        <v>11</v>
      </c>
      <c r="B153" s="47" t="s">
        <v>329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>
      <c r="A154" s="24" t="s">
        <v>12</v>
      </c>
      <c r="B154" s="47" t="s">
        <v>331</v>
      </c>
      <c r="C154" s="191">
        <f>+C129+C133+C140+C146+C152+C153</f>
        <v>0</v>
      </c>
      <c r="D154" s="191">
        <f t="shared" ref="D154:K154" si="39">+D129+D133+D140+D146+D152+D153</f>
        <v>0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0</v>
      </c>
      <c r="K154" s="268">
        <f t="shared" si="39"/>
        <v>0</v>
      </c>
    </row>
    <row r="155" spans="1:11" ht="15.2" customHeight="1" thickBot="1">
      <c r="A155" s="164" t="s">
        <v>13</v>
      </c>
      <c r="B155" s="114" t="s">
        <v>330</v>
      </c>
      <c r="C155" s="191">
        <f>+C128+C154</f>
        <v>5000000</v>
      </c>
      <c r="D155" s="191">
        <f t="shared" ref="D155:K155" si="40">+D128+D154</f>
        <v>0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0</v>
      </c>
      <c r="K155" s="268">
        <f t="shared" si="40"/>
        <v>5000000</v>
      </c>
    </row>
    <row r="156" spans="1:11" ht="13.5" thickBot="1">
      <c r="A156" s="117"/>
      <c r="B156" s="118"/>
      <c r="C156" s="421">
        <f>C90-C155</f>
        <v>0</v>
      </c>
      <c r="D156" s="422"/>
      <c r="E156" s="422"/>
      <c r="F156" s="422"/>
      <c r="G156" s="422"/>
      <c r="H156" s="422"/>
      <c r="I156" s="423"/>
      <c r="J156" s="423"/>
      <c r="K156" s="424">
        <f>K90-K155</f>
        <v>0</v>
      </c>
    </row>
    <row r="157" spans="1:11" ht="15.2" customHeight="1" thickBot="1">
      <c r="A157" s="65" t="s">
        <v>366</v>
      </c>
      <c r="B157" s="66"/>
      <c r="C157" s="223"/>
      <c r="D157" s="263"/>
      <c r="E157" s="263"/>
      <c r="F157" s="263"/>
      <c r="G157" s="263"/>
      <c r="H157" s="263"/>
      <c r="I157" s="223"/>
      <c r="J157" s="315">
        <f>D157+E157+F157+G157+H157+I157</f>
        <v>0</v>
      </c>
      <c r="K157" s="267">
        <f>C157+J157</f>
        <v>0</v>
      </c>
    </row>
    <row r="158" spans="1:11" ht="14.45" customHeight="1" thickBot="1">
      <c r="A158" s="65" t="s">
        <v>116</v>
      </c>
      <c r="B158" s="66"/>
      <c r="C158" s="223"/>
      <c r="D158" s="263"/>
      <c r="E158" s="263"/>
      <c r="F158" s="263"/>
      <c r="G158" s="263"/>
      <c r="H158" s="263"/>
      <c r="I158" s="223"/>
      <c r="J158" s="315">
        <f>D158+E158+F158+G158+H158+I158</f>
        <v>0</v>
      </c>
      <c r="K158" s="267">
        <f>C158+J158</f>
        <v>0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41" orientation="landscape" r:id="rId1"/>
  <headerFooter alignWithMargins="0"/>
  <rowBreaks count="1" manualBreakCount="1"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Q158"/>
  <sheetViews>
    <sheetView topLeftCell="B1" zoomScale="120" zoomScaleNormal="120" zoomScaleSheetLayoutView="100" workbookViewId="0">
      <selection activeCell="B18" sqref="B18"/>
    </sheetView>
  </sheetViews>
  <sheetFormatPr defaultColWidth="9.33203125" defaultRowHeight="12.75"/>
  <cols>
    <col min="1" max="1" width="12.5" style="119" customWidth="1"/>
    <col min="2" max="2" width="62" style="120" customWidth="1"/>
    <col min="3" max="3" width="15.83203125" style="121" customWidth="1"/>
    <col min="4" max="7" width="14.83203125" style="121" customWidth="1"/>
    <col min="8" max="9" width="14.83203125" style="1" customWidth="1"/>
    <col min="10" max="11" width="15.83203125" style="1" customWidth="1"/>
    <col min="12" max="16384" width="9.33203125" style="1"/>
  </cols>
  <sheetData>
    <row r="1" spans="1:11" s="317" customFormat="1" ht="16.5" customHeight="1" thickBot="1">
      <c r="A1" s="402"/>
      <c r="B1" s="546" t="str">
        <f>CONCATENATE("9.1.3. melléklet ",RM_ALAPADATOK!A7," ",RM_ALAPADATOK!B7," ",RM_ALAPADATOK!C7," ",RM_ALAPADATOK!D7," ",RM_ALAPADATOK!E7," ",RM_ALAPADATOK!F7," ",RM_ALAPADATOK!G7," ",RM_ALAPADATOK!H7)</f>
        <v>9.1.3. melléklet a 13 / 2019 ( XII. 4. ) önkormányzati rendelethez</v>
      </c>
      <c r="C1" s="547"/>
      <c r="D1" s="547"/>
      <c r="E1" s="547"/>
      <c r="F1" s="547"/>
      <c r="G1" s="547"/>
      <c r="H1" s="547"/>
      <c r="I1" s="547"/>
      <c r="J1" s="547"/>
      <c r="K1" s="547"/>
    </row>
    <row r="2" spans="1:11" s="319" customFormat="1" ht="21.2" customHeight="1" thickBot="1">
      <c r="A2" s="403" t="s">
        <v>39</v>
      </c>
      <c r="B2" s="538" t="str">
        <f>CONCATENATE(RM_ALAPADATOK!A3)</f>
        <v xml:space="preserve">ONGA VÁROS ÖNKORMÁNYZATA </v>
      </c>
      <c r="C2" s="539"/>
      <c r="D2" s="539"/>
      <c r="E2" s="539"/>
      <c r="F2" s="539"/>
      <c r="G2" s="539"/>
      <c r="H2" s="539"/>
      <c r="I2" s="540"/>
      <c r="J2" s="541"/>
      <c r="K2" s="318" t="s">
        <v>34</v>
      </c>
    </row>
    <row r="3" spans="1:11" s="319" customFormat="1" ht="36.75" thickBot="1">
      <c r="A3" s="403" t="s">
        <v>114</v>
      </c>
      <c r="B3" s="542" t="s">
        <v>471</v>
      </c>
      <c r="C3" s="543"/>
      <c r="D3" s="543"/>
      <c r="E3" s="543"/>
      <c r="F3" s="543"/>
      <c r="G3" s="543"/>
      <c r="H3" s="543"/>
      <c r="I3" s="544"/>
      <c r="J3" s="545"/>
      <c r="K3" s="320" t="s">
        <v>289</v>
      </c>
    </row>
    <row r="4" spans="1:11" s="321" customFormat="1" ht="15.95" customHeight="1" thickBot="1">
      <c r="A4" s="404"/>
      <c r="B4" s="404"/>
      <c r="C4" s="405"/>
      <c r="D4" s="405"/>
      <c r="E4" s="405"/>
      <c r="F4" s="405"/>
      <c r="G4" s="405"/>
      <c r="H4" s="406"/>
      <c r="I4" s="406"/>
      <c r="J4" s="406"/>
      <c r="K4" s="407" t="str">
        <f>CONCATENATE(RM_2.2.sz.mell.!I2)</f>
        <v>Forintban!</v>
      </c>
    </row>
    <row r="5" spans="1:11" ht="40.5" customHeight="1" thickBot="1">
      <c r="A5" s="408" t="s">
        <v>115</v>
      </c>
      <c r="B5" s="395" t="s">
        <v>427</v>
      </c>
      <c r="C5" s="289" t="str">
        <f>CONCATENATE(RM_1.1.sz.mell.!C9:K9)</f>
        <v>Eredeti
előirányzat</v>
      </c>
      <c r="D5" s="290" t="str">
        <f>CONCATENATE(RM_1.1.sz.mell.!D9)</f>
        <v xml:space="preserve">1. sz. módosítás </v>
      </c>
      <c r="E5" s="290" t="str">
        <f>CONCATENATE(RM_1.1.sz.mell.!E9)</f>
        <v xml:space="preserve">2. sz. módosítás </v>
      </c>
      <c r="F5" s="290" t="str">
        <f>CONCATENATE(RM_1.1.sz.mell.!F9)</f>
        <v xml:space="preserve">3. sz. módosítás </v>
      </c>
      <c r="G5" s="290" t="str">
        <f>CONCATENATE(RM_1.1.sz.mell.!G9)</f>
        <v xml:space="preserve">4. sz. módosítás </v>
      </c>
      <c r="H5" s="290" t="str">
        <f>CONCATENATE(RM_1.1.sz.mell.!H9)</f>
        <v xml:space="preserve">5. sz. módosítás </v>
      </c>
      <c r="I5" s="290" t="str">
        <f>CONCATENATE(RM_1.1.sz.mell.!I9)</f>
        <v xml:space="preserve">6. sz. módosítás </v>
      </c>
      <c r="J5" s="290" t="s">
        <v>434</v>
      </c>
      <c r="K5" s="291" t="str">
        <f>CONCATENATE(RM_9.1.2.sz.mell!K5)</f>
        <v>3.számú módosítás utáni előirányzat</v>
      </c>
    </row>
    <row r="6" spans="1:11" s="40" customFormat="1" ht="12.95" customHeight="1" thickBot="1">
      <c r="A6" s="396" t="s">
        <v>345</v>
      </c>
      <c r="B6" s="397" t="s">
        <v>346</v>
      </c>
      <c r="C6" s="409" t="s">
        <v>347</v>
      </c>
      <c r="D6" s="409" t="s">
        <v>349</v>
      </c>
      <c r="E6" s="410" t="s">
        <v>348</v>
      </c>
      <c r="F6" s="410" t="s">
        <v>350</v>
      </c>
      <c r="G6" s="410" t="s">
        <v>351</v>
      </c>
      <c r="H6" s="410" t="s">
        <v>352</v>
      </c>
      <c r="I6" s="410" t="s">
        <v>457</v>
      </c>
      <c r="J6" s="410" t="s">
        <v>458</v>
      </c>
      <c r="K6" s="399" t="s">
        <v>459</v>
      </c>
    </row>
    <row r="7" spans="1:11" s="40" customFormat="1" ht="15.95" customHeight="1" thickBot="1">
      <c r="A7" s="535" t="s">
        <v>35</v>
      </c>
      <c r="B7" s="536"/>
      <c r="C7" s="536"/>
      <c r="D7" s="536"/>
      <c r="E7" s="536"/>
      <c r="F7" s="536"/>
      <c r="G7" s="536"/>
      <c r="H7" s="536"/>
      <c r="I7" s="536"/>
      <c r="J7" s="536"/>
      <c r="K7" s="537"/>
    </row>
    <row r="8" spans="1:11" s="40" customFormat="1" ht="12" customHeight="1" thickBot="1">
      <c r="A8" s="24" t="s">
        <v>3</v>
      </c>
      <c r="B8" s="18" t="s">
        <v>137</v>
      </c>
      <c r="C8" s="126">
        <f>+C9+C10+C11+C12+C13+C14</f>
        <v>0</v>
      </c>
      <c r="D8" s="193">
        <f t="shared" ref="D8:I8" si="0">+D9+D10+D11+D12+D13+D14</f>
        <v>0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0</v>
      </c>
      <c r="K8" s="253">
        <f>+K9+K10+K11+K12+K13+K14</f>
        <v>0</v>
      </c>
    </row>
    <row r="9" spans="1:11" s="42" customFormat="1" ht="12" customHeight="1">
      <c r="A9" s="153" t="s">
        <v>58</v>
      </c>
      <c r="B9" s="139" t="s">
        <v>138</v>
      </c>
      <c r="C9" s="128"/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0</v>
      </c>
    </row>
    <row r="10" spans="1:11" s="43" customFormat="1" ht="12" customHeight="1">
      <c r="A10" s="154" t="s">
        <v>59</v>
      </c>
      <c r="B10" s="140" t="s">
        <v>139</v>
      </c>
      <c r="C10" s="128"/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0</v>
      </c>
    </row>
    <row r="11" spans="1:11" s="43" customFormat="1" ht="12" customHeight="1">
      <c r="A11" s="154" t="s">
        <v>60</v>
      </c>
      <c r="B11" s="140" t="s">
        <v>140</v>
      </c>
      <c r="C11" s="128"/>
      <c r="D11" s="195"/>
      <c r="E11" s="195"/>
      <c r="F11" s="195"/>
      <c r="G11" s="195"/>
      <c r="H11" s="195"/>
      <c r="I11" s="127"/>
      <c r="J11" s="167">
        <f t="shared" si="2"/>
        <v>0</v>
      </c>
      <c r="K11" s="254">
        <f t="shared" si="1"/>
        <v>0</v>
      </c>
    </row>
    <row r="12" spans="1:11" s="43" customFormat="1" ht="12" customHeight="1">
      <c r="A12" s="154" t="s">
        <v>61</v>
      </c>
      <c r="B12" s="140" t="s">
        <v>141</v>
      </c>
      <c r="C12" s="128"/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0</v>
      </c>
    </row>
    <row r="13" spans="1:11" s="43" customFormat="1" ht="12" customHeight="1">
      <c r="A13" s="154" t="s">
        <v>78</v>
      </c>
      <c r="B13" s="140" t="s">
        <v>353</v>
      </c>
      <c r="C13" s="128"/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0</v>
      </c>
    </row>
    <row r="14" spans="1:11" s="42" customFormat="1" ht="12" customHeight="1" thickBot="1">
      <c r="A14" s="155" t="s">
        <v>62</v>
      </c>
      <c r="B14" s="141" t="s">
        <v>291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>
      <c r="A15" s="24" t="s">
        <v>4</v>
      </c>
      <c r="B15" s="69" t="s">
        <v>142</v>
      </c>
      <c r="C15" s="126">
        <f>+C16+C17+C18+C19+C20</f>
        <v>0</v>
      </c>
      <c r="D15" s="193">
        <f t="shared" ref="D15:K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0</v>
      </c>
    </row>
    <row r="16" spans="1:11" s="42" customFormat="1" ht="12" customHeight="1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>
      <c r="A18" s="154" t="s">
        <v>66</v>
      </c>
      <c r="B18" s="140" t="s">
        <v>282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>
      <c r="A19" s="154" t="s">
        <v>67</v>
      </c>
      <c r="B19" s="140" t="s">
        <v>283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>
      <c r="A20" s="154" t="s">
        <v>68</v>
      </c>
      <c r="B20" s="140" t="s">
        <v>145</v>
      </c>
      <c r="C20" s="128"/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0</v>
      </c>
    </row>
    <row r="21" spans="1:11" s="43" customFormat="1" ht="12" customHeight="1" thickBot="1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</row>
    <row r="23" spans="1:11" s="43" customFormat="1" ht="12" customHeight="1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</row>
    <row r="24" spans="1:11" s="42" customFormat="1" ht="12" customHeight="1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>
      <c r="A25" s="154" t="s">
        <v>49</v>
      </c>
      <c r="B25" s="140" t="s">
        <v>284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>
      <c r="A26" s="154" t="s">
        <v>50</v>
      </c>
      <c r="B26" s="140" t="s">
        <v>285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</row>
    <row r="28" spans="1:11" s="43" customFormat="1" ht="12" customHeight="1" thickBot="1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>
      <c r="A29" s="24" t="s">
        <v>91</v>
      </c>
      <c r="B29" s="18" t="s">
        <v>420</v>
      </c>
      <c r="C29" s="132">
        <f>+C30+C31+C32+C33+C34+C35+C36</f>
        <v>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0</v>
      </c>
    </row>
    <row r="30" spans="1:11" s="43" customFormat="1" ht="12" customHeight="1">
      <c r="A30" s="153" t="s">
        <v>152</v>
      </c>
      <c r="B30" s="139" t="s">
        <v>413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>
      <c r="A31" s="154" t="s">
        <v>153</v>
      </c>
      <c r="B31" s="140" t="s">
        <v>414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>
      <c r="A32" s="154" t="s">
        <v>154</v>
      </c>
      <c r="B32" s="140" t="s">
        <v>415</v>
      </c>
      <c r="C32" s="127"/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0</v>
      </c>
    </row>
    <row r="33" spans="1:11" s="43" customFormat="1" ht="12" customHeight="1">
      <c r="A33" s="154" t="s">
        <v>155</v>
      </c>
      <c r="B33" s="140" t="s">
        <v>416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>
      <c r="A34" s="154" t="s">
        <v>417</v>
      </c>
      <c r="B34" s="140" t="s">
        <v>156</v>
      </c>
      <c r="C34" s="127"/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0</v>
      </c>
    </row>
    <row r="35" spans="1:11" s="43" customFormat="1" ht="12" customHeight="1">
      <c r="A35" s="154" t="s">
        <v>418</v>
      </c>
      <c r="B35" s="140" t="s">
        <v>560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>
      <c r="A36" s="155" t="s">
        <v>419</v>
      </c>
      <c r="B36" s="141" t="s">
        <v>157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>
      <c r="A37" s="24" t="s">
        <v>7</v>
      </c>
      <c r="B37" s="18" t="s">
        <v>292</v>
      </c>
      <c r="C37" s="126">
        <f>SUM(C38:C48)</f>
        <v>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0</v>
      </c>
    </row>
    <row r="38" spans="1:11" s="43" customFormat="1" ht="12" customHeight="1">
      <c r="A38" s="153" t="s">
        <v>51</v>
      </c>
      <c r="B38" s="139" t="s">
        <v>160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>
      <c r="A39" s="154" t="s">
        <v>52</v>
      </c>
      <c r="B39" s="140" t="s">
        <v>161</v>
      </c>
      <c r="C39" s="127"/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0</v>
      </c>
    </row>
    <row r="40" spans="1:11" s="43" customFormat="1" ht="12" customHeight="1">
      <c r="A40" s="154" t="s">
        <v>53</v>
      </c>
      <c r="B40" s="140" t="s">
        <v>162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</row>
    <row r="41" spans="1:11" s="43" customFormat="1" ht="12" customHeight="1">
      <c r="A41" s="154" t="s">
        <v>93</v>
      </c>
      <c r="B41" s="140" t="s">
        <v>163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>
      <c r="A42" s="154" t="s">
        <v>94</v>
      </c>
      <c r="B42" s="140" t="s">
        <v>164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>
      <c r="A43" s="154" t="s">
        <v>95</v>
      </c>
      <c r="B43" s="140" t="s">
        <v>165</v>
      </c>
      <c r="C43" s="127"/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0</v>
      </c>
    </row>
    <row r="44" spans="1:11" s="43" customFormat="1" ht="12" customHeight="1">
      <c r="A44" s="154" t="s">
        <v>96</v>
      </c>
      <c r="B44" s="140" t="s">
        <v>166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>
      <c r="A45" s="154" t="s">
        <v>97</v>
      </c>
      <c r="B45" s="140" t="s">
        <v>167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>
      <c r="A46" s="154" t="s">
        <v>158</v>
      </c>
      <c r="B46" s="140" t="s">
        <v>168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>
      <c r="A47" s="155" t="s">
        <v>159</v>
      </c>
      <c r="B47" s="141" t="s">
        <v>294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>
      <c r="A48" s="155" t="s">
        <v>293</v>
      </c>
      <c r="B48" s="141" t="s">
        <v>169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>
      <c r="A49" s="24" t="s">
        <v>8</v>
      </c>
      <c r="B49" s="18" t="s">
        <v>170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</row>
    <row r="50" spans="1:11" s="43" customFormat="1" ht="12" customHeight="1">
      <c r="A50" s="153" t="s">
        <v>54</v>
      </c>
      <c r="B50" s="139" t="s">
        <v>174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>
      <c r="A51" s="154" t="s">
        <v>55</v>
      </c>
      <c r="B51" s="140" t="s">
        <v>175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>
      <c r="A52" s="154" t="s">
        <v>171</v>
      </c>
      <c r="B52" s="140" t="s">
        <v>176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>
      <c r="A53" s="154" t="s">
        <v>172</v>
      </c>
      <c r="B53" s="140" t="s">
        <v>177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>
      <c r="A54" s="163" t="s">
        <v>173</v>
      </c>
      <c r="B54" s="316" t="s">
        <v>178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>
      <c r="A55" s="24" t="s">
        <v>98</v>
      </c>
      <c r="B55" s="18" t="s">
        <v>179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</row>
    <row r="56" spans="1:11" s="43" customFormat="1" ht="12" customHeight="1">
      <c r="A56" s="153" t="s">
        <v>56</v>
      </c>
      <c r="B56" s="139" t="s">
        <v>180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>
      <c r="A57" s="154" t="s">
        <v>57</v>
      </c>
      <c r="B57" s="140" t="s">
        <v>286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>
      <c r="A58" s="154" t="s">
        <v>183</v>
      </c>
      <c r="B58" s="140" t="s">
        <v>181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>
      <c r="A59" s="155" t="s">
        <v>184</v>
      </c>
      <c r="B59" s="141" t="s">
        <v>182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>
      <c r="A60" s="24" t="s">
        <v>10</v>
      </c>
      <c r="B60" s="69" t="s">
        <v>185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>
      <c r="A61" s="153" t="s">
        <v>99</v>
      </c>
      <c r="B61" s="139" t="s">
        <v>187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>
      <c r="A62" s="154" t="s">
        <v>100</v>
      </c>
      <c r="B62" s="140" t="s">
        <v>287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>
      <c r="A63" s="154" t="s">
        <v>120</v>
      </c>
      <c r="B63" s="140" t="s">
        <v>188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>
      <c r="A64" s="155" t="s">
        <v>186</v>
      </c>
      <c r="B64" s="141" t="s">
        <v>189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>
      <c r="A65" s="24" t="s">
        <v>11</v>
      </c>
      <c r="B65" s="18" t="s">
        <v>190</v>
      </c>
      <c r="C65" s="132">
        <f>+C8+C15+C22+C29+C37+C49+C55+C60</f>
        <v>0</v>
      </c>
      <c r="D65" s="197">
        <f t="shared" ref="D65:K65" si="14">+D8+D15+D22+D29+D37+D49+D55+D60</f>
        <v>0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0</v>
      </c>
      <c r="K65" s="257">
        <f t="shared" si="14"/>
        <v>0</v>
      </c>
    </row>
    <row r="66" spans="1:11" s="43" customFormat="1" ht="12" customHeight="1" thickBot="1">
      <c r="A66" s="156" t="s">
        <v>277</v>
      </c>
      <c r="B66" s="69" t="s">
        <v>192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>
      <c r="A67" s="153" t="s">
        <v>220</v>
      </c>
      <c r="B67" s="139" t="s">
        <v>193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>
      <c r="A68" s="154" t="s">
        <v>229</v>
      </c>
      <c r="B68" s="140" t="s">
        <v>194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>
      <c r="A69" s="163" t="s">
        <v>230</v>
      </c>
      <c r="B69" s="270" t="s">
        <v>195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>
      <c r="A70" s="156" t="s">
        <v>196</v>
      </c>
      <c r="B70" s="69" t="s">
        <v>197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>
      <c r="A71" s="153" t="s">
        <v>79</v>
      </c>
      <c r="B71" s="245" t="s">
        <v>198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>
      <c r="A72" s="154" t="s">
        <v>80</v>
      </c>
      <c r="B72" s="245" t="s">
        <v>431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>
      <c r="A73" s="154" t="s">
        <v>221</v>
      </c>
      <c r="B73" s="245" t="s">
        <v>199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>
      <c r="A74" s="155" t="s">
        <v>222</v>
      </c>
      <c r="B74" s="246" t="s">
        <v>432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>
      <c r="A75" s="156" t="s">
        <v>200</v>
      </c>
      <c r="B75" s="69" t="s">
        <v>201</v>
      </c>
      <c r="C75" s="126">
        <f>SUM(C76:C77)</f>
        <v>0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0</v>
      </c>
      <c r="K75" s="253">
        <f t="shared" si="17"/>
        <v>0</v>
      </c>
    </row>
    <row r="76" spans="1:11" s="43" customFormat="1" ht="12" customHeight="1">
      <c r="A76" s="153" t="s">
        <v>223</v>
      </c>
      <c r="B76" s="139" t="s">
        <v>202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58">
        <f>C76+J76</f>
        <v>0</v>
      </c>
    </row>
    <row r="77" spans="1:11" s="43" customFormat="1" ht="12" customHeight="1" thickBot="1">
      <c r="A77" s="155" t="s">
        <v>224</v>
      </c>
      <c r="B77" s="141" t="s">
        <v>203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>
      <c r="A78" s="156" t="s">
        <v>204</v>
      </c>
      <c r="B78" s="69" t="s">
        <v>205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>
      <c r="A79" s="153" t="s">
        <v>225</v>
      </c>
      <c r="B79" s="139" t="s">
        <v>206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>
      <c r="A80" s="154" t="s">
        <v>226</v>
      </c>
      <c r="B80" s="140" t="s">
        <v>207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>
      <c r="A81" s="155" t="s">
        <v>227</v>
      </c>
      <c r="B81" s="247" t="s">
        <v>433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>
      <c r="A82" s="156" t="s">
        <v>208</v>
      </c>
      <c r="B82" s="69" t="s">
        <v>228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>
      <c r="A83" s="157" t="s">
        <v>209</v>
      </c>
      <c r="B83" s="139" t="s">
        <v>210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>
      <c r="A84" s="158" t="s">
        <v>211</v>
      </c>
      <c r="B84" s="140" t="s">
        <v>212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>
      <c r="A85" s="158" t="s">
        <v>213</v>
      </c>
      <c r="B85" s="140" t="s">
        <v>214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>
      <c r="A86" s="159" t="s">
        <v>215</v>
      </c>
      <c r="B86" s="141" t="s">
        <v>216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>
      <c r="A87" s="156" t="s">
        <v>217</v>
      </c>
      <c r="B87" s="69" t="s">
        <v>333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>
      <c r="A88" s="156" t="s">
        <v>354</v>
      </c>
      <c r="B88" s="69" t="s">
        <v>218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>
      <c r="A89" s="156" t="s">
        <v>355</v>
      </c>
      <c r="B89" s="69" t="s">
        <v>336</v>
      </c>
      <c r="C89" s="132">
        <f>+C66+C70+C75+C78+C82+C88+C87</f>
        <v>0</v>
      </c>
      <c r="D89" s="132">
        <f t="shared" ref="D89:K89" si="22">+D66+D70+D75+D78+D82+D88+D87</f>
        <v>0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0</v>
      </c>
      <c r="K89" s="257">
        <f t="shared" si="22"/>
        <v>0</v>
      </c>
    </row>
    <row r="90" spans="1:11" s="42" customFormat="1" ht="12" customHeight="1" thickBot="1">
      <c r="A90" s="160" t="s">
        <v>356</v>
      </c>
      <c r="B90" s="322" t="s">
        <v>357</v>
      </c>
      <c r="C90" s="132">
        <f>+C65+C89</f>
        <v>0</v>
      </c>
      <c r="D90" s="132">
        <f t="shared" ref="D90:K90" si="23">+D65+D89</f>
        <v>0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0</v>
      </c>
      <c r="K90" s="257">
        <f t="shared" si="23"/>
        <v>0</v>
      </c>
    </row>
    <row r="91" spans="1:11" s="43" customFormat="1" ht="15.2" customHeight="1" thickBot="1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>
      <c r="A92" s="535" t="s">
        <v>36</v>
      </c>
      <c r="B92" s="536"/>
      <c r="C92" s="536"/>
      <c r="D92" s="536"/>
      <c r="E92" s="536"/>
      <c r="F92" s="536"/>
      <c r="G92" s="536"/>
      <c r="H92" s="536"/>
      <c r="I92" s="536"/>
      <c r="J92" s="536"/>
      <c r="K92" s="537"/>
    </row>
    <row r="93" spans="1:11" s="44" customFormat="1" ht="12" customHeight="1" thickBot="1">
      <c r="A93" s="133" t="s">
        <v>3</v>
      </c>
      <c r="B93" s="23" t="s">
        <v>361</v>
      </c>
      <c r="C93" s="125">
        <f>+C94+C95+C96+C97+C98+C111</f>
        <v>0</v>
      </c>
      <c r="D93" s="261">
        <f t="shared" ref="D93:K93" si="24">+D94+D95+D96+D97+D98+D111</f>
        <v>0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0</v>
      </c>
      <c r="K93" s="264">
        <f t="shared" si="24"/>
        <v>0</v>
      </c>
    </row>
    <row r="94" spans="1:11" ht="12" customHeight="1">
      <c r="A94" s="161" t="s">
        <v>58</v>
      </c>
      <c r="B94" s="7" t="s">
        <v>32</v>
      </c>
      <c r="C94" s="186"/>
      <c r="D94" s="262"/>
      <c r="E94" s="262"/>
      <c r="F94" s="262"/>
      <c r="G94" s="262"/>
      <c r="H94" s="262"/>
      <c r="I94" s="186"/>
      <c r="J94" s="277">
        <f t="shared" ref="J94:J113" si="25">D94+E94+F94+G94+H94+I94</f>
        <v>0</v>
      </c>
      <c r="K94" s="265">
        <f t="shared" ref="K94:K113" si="26">C94+J94</f>
        <v>0</v>
      </c>
    </row>
    <row r="95" spans="1:11" ht="12" customHeight="1">
      <c r="A95" s="154" t="s">
        <v>59</v>
      </c>
      <c r="B95" s="5" t="s">
        <v>101</v>
      </c>
      <c r="C95" s="127"/>
      <c r="D95" s="127"/>
      <c r="E95" s="127"/>
      <c r="F95" s="127"/>
      <c r="G95" s="127"/>
      <c r="H95" s="127"/>
      <c r="I95" s="127"/>
      <c r="J95" s="278">
        <f t="shared" si="25"/>
        <v>0</v>
      </c>
      <c r="K95" s="255">
        <f t="shared" si="26"/>
        <v>0</v>
      </c>
    </row>
    <row r="96" spans="1:11" ht="12" customHeight="1">
      <c r="A96" s="154" t="s">
        <v>60</v>
      </c>
      <c r="B96" s="5" t="s">
        <v>77</v>
      </c>
      <c r="C96" s="129"/>
      <c r="D96" s="129"/>
      <c r="E96" s="129"/>
      <c r="F96" s="129"/>
      <c r="G96" s="129"/>
      <c r="H96" s="127"/>
      <c r="I96" s="129"/>
      <c r="J96" s="279">
        <f t="shared" si="25"/>
        <v>0</v>
      </c>
      <c r="K96" s="256">
        <f t="shared" si="26"/>
        <v>0</v>
      </c>
    </row>
    <row r="97" spans="1:11" ht="12" customHeight="1">
      <c r="A97" s="154" t="s">
        <v>61</v>
      </c>
      <c r="B97" s="8" t="s">
        <v>102</v>
      </c>
      <c r="C97" s="129"/>
      <c r="D97" s="129"/>
      <c r="E97" s="129"/>
      <c r="F97" s="129"/>
      <c r="G97" s="129"/>
      <c r="H97" s="129"/>
      <c r="I97" s="129"/>
      <c r="J97" s="279">
        <f t="shared" si="25"/>
        <v>0</v>
      </c>
      <c r="K97" s="256">
        <f t="shared" si="26"/>
        <v>0</v>
      </c>
    </row>
    <row r="98" spans="1:11" ht="12" customHeight="1">
      <c r="A98" s="154" t="s">
        <v>69</v>
      </c>
      <c r="B98" s="16" t="s">
        <v>103</v>
      </c>
      <c r="C98" s="129"/>
      <c r="D98" s="129"/>
      <c r="E98" s="129"/>
      <c r="F98" s="129"/>
      <c r="G98" s="129"/>
      <c r="H98" s="129"/>
      <c r="I98" s="129"/>
      <c r="J98" s="279">
        <f t="shared" si="25"/>
        <v>0</v>
      </c>
      <c r="K98" s="256">
        <f t="shared" si="26"/>
        <v>0</v>
      </c>
    </row>
    <row r="99" spans="1:11" ht="12" customHeight="1">
      <c r="A99" s="154" t="s">
        <v>62</v>
      </c>
      <c r="B99" s="5" t="s">
        <v>358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>
      <c r="A100" s="154" t="s">
        <v>63</v>
      </c>
      <c r="B100" s="50" t="s">
        <v>299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>
      <c r="A101" s="154" t="s">
        <v>70</v>
      </c>
      <c r="B101" s="50" t="s">
        <v>298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>
      <c r="A102" s="154" t="s">
        <v>71</v>
      </c>
      <c r="B102" s="50" t="s">
        <v>234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>
      <c r="A103" s="154" t="s">
        <v>72</v>
      </c>
      <c r="B103" s="51" t="s">
        <v>235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>
      <c r="A104" s="154" t="s">
        <v>73</v>
      </c>
      <c r="B104" s="51" t="s">
        <v>236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>
      <c r="A105" s="154" t="s">
        <v>75</v>
      </c>
      <c r="B105" s="50" t="s">
        <v>237</v>
      </c>
      <c r="C105" s="129"/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0</v>
      </c>
    </row>
    <row r="106" spans="1:11" ht="12" customHeight="1">
      <c r="A106" s="154" t="s">
        <v>104</v>
      </c>
      <c r="B106" s="50" t="s">
        <v>238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>
      <c r="A107" s="154" t="s">
        <v>232</v>
      </c>
      <c r="B107" s="51" t="s">
        <v>239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>
      <c r="A108" s="162" t="s">
        <v>233</v>
      </c>
      <c r="B108" s="52" t="s">
        <v>240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>
      <c r="A109" s="154" t="s">
        <v>296</v>
      </c>
      <c r="B109" s="52" t="s">
        <v>241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>
      <c r="A110" s="154" t="s">
        <v>297</v>
      </c>
      <c r="B110" s="51" t="s">
        <v>242</v>
      </c>
      <c r="C110" s="127"/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0</v>
      </c>
    </row>
    <row r="111" spans="1:11" ht="12" customHeight="1">
      <c r="A111" s="154" t="s">
        <v>301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>
      <c r="A112" s="155" t="s">
        <v>302</v>
      </c>
      <c r="B112" s="5" t="s">
        <v>359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>
      <c r="A113" s="163" t="s">
        <v>303</v>
      </c>
      <c r="B113" s="53" t="s">
        <v>360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>
      <c r="A114" s="24" t="s">
        <v>4</v>
      </c>
      <c r="B114" s="22" t="s">
        <v>243</v>
      </c>
      <c r="C114" s="126">
        <f>+C115+C117+C119</f>
        <v>0</v>
      </c>
      <c r="D114" s="126">
        <f t="shared" ref="D114:K114" si="27">+D115+D117+D119</f>
        <v>0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0</v>
      </c>
      <c r="K114" s="253">
        <f t="shared" si="27"/>
        <v>0</v>
      </c>
    </row>
    <row r="115" spans="1:11" ht="12" customHeight="1">
      <c r="A115" s="153" t="s">
        <v>64</v>
      </c>
      <c r="B115" s="5" t="s">
        <v>119</v>
      </c>
      <c r="C115" s="128"/>
      <c r="D115" s="128"/>
      <c r="E115" s="128"/>
      <c r="F115" s="128"/>
      <c r="G115" s="128"/>
      <c r="H115" s="128"/>
      <c r="I115" s="128"/>
      <c r="J115" s="167">
        <f t="shared" ref="J115:J127" si="28">D115+E115+F115+G115+H115+I115</f>
        <v>0</v>
      </c>
      <c r="K115" s="254">
        <f t="shared" ref="K115:K127" si="29">C115+J115</f>
        <v>0</v>
      </c>
    </row>
    <row r="116" spans="1:11" ht="12" customHeight="1">
      <c r="A116" s="153" t="s">
        <v>65</v>
      </c>
      <c r="B116" s="9" t="s">
        <v>247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>
      <c r="A117" s="153" t="s">
        <v>66</v>
      </c>
      <c r="B117" s="9" t="s">
        <v>105</v>
      </c>
      <c r="C117" s="127"/>
      <c r="D117" s="127"/>
      <c r="E117" s="127"/>
      <c r="F117" s="127"/>
      <c r="G117" s="127"/>
      <c r="H117" s="127"/>
      <c r="I117" s="127"/>
      <c r="J117" s="278">
        <f t="shared" si="28"/>
        <v>0</v>
      </c>
      <c r="K117" s="255">
        <f t="shared" si="29"/>
        <v>0</v>
      </c>
    </row>
    <row r="118" spans="1:11" ht="12" customHeight="1">
      <c r="A118" s="153" t="s">
        <v>67</v>
      </c>
      <c r="B118" s="9" t="s">
        <v>248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>
      <c r="A120" s="153" t="s">
        <v>74</v>
      </c>
      <c r="B120" s="70" t="s">
        <v>288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>
      <c r="A121" s="153" t="s">
        <v>76</v>
      </c>
      <c r="B121" s="135" t="s">
        <v>253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>
      <c r="A122" s="153" t="s">
        <v>106</v>
      </c>
      <c r="B122" s="51" t="s">
        <v>236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>
      <c r="A123" s="153" t="s">
        <v>107</v>
      </c>
      <c r="B123" s="51" t="s">
        <v>252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>
      <c r="A124" s="153" t="s">
        <v>108</v>
      </c>
      <c r="B124" s="51" t="s">
        <v>251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>
      <c r="A125" s="153" t="s">
        <v>244</v>
      </c>
      <c r="B125" s="51" t="s">
        <v>239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>
      <c r="A126" s="153" t="s">
        <v>245</v>
      </c>
      <c r="B126" s="51" t="s">
        <v>250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>
      <c r="A127" s="162" t="s">
        <v>246</v>
      </c>
      <c r="B127" s="51" t="s">
        <v>249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>
      <c r="A128" s="24" t="s">
        <v>5</v>
      </c>
      <c r="B128" s="47" t="s">
        <v>306</v>
      </c>
      <c r="C128" s="126">
        <f>+C93+C114</f>
        <v>0</v>
      </c>
      <c r="D128" s="126">
        <f t="shared" ref="D128:K128" si="30">+D93+D114</f>
        <v>0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0</v>
      </c>
      <c r="K128" s="253">
        <f t="shared" si="30"/>
        <v>0</v>
      </c>
    </row>
    <row r="129" spans="1:17" ht="12" customHeight="1" thickBot="1">
      <c r="A129" s="24" t="s">
        <v>6</v>
      </c>
      <c r="B129" s="47" t="s">
        <v>307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7" s="44" customFormat="1" ht="12" customHeight="1">
      <c r="A130" s="153" t="s">
        <v>152</v>
      </c>
      <c r="B130" s="6" t="s">
        <v>364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>
      <c r="A131" s="153" t="s">
        <v>153</v>
      </c>
      <c r="B131" s="6" t="s">
        <v>315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>
      <c r="A132" s="162" t="s">
        <v>154</v>
      </c>
      <c r="B132" s="4" t="s">
        <v>363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7" ht="12" customHeight="1" thickBot="1">
      <c r="A133" s="24" t="s">
        <v>7</v>
      </c>
      <c r="B133" s="47" t="s">
        <v>308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>
      <c r="A134" s="153" t="s">
        <v>51</v>
      </c>
      <c r="B134" s="6" t="s">
        <v>317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>
      <c r="A135" s="153" t="s">
        <v>52</v>
      </c>
      <c r="B135" s="6" t="s">
        <v>309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>
      <c r="A136" s="153" t="s">
        <v>53</v>
      </c>
      <c r="B136" s="6" t="s">
        <v>310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>
      <c r="A137" s="153" t="s">
        <v>93</v>
      </c>
      <c r="B137" s="6" t="s">
        <v>362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>
      <c r="A138" s="153" t="s">
        <v>94</v>
      </c>
      <c r="B138" s="6" t="s">
        <v>312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>
      <c r="A139" s="162" t="s">
        <v>95</v>
      </c>
      <c r="B139" s="4" t="s">
        <v>313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>
      <c r="A140" s="24" t="s">
        <v>8</v>
      </c>
      <c r="B140" s="47" t="s">
        <v>368</v>
      </c>
      <c r="C140" s="132">
        <f>+C141+C142+C144+C145+C143</f>
        <v>0</v>
      </c>
      <c r="D140" s="132">
        <f t="shared" ref="D140:K140" si="35">+D141+D142+D144+D145+D143</f>
        <v>0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0</v>
      </c>
      <c r="K140" s="257">
        <f t="shared" si="35"/>
        <v>0</v>
      </c>
      <c r="Q140" s="67"/>
    </row>
    <row r="141" spans="1:17">
      <c r="A141" s="153" t="s">
        <v>54</v>
      </c>
      <c r="B141" s="6" t="s">
        <v>254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>
      <c r="A142" s="153" t="s">
        <v>55</v>
      </c>
      <c r="B142" s="6" t="s">
        <v>255</v>
      </c>
      <c r="C142" s="127"/>
      <c r="D142" s="127"/>
      <c r="E142" s="127"/>
      <c r="F142" s="127"/>
      <c r="G142" s="127"/>
      <c r="H142" s="127"/>
      <c r="I142" s="127"/>
      <c r="J142" s="278">
        <f>D142+E142+F142+G142+H142+I142</f>
        <v>0</v>
      </c>
      <c r="K142" s="255">
        <f>C142+J142</f>
        <v>0</v>
      </c>
    </row>
    <row r="143" spans="1:17" ht="12" customHeight="1">
      <c r="A143" s="153" t="s">
        <v>171</v>
      </c>
      <c r="B143" s="6" t="s">
        <v>367</v>
      </c>
      <c r="C143" s="127"/>
      <c r="D143" s="127"/>
      <c r="E143" s="127"/>
      <c r="F143" s="127"/>
      <c r="G143" s="127"/>
      <c r="H143" s="127"/>
      <c r="I143" s="127"/>
      <c r="J143" s="278">
        <f>D143+E143+F143+G143+H143+I143</f>
        <v>0</v>
      </c>
      <c r="K143" s="255">
        <f>C143+J143</f>
        <v>0</v>
      </c>
    </row>
    <row r="144" spans="1:17" s="44" customFormat="1" ht="12" customHeight="1">
      <c r="A144" s="153" t="s">
        <v>172</v>
      </c>
      <c r="B144" s="6" t="s">
        <v>322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>
      <c r="A145" s="162" t="s">
        <v>173</v>
      </c>
      <c r="B145" s="4" t="s">
        <v>273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>
      <c r="A146" s="24" t="s">
        <v>9</v>
      </c>
      <c r="B146" s="47" t="s">
        <v>323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>
      <c r="A147" s="153" t="s">
        <v>56</v>
      </c>
      <c r="B147" s="6" t="s">
        <v>318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>
      <c r="A148" s="153" t="s">
        <v>57</v>
      </c>
      <c r="B148" s="6" t="s">
        <v>325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>
      <c r="A149" s="153" t="s">
        <v>183</v>
      </c>
      <c r="B149" s="6" t="s">
        <v>320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>
      <c r="A150" s="153" t="s">
        <v>184</v>
      </c>
      <c r="B150" s="6" t="s">
        <v>365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>
      <c r="A151" s="162" t="s">
        <v>324</v>
      </c>
      <c r="B151" s="4" t="s">
        <v>327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>
      <c r="A152" s="181" t="s">
        <v>10</v>
      </c>
      <c r="B152" s="47" t="s">
        <v>328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>
      <c r="A153" s="181" t="s">
        <v>11</v>
      </c>
      <c r="B153" s="47" t="s">
        <v>329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>
      <c r="A154" s="24" t="s">
        <v>12</v>
      </c>
      <c r="B154" s="47" t="s">
        <v>331</v>
      </c>
      <c r="C154" s="191">
        <f>+C129+C133+C140+C146+C152+C153</f>
        <v>0</v>
      </c>
      <c r="D154" s="191">
        <f t="shared" ref="D154:K154" si="39">+D129+D133+D140+D146+D152+D153</f>
        <v>0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0</v>
      </c>
      <c r="K154" s="268">
        <f t="shared" si="39"/>
        <v>0</v>
      </c>
    </row>
    <row r="155" spans="1:11" ht="15.2" customHeight="1" thickBot="1">
      <c r="A155" s="164" t="s">
        <v>13</v>
      </c>
      <c r="B155" s="114" t="s">
        <v>330</v>
      </c>
      <c r="C155" s="191">
        <f>+C128+C154</f>
        <v>0</v>
      </c>
      <c r="D155" s="191">
        <f t="shared" ref="D155:K155" si="40">+D128+D154</f>
        <v>0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0</v>
      </c>
      <c r="K155" s="268">
        <f t="shared" si="40"/>
        <v>0</v>
      </c>
    </row>
    <row r="156" spans="1:11" ht="13.5" thickBot="1">
      <c r="A156" s="117"/>
      <c r="B156" s="118"/>
      <c r="C156" s="421">
        <f>C90-C155</f>
        <v>0</v>
      </c>
      <c r="D156" s="422"/>
      <c r="E156" s="422"/>
      <c r="F156" s="422"/>
      <c r="G156" s="422"/>
      <c r="H156" s="422"/>
      <c r="I156" s="423"/>
      <c r="J156" s="423"/>
      <c r="K156" s="424">
        <f>K90-K155</f>
        <v>0</v>
      </c>
    </row>
    <row r="157" spans="1:11" ht="15.2" customHeight="1" thickBot="1">
      <c r="A157" s="65" t="s">
        <v>366</v>
      </c>
      <c r="B157" s="66"/>
      <c r="C157" s="223"/>
      <c r="D157" s="263"/>
      <c r="E157" s="263"/>
      <c r="F157" s="263"/>
      <c r="G157" s="263"/>
      <c r="H157" s="263"/>
      <c r="I157" s="223"/>
      <c r="J157" s="315">
        <f>D157+E157+F157+G157+H157+I157</f>
        <v>0</v>
      </c>
      <c r="K157" s="267">
        <f>C157+J157</f>
        <v>0</v>
      </c>
    </row>
    <row r="158" spans="1:11" ht="14.45" customHeight="1" thickBot="1">
      <c r="A158" s="65" t="s">
        <v>116</v>
      </c>
      <c r="B158" s="66"/>
      <c r="C158" s="223"/>
      <c r="D158" s="263"/>
      <c r="E158" s="263"/>
      <c r="F158" s="263"/>
      <c r="G158" s="263"/>
      <c r="H158" s="263"/>
      <c r="I158" s="223"/>
      <c r="J158" s="315">
        <f>D158+E158+F158+G158+H158+I158</f>
        <v>0</v>
      </c>
      <c r="K158" s="267">
        <f>C158+J158</f>
        <v>0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</sheetPr>
  <dimension ref="A1:K61"/>
  <sheetViews>
    <sheetView view="pageBreakPreview" zoomScale="60" zoomScaleNormal="10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CONCATENATE("9.2. melléklet ",RM_ALAPADATOK!A7," ",RM_ALAPADATOK!B7," ",RM_ALAPADATOK!C7," ",RM_ALAPADATOK!D7," ",RM_ALAPADATOK!E7," ",RM_ALAPADATOK!F7," ",RM_ALAPADATOK!G7," ",RM_ALAPADATOK!H7)</f>
        <v>9.2. melléklet a 13 / 2019 ( XII. 4. ) önkormányzati rendelethez</v>
      </c>
    </row>
    <row r="2" spans="1:11" s="328" customFormat="1" ht="36">
      <c r="A2" s="387" t="s">
        <v>472</v>
      </c>
      <c r="B2" s="556" t="str">
        <f>RM_ALAPADATOK!A11</f>
        <v>Ongai Polgármesteri Hivatal</v>
      </c>
      <c r="C2" s="557"/>
      <c r="D2" s="557"/>
      <c r="E2" s="557"/>
      <c r="F2" s="557"/>
      <c r="G2" s="557"/>
      <c r="H2" s="557"/>
      <c r="I2" s="557"/>
      <c r="J2" s="557"/>
      <c r="K2" s="388" t="s">
        <v>37</v>
      </c>
    </row>
    <row r="3" spans="1:11" s="328" customFormat="1" ht="23.1" customHeight="1" thickBot="1">
      <c r="A3" s="389" t="s">
        <v>114</v>
      </c>
      <c r="B3" s="558" t="s">
        <v>502</v>
      </c>
      <c r="C3" s="559"/>
      <c r="D3" s="559"/>
      <c r="E3" s="559"/>
      <c r="F3" s="559"/>
      <c r="G3" s="559"/>
      <c r="H3" s="559"/>
      <c r="I3" s="559"/>
      <c r="J3" s="559"/>
      <c r="K3" s="390" t="s">
        <v>34</v>
      </c>
    </row>
    <row r="4" spans="1:11" s="328" customFormat="1" ht="12.95" customHeight="1" thickBot="1">
      <c r="A4" s="453"/>
      <c r="B4" s="392"/>
      <c r="C4" s="393"/>
      <c r="D4" s="393"/>
      <c r="E4" s="393"/>
      <c r="F4" s="393"/>
      <c r="G4" s="393"/>
      <c r="H4" s="393"/>
      <c r="I4" s="393"/>
      <c r="J4" s="393"/>
      <c r="K4" s="45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CONCATENATE(RM_9.1.3.sz.mell!K5)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22.5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8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25400000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333">
        <f t="shared" si="0"/>
        <v>25400000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>
        <v>20000000</v>
      </c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20000000</v>
      </c>
    </row>
    <row r="16" spans="1:11" s="334" customFormat="1" ht="12" customHeight="1">
      <c r="A16" s="336" t="s">
        <v>62</v>
      </c>
      <c r="B16" s="5" t="s">
        <v>474</v>
      </c>
      <c r="C16" s="374">
        <v>5400000</v>
      </c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5400000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5378000</v>
      </c>
      <c r="D22" s="79">
        <f t="shared" si="3"/>
        <v>0</v>
      </c>
      <c r="E22" s="79">
        <f t="shared" si="3"/>
        <v>1575588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1575588</v>
      </c>
      <c r="K22" s="112">
        <f>SUM(K23:K25)</f>
        <v>6953588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>
        <v>5378000</v>
      </c>
      <c r="D25" s="374"/>
      <c r="E25" s="374">
        <v>1575588</v>
      </c>
      <c r="F25" s="374"/>
      <c r="G25" s="374"/>
      <c r="H25" s="374"/>
      <c r="I25" s="374"/>
      <c r="J25" s="358">
        <f>D25+E25+F25+G25+H25+I25</f>
        <v>1575588</v>
      </c>
      <c r="K25" s="354">
        <f>C25+J25</f>
        <v>6953588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7" customFormat="1" ht="12" customHeight="1">
      <c r="A29" s="339" t="s">
        <v>152</v>
      </c>
      <c r="B29" s="340" t="s">
        <v>148</v>
      </c>
      <c r="C29" s="378"/>
      <c r="D29" s="378"/>
      <c r="E29" s="378"/>
      <c r="F29" s="378"/>
      <c r="G29" s="378"/>
      <c r="H29" s="378"/>
      <c r="I29" s="378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0" t="s">
        <v>477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>
      <c r="A31" s="339" t="s">
        <v>154</v>
      </c>
      <c r="B31" s="341" t="s">
        <v>481</v>
      </c>
      <c r="C31" s="379"/>
      <c r="D31" s="379"/>
      <c r="E31" s="379"/>
      <c r="F31" s="379"/>
      <c r="G31" s="379"/>
      <c r="H31" s="379"/>
      <c r="I31" s="379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6" t="s">
        <v>155</v>
      </c>
      <c r="B32" s="351" t="s">
        <v>482</v>
      </c>
      <c r="C32" s="380"/>
      <c r="D32" s="380"/>
      <c r="E32" s="380"/>
      <c r="F32" s="380"/>
      <c r="G32" s="380"/>
      <c r="H32" s="380"/>
      <c r="I32" s="380"/>
      <c r="J32" s="361">
        <f>D32+E32+F32+G32+H32+I32</f>
        <v>0</v>
      </c>
      <c r="K32" s="355">
        <f>C32+J32</f>
        <v>0</v>
      </c>
    </row>
    <row r="33" spans="1:11" s="337" customFormat="1" ht="12" customHeight="1" thickBot="1">
      <c r="A33" s="338" t="s">
        <v>7</v>
      </c>
      <c r="B33" s="47" t="s">
        <v>483</v>
      </c>
      <c r="C33" s="360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7" customFormat="1" ht="12" customHeight="1">
      <c r="A34" s="339" t="s">
        <v>51</v>
      </c>
      <c r="B34" s="340" t="s">
        <v>174</v>
      </c>
      <c r="C34" s="378"/>
      <c r="D34" s="378"/>
      <c r="E34" s="378"/>
      <c r="F34" s="378"/>
      <c r="G34" s="378"/>
      <c r="H34" s="378"/>
      <c r="I34" s="378"/>
      <c r="J34" s="361">
        <f>D34+E34+F34+G34+H34+I34</f>
        <v>0</v>
      </c>
      <c r="K34" s="355">
        <f>C34+J34</f>
        <v>0</v>
      </c>
    </row>
    <row r="35" spans="1:11" s="337" customFormat="1" ht="12" customHeight="1">
      <c r="A35" s="339" t="s">
        <v>52</v>
      </c>
      <c r="B35" s="341" t="s">
        <v>175</v>
      </c>
      <c r="C35" s="379"/>
      <c r="D35" s="379"/>
      <c r="E35" s="379"/>
      <c r="F35" s="379"/>
      <c r="G35" s="379"/>
      <c r="H35" s="379"/>
      <c r="I35" s="379"/>
      <c r="J35" s="361">
        <f>D35+E35+F35+G35+H35+I35</f>
        <v>0</v>
      </c>
      <c r="K35" s="355">
        <f>C35+J35</f>
        <v>0</v>
      </c>
    </row>
    <row r="36" spans="1:11" s="337" customFormat="1" ht="12" customHeight="1" thickBot="1">
      <c r="A36" s="336" t="s">
        <v>53</v>
      </c>
      <c r="B36" s="351" t="s">
        <v>176</v>
      </c>
      <c r="C36" s="380"/>
      <c r="D36" s="380"/>
      <c r="E36" s="380"/>
      <c r="F36" s="380"/>
      <c r="G36" s="380"/>
      <c r="H36" s="380"/>
      <c r="I36" s="380"/>
      <c r="J36" s="361">
        <f>D36+E36+F36+G36+H36+I36</f>
        <v>0</v>
      </c>
      <c r="K36" s="363">
        <f>C36+J36</f>
        <v>0</v>
      </c>
    </row>
    <row r="37" spans="1:11" s="334" customFormat="1" ht="12" customHeight="1" thickBot="1">
      <c r="A37" s="338" t="s">
        <v>8</v>
      </c>
      <c r="B37" s="47" t="s">
        <v>259</v>
      </c>
      <c r="C37" s="377"/>
      <c r="D37" s="377"/>
      <c r="E37" s="377"/>
      <c r="F37" s="377"/>
      <c r="G37" s="377"/>
      <c r="H37" s="377"/>
      <c r="I37" s="377"/>
      <c r="J37" s="79">
        <f>D37+E37+F37+G37+H37+I37</f>
        <v>0</v>
      </c>
      <c r="K37" s="333">
        <f>C37+J37</f>
        <v>0</v>
      </c>
    </row>
    <row r="38" spans="1:11" s="334" customFormat="1" ht="12" customHeight="1" thickBot="1">
      <c r="A38" s="338" t="s">
        <v>9</v>
      </c>
      <c r="B38" s="47" t="s">
        <v>484</v>
      </c>
      <c r="C38" s="377"/>
      <c r="D38" s="377"/>
      <c r="E38" s="377"/>
      <c r="F38" s="377"/>
      <c r="G38" s="377"/>
      <c r="H38" s="377"/>
      <c r="I38" s="377"/>
      <c r="J38" s="364">
        <f>D38+E38+F38+G38+H38+I38</f>
        <v>0</v>
      </c>
      <c r="K38" s="355">
        <f>C38+J38</f>
        <v>0</v>
      </c>
    </row>
    <row r="39" spans="1:11" s="334" customFormat="1" ht="12" customHeight="1" thickBot="1">
      <c r="A39" s="59" t="s">
        <v>10</v>
      </c>
      <c r="B39" s="47" t="s">
        <v>485</v>
      </c>
      <c r="C39" s="360">
        <f t="shared" ref="C39:J39" si="6">+C10+C22+C27+C28+C33+C37+C38</f>
        <v>30778000</v>
      </c>
      <c r="D39" s="79">
        <f t="shared" si="6"/>
        <v>0</v>
      </c>
      <c r="E39" s="79">
        <f t="shared" si="6"/>
        <v>1575588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1575588</v>
      </c>
      <c r="K39" s="112">
        <f>+K10+K22+K27+K28+K33+K37+K38</f>
        <v>32353588</v>
      </c>
    </row>
    <row r="40" spans="1:11" s="334" customFormat="1" ht="12" customHeight="1" thickBot="1">
      <c r="A40" s="343" t="s">
        <v>11</v>
      </c>
      <c r="B40" s="47" t="s">
        <v>486</v>
      </c>
      <c r="C40" s="360">
        <f t="shared" ref="C40:J40" si="7">+C41+C42+C43</f>
        <v>174797977</v>
      </c>
      <c r="D40" s="79">
        <f t="shared" si="7"/>
        <v>15048000</v>
      </c>
      <c r="E40" s="79">
        <f t="shared" si="7"/>
        <v>0</v>
      </c>
      <c r="F40" s="79">
        <f t="shared" si="7"/>
        <v>5558250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20606250</v>
      </c>
      <c r="K40" s="112">
        <f>+K41+K42+K43</f>
        <v>195404227</v>
      </c>
    </row>
    <row r="41" spans="1:11" s="334" customFormat="1" ht="12" customHeight="1">
      <c r="A41" s="339" t="s">
        <v>487</v>
      </c>
      <c r="B41" s="340" t="s">
        <v>125</v>
      </c>
      <c r="C41" s="378">
        <v>20525</v>
      </c>
      <c r="D41" s="378"/>
      <c r="E41" s="378"/>
      <c r="F41" s="378"/>
      <c r="G41" s="378"/>
      <c r="H41" s="378"/>
      <c r="I41" s="378"/>
      <c r="J41" s="361">
        <f>D41+E41+F41+G41+H41+I41</f>
        <v>0</v>
      </c>
      <c r="K41" s="355">
        <f>C41+J41</f>
        <v>20525</v>
      </c>
    </row>
    <row r="42" spans="1:11" s="334" customFormat="1" ht="12" customHeight="1">
      <c r="A42" s="339" t="s">
        <v>488</v>
      </c>
      <c r="B42" s="341" t="s">
        <v>489</v>
      </c>
      <c r="C42" s="379"/>
      <c r="D42" s="379"/>
      <c r="E42" s="379"/>
      <c r="F42" s="379"/>
      <c r="G42" s="379"/>
      <c r="H42" s="379"/>
      <c r="I42" s="379"/>
      <c r="J42" s="361">
        <f>D42+E42+F42+G42+H42+I42</f>
        <v>0</v>
      </c>
      <c r="K42" s="354">
        <f>C42+J42</f>
        <v>0</v>
      </c>
    </row>
    <row r="43" spans="1:11" s="337" customFormat="1" ht="12" customHeight="1" thickBot="1">
      <c r="A43" s="336" t="s">
        <v>490</v>
      </c>
      <c r="B43" s="342" t="s">
        <v>491</v>
      </c>
      <c r="C43" s="381">
        <v>174777452</v>
      </c>
      <c r="D43" s="381">
        <v>15048000</v>
      </c>
      <c r="E43" s="381"/>
      <c r="F43" s="381">
        <v>5558250</v>
      </c>
      <c r="G43" s="381"/>
      <c r="H43" s="381"/>
      <c r="I43" s="381"/>
      <c r="J43" s="361">
        <f>D43+E43+F43+G43+H43+I43</f>
        <v>20606250</v>
      </c>
      <c r="K43" s="356">
        <f>C43+J43</f>
        <v>195383702</v>
      </c>
    </row>
    <row r="44" spans="1:11" s="337" customFormat="1" ht="12.95" customHeight="1" thickBot="1">
      <c r="A44" s="343" t="s">
        <v>12</v>
      </c>
      <c r="B44" s="344" t="s">
        <v>492</v>
      </c>
      <c r="C44" s="360">
        <f t="shared" ref="C44:J44" si="8">+C39+C40</f>
        <v>205575977</v>
      </c>
      <c r="D44" s="79">
        <f t="shared" si="8"/>
        <v>15048000</v>
      </c>
      <c r="E44" s="79">
        <f t="shared" si="8"/>
        <v>1575588</v>
      </c>
      <c r="F44" s="79">
        <f t="shared" si="8"/>
        <v>5558250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22181838</v>
      </c>
      <c r="K44" s="112">
        <f>+K39+K40</f>
        <v>227757815</v>
      </c>
    </row>
    <row r="45" spans="1:11" s="331" customFormat="1" ht="14.1" customHeight="1" thickBot="1">
      <c r="A45" s="535" t="s">
        <v>36</v>
      </c>
      <c r="B45" s="551"/>
      <c r="C45" s="551"/>
      <c r="D45" s="551"/>
      <c r="E45" s="551"/>
      <c r="F45" s="551"/>
      <c r="G45" s="551"/>
      <c r="H45" s="551"/>
      <c r="I45" s="551"/>
      <c r="J45" s="551"/>
      <c r="K45" s="552"/>
    </row>
    <row r="46" spans="1:11" s="345" customFormat="1" ht="12" customHeight="1" thickBot="1">
      <c r="A46" s="338" t="s">
        <v>3</v>
      </c>
      <c r="B46" s="47" t="s">
        <v>493</v>
      </c>
      <c r="C46" s="365">
        <f t="shared" ref="C46:J46" si="9">SUM(C47:C51)</f>
        <v>205575977</v>
      </c>
      <c r="D46" s="365">
        <f t="shared" si="9"/>
        <v>15048000</v>
      </c>
      <c r="E46" s="365">
        <f t="shared" si="9"/>
        <v>1575588</v>
      </c>
      <c r="F46" s="365">
        <f t="shared" si="9"/>
        <v>5558250</v>
      </c>
      <c r="G46" s="365">
        <f t="shared" si="9"/>
        <v>0</v>
      </c>
      <c r="H46" s="365">
        <f t="shared" si="9"/>
        <v>0</v>
      </c>
      <c r="I46" s="365">
        <f t="shared" si="9"/>
        <v>0</v>
      </c>
      <c r="J46" s="365">
        <f t="shared" si="9"/>
        <v>22181838</v>
      </c>
      <c r="K46" s="333">
        <f>SUM(K47:K51)</f>
        <v>227757815</v>
      </c>
    </row>
    <row r="47" spans="1:11" ht="12" customHeight="1">
      <c r="A47" s="336" t="s">
        <v>58</v>
      </c>
      <c r="B47" s="6" t="s">
        <v>32</v>
      </c>
      <c r="C47" s="450">
        <v>100799898</v>
      </c>
      <c r="D47" s="450">
        <v>15048000</v>
      </c>
      <c r="E47" s="450">
        <v>1090000</v>
      </c>
      <c r="F47" s="450">
        <v>4687000</v>
      </c>
      <c r="G47" s="382"/>
      <c r="H47" s="382"/>
      <c r="I47" s="382"/>
      <c r="J47" s="366">
        <f>D47+E47+F47+G47+H47+I47</f>
        <v>20825000</v>
      </c>
      <c r="K47" s="370">
        <f>C47+J47</f>
        <v>121624898</v>
      </c>
    </row>
    <row r="48" spans="1:11" ht="12" customHeight="1">
      <c r="A48" s="336" t="s">
        <v>59</v>
      </c>
      <c r="B48" s="5" t="s">
        <v>101</v>
      </c>
      <c r="C48" s="451">
        <v>19683817</v>
      </c>
      <c r="D48" s="383"/>
      <c r="E48" s="450">
        <v>224484</v>
      </c>
      <c r="F48" s="450">
        <v>914000</v>
      </c>
      <c r="G48" s="383"/>
      <c r="H48" s="383"/>
      <c r="I48" s="383"/>
      <c r="J48" s="367">
        <f>D48+E48+F48+G48+H48+I48</f>
        <v>1138484</v>
      </c>
      <c r="K48" s="371">
        <f>C48+J48</f>
        <v>20822301</v>
      </c>
    </row>
    <row r="49" spans="1:11" ht="12" customHeight="1">
      <c r="A49" s="336" t="s">
        <v>60</v>
      </c>
      <c r="B49" s="5" t="s">
        <v>77</v>
      </c>
      <c r="C49" s="451">
        <v>85092262</v>
      </c>
      <c r="D49" s="383"/>
      <c r="E49" s="450">
        <v>242165</v>
      </c>
      <c r="F49" s="450">
        <v>-42750</v>
      </c>
      <c r="G49" s="383"/>
      <c r="H49" s="383"/>
      <c r="I49" s="383"/>
      <c r="J49" s="367">
        <f>D49+E49+F49+G49+H49+I49</f>
        <v>199415</v>
      </c>
      <c r="K49" s="371">
        <f>C49+J49</f>
        <v>85291677</v>
      </c>
    </row>
    <row r="50" spans="1:11" ht="12" customHeight="1">
      <c r="A50" s="336" t="s">
        <v>61</v>
      </c>
      <c r="B50" s="5" t="s">
        <v>102</v>
      </c>
      <c r="C50" s="451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6" t="s">
        <v>78</v>
      </c>
      <c r="B51" s="5" t="s">
        <v>103</v>
      </c>
      <c r="C51" s="451"/>
      <c r="D51" s="383"/>
      <c r="E51" s="383">
        <v>18939</v>
      </c>
      <c r="F51" s="383"/>
      <c r="G51" s="383"/>
      <c r="H51" s="383"/>
      <c r="I51" s="383"/>
      <c r="J51" s="367">
        <f>D51+E51+F51+G51+H51+I51</f>
        <v>18939</v>
      </c>
      <c r="K51" s="371">
        <f>C51+J51</f>
        <v>18939</v>
      </c>
    </row>
    <row r="52" spans="1:11" ht="12" customHeight="1" thickBot="1">
      <c r="A52" s="338" t="s">
        <v>4</v>
      </c>
      <c r="B52" s="47" t="s">
        <v>494</v>
      </c>
      <c r="C52" s="365">
        <f t="shared" ref="C52:J52" si="10">SUM(C53:C55)</f>
        <v>0</v>
      </c>
      <c r="D52" s="365">
        <f t="shared" si="10"/>
        <v>0</v>
      </c>
      <c r="E52" s="365">
        <f t="shared" si="10"/>
        <v>0</v>
      </c>
      <c r="F52" s="365">
        <f t="shared" si="10"/>
        <v>0</v>
      </c>
      <c r="G52" s="365">
        <f t="shared" si="10"/>
        <v>0</v>
      </c>
      <c r="H52" s="365">
        <f t="shared" si="10"/>
        <v>0</v>
      </c>
      <c r="I52" s="365">
        <f t="shared" si="10"/>
        <v>0</v>
      </c>
      <c r="J52" s="365">
        <f t="shared" si="10"/>
        <v>0</v>
      </c>
      <c r="K52" s="333">
        <f>SUM(K53:K55)</f>
        <v>0</v>
      </c>
    </row>
    <row r="53" spans="1:11" s="345" customFormat="1" ht="12" customHeight="1">
      <c r="A53" s="336" t="s">
        <v>64</v>
      </c>
      <c r="B53" s="6" t="s">
        <v>119</v>
      </c>
      <c r="C53" s="382"/>
      <c r="D53" s="382"/>
      <c r="E53" s="450">
        <v>0</v>
      </c>
      <c r="F53" s="382"/>
      <c r="G53" s="382"/>
      <c r="H53" s="382"/>
      <c r="I53" s="382"/>
      <c r="J53" s="366">
        <f>D53+E53+F53+G53+H53+I53</f>
        <v>0</v>
      </c>
      <c r="K53" s="370">
        <f>C53+J53</f>
        <v>0</v>
      </c>
    </row>
    <row r="54" spans="1:11" ht="12" customHeight="1">
      <c r="A54" s="336" t="s">
        <v>65</v>
      </c>
      <c r="B54" s="5" t="s">
        <v>105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>
      <c r="A55" s="336" t="s">
        <v>66</v>
      </c>
      <c r="B55" s="5" t="s">
        <v>495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6" t="s">
        <v>67</v>
      </c>
      <c r="B56" s="5" t="s">
        <v>496</v>
      </c>
      <c r="C56" s="383"/>
      <c r="D56" s="383"/>
      <c r="E56" s="383"/>
      <c r="F56" s="383"/>
      <c r="G56" s="383"/>
      <c r="H56" s="383"/>
      <c r="I56" s="383"/>
      <c r="J56" s="367">
        <f>D56+E56+F56+G56+H56+I56</f>
        <v>0</v>
      </c>
      <c r="K56" s="371">
        <f>C56+J56</f>
        <v>0</v>
      </c>
    </row>
    <row r="57" spans="1:11" ht="12" customHeight="1" thickBot="1">
      <c r="A57" s="338" t="s">
        <v>5</v>
      </c>
      <c r="B57" s="47" t="s">
        <v>497</v>
      </c>
      <c r="C57" s="411"/>
      <c r="D57" s="411"/>
      <c r="E57" s="411"/>
      <c r="F57" s="411"/>
      <c r="G57" s="411"/>
      <c r="H57" s="411"/>
      <c r="I57" s="411"/>
      <c r="J57" s="365">
        <f>D57+E57+F57+G57+H57+I57</f>
        <v>0</v>
      </c>
      <c r="K57" s="333">
        <f>C57+J57</f>
        <v>0</v>
      </c>
    </row>
    <row r="58" spans="1:11" ht="12.95" customHeight="1" thickBot="1">
      <c r="A58" s="338" t="s">
        <v>6</v>
      </c>
      <c r="B58" s="346" t="s">
        <v>498</v>
      </c>
      <c r="C58" s="368">
        <f t="shared" ref="C58:J58" si="11">+C46+C52+C57</f>
        <v>205575977</v>
      </c>
      <c r="D58" s="368">
        <f t="shared" si="11"/>
        <v>15048000</v>
      </c>
      <c r="E58" s="368">
        <f t="shared" si="11"/>
        <v>1575588</v>
      </c>
      <c r="F58" s="368">
        <f t="shared" si="11"/>
        <v>5558250</v>
      </c>
      <c r="G58" s="368">
        <f t="shared" si="11"/>
        <v>0</v>
      </c>
      <c r="H58" s="368">
        <f t="shared" si="11"/>
        <v>0</v>
      </c>
      <c r="I58" s="368">
        <f t="shared" si="11"/>
        <v>0</v>
      </c>
      <c r="J58" s="368">
        <f t="shared" si="11"/>
        <v>22181838</v>
      </c>
      <c r="K58" s="347">
        <f>+K46+K52+K57</f>
        <v>227757815</v>
      </c>
    </row>
    <row r="59" spans="1:11" ht="14.1" customHeight="1" thickBot="1">
      <c r="A59" s="455"/>
      <c r="B59" s="456"/>
      <c r="C59" s="457">
        <f>C44-C58</f>
        <v>0</v>
      </c>
      <c r="D59" s="458"/>
      <c r="E59" s="458"/>
      <c r="F59" s="458"/>
      <c r="G59" s="458"/>
      <c r="H59" s="458"/>
      <c r="I59" s="458"/>
      <c r="J59" s="458"/>
      <c r="K59" s="459">
        <f>K44-K58</f>
        <v>0</v>
      </c>
    </row>
    <row r="60" spans="1:11" ht="12.95" customHeight="1" thickBot="1">
      <c r="A60" s="65" t="s">
        <v>366</v>
      </c>
      <c r="B60" s="66"/>
      <c r="C60" s="384">
        <v>24</v>
      </c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24</v>
      </c>
    </row>
    <row r="61" spans="1:11" ht="12.95" customHeight="1" thickBot="1">
      <c r="A61" s="65" t="s">
        <v>116</v>
      </c>
      <c r="B61" s="66"/>
      <c r="C61" s="384"/>
      <c r="D61" s="384"/>
      <c r="E61" s="384"/>
      <c r="F61" s="384"/>
      <c r="G61" s="384"/>
      <c r="H61" s="384"/>
      <c r="I61" s="384"/>
      <c r="J61" s="369">
        <f>D61+E61+F61+G61+H61+I61</f>
        <v>0</v>
      </c>
      <c r="K61" s="372">
        <f>C61+J61</f>
        <v>0</v>
      </c>
    </row>
  </sheetData>
  <sheetProtection formatCells="0"/>
  <mergeCells count="15">
    <mergeCell ref="K5:K7"/>
    <mergeCell ref="A45:K45"/>
    <mergeCell ref="A9:K9"/>
    <mergeCell ref="B2:J2"/>
    <mergeCell ref="B3:J3"/>
    <mergeCell ref="B5:B7"/>
    <mergeCell ref="A5:A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66" orientation="landscape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</sheetPr>
  <dimension ref="A1:K61"/>
  <sheetViews>
    <sheetView view="pageBreakPreview" topLeftCell="C1" zoomScale="60" zoomScaleNormal="120" workbookViewId="0">
      <selection activeCell="G49" sqref="G49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CONCATENATE("9.2.1. melléklet ",RM_ALAPADATOK!A7," ",RM_ALAPADATOK!B7," ",RM_ALAPADATOK!C7," ",RM_ALAPADATOK!D7," ",RM_ALAPADATOK!E7," ",RM_ALAPADATOK!F7," ",RM_ALAPADATOK!G7," ",RM_ALAPADATOK!H7)</f>
        <v>9.2.1. melléklet a 13 / 2019 ( XII. 4. ) önkormányzati rendelethez</v>
      </c>
    </row>
    <row r="2" spans="1:11" s="328" customFormat="1" ht="36">
      <c r="A2" s="387" t="s">
        <v>472</v>
      </c>
      <c r="B2" s="556" t="str">
        <f>RM_9.2.sz.mell!B2</f>
        <v>Ongai Polgármesteri Hivatal</v>
      </c>
      <c r="C2" s="557"/>
      <c r="D2" s="557"/>
      <c r="E2" s="557"/>
      <c r="F2" s="557"/>
      <c r="G2" s="557"/>
      <c r="H2" s="557"/>
      <c r="I2" s="557"/>
      <c r="J2" s="557"/>
      <c r="K2" s="388" t="s">
        <v>37</v>
      </c>
    </row>
    <row r="3" spans="1:11" s="328" customFormat="1" ht="23.1" customHeight="1" thickBot="1">
      <c r="A3" s="389" t="s">
        <v>114</v>
      </c>
      <c r="B3" s="558" t="str">
        <f>CONCATENATE(RM_9.1.1.sz.mell!B3:J3)</f>
        <v>Kötelező feladtok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37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CONCATENATE(RM_9.2.sz.mell!K5)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25400000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25400000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>
        <v>20000000</v>
      </c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20000000</v>
      </c>
    </row>
    <row r="16" spans="1:11" s="334" customFormat="1" ht="12" customHeight="1">
      <c r="A16" s="336" t="s">
        <v>62</v>
      </c>
      <c r="B16" s="5" t="s">
        <v>474</v>
      </c>
      <c r="C16" s="374">
        <v>5400000</v>
      </c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5400000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5378000</v>
      </c>
      <c r="D22" s="79">
        <f t="shared" si="3"/>
        <v>0</v>
      </c>
      <c r="E22" s="79">
        <f t="shared" si="3"/>
        <v>1575588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1575588</v>
      </c>
      <c r="K22" s="112">
        <f>SUM(K23:K25)</f>
        <v>6953588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>
        <v>5378000</v>
      </c>
      <c r="D25" s="374"/>
      <c r="E25" s="374">
        <v>1575588</v>
      </c>
      <c r="F25" s="374"/>
      <c r="G25" s="374"/>
      <c r="H25" s="374"/>
      <c r="I25" s="374"/>
      <c r="J25" s="358">
        <f>D25+E25+F25+G25+H25+I25</f>
        <v>1575588</v>
      </c>
      <c r="K25" s="354">
        <f>C25+J25</f>
        <v>6953588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7" customFormat="1" ht="12" customHeight="1">
      <c r="A29" s="339" t="s">
        <v>152</v>
      </c>
      <c r="B29" s="340" t="s">
        <v>148</v>
      </c>
      <c r="C29" s="378"/>
      <c r="D29" s="378"/>
      <c r="E29" s="378"/>
      <c r="F29" s="378"/>
      <c r="G29" s="378"/>
      <c r="H29" s="378"/>
      <c r="I29" s="378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0" t="s">
        <v>477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>
      <c r="A31" s="339" t="s">
        <v>154</v>
      </c>
      <c r="B31" s="341" t="s">
        <v>481</v>
      </c>
      <c r="C31" s="379"/>
      <c r="D31" s="379"/>
      <c r="E31" s="379"/>
      <c r="F31" s="379"/>
      <c r="G31" s="379"/>
      <c r="H31" s="379"/>
      <c r="I31" s="379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6" t="s">
        <v>155</v>
      </c>
      <c r="B32" s="351" t="s">
        <v>482</v>
      </c>
      <c r="C32" s="380"/>
      <c r="D32" s="380"/>
      <c r="E32" s="380"/>
      <c r="F32" s="380"/>
      <c r="G32" s="380"/>
      <c r="H32" s="380"/>
      <c r="I32" s="380"/>
      <c r="J32" s="361">
        <f>D32+E32+F32+G32+H32+I32</f>
        <v>0</v>
      </c>
      <c r="K32" s="355">
        <f>C32+J32</f>
        <v>0</v>
      </c>
    </row>
    <row r="33" spans="1:11" s="337" customFormat="1" ht="12" customHeight="1" thickBot="1">
      <c r="A33" s="338" t="s">
        <v>7</v>
      </c>
      <c r="B33" s="47" t="s">
        <v>483</v>
      </c>
      <c r="C33" s="360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7" customFormat="1" ht="12" customHeight="1">
      <c r="A34" s="339" t="s">
        <v>51</v>
      </c>
      <c r="B34" s="340" t="s">
        <v>174</v>
      </c>
      <c r="C34" s="378"/>
      <c r="D34" s="378"/>
      <c r="E34" s="378"/>
      <c r="F34" s="378"/>
      <c r="G34" s="378"/>
      <c r="H34" s="378"/>
      <c r="I34" s="378"/>
      <c r="J34" s="361">
        <f>D34+E34+F34+G34+H34+I34</f>
        <v>0</v>
      </c>
      <c r="K34" s="355">
        <f>C34+J34</f>
        <v>0</v>
      </c>
    </row>
    <row r="35" spans="1:11" s="337" customFormat="1" ht="12" customHeight="1">
      <c r="A35" s="339" t="s">
        <v>52</v>
      </c>
      <c r="B35" s="341" t="s">
        <v>175</v>
      </c>
      <c r="C35" s="379"/>
      <c r="D35" s="379"/>
      <c r="E35" s="379"/>
      <c r="F35" s="379"/>
      <c r="G35" s="379"/>
      <c r="H35" s="379"/>
      <c r="I35" s="379"/>
      <c r="J35" s="361">
        <f>D35+E35+F35+G35+H35+I35</f>
        <v>0</v>
      </c>
      <c r="K35" s="355">
        <f>C35+J35</f>
        <v>0</v>
      </c>
    </row>
    <row r="36" spans="1:11" s="337" customFormat="1" ht="12" customHeight="1" thickBot="1">
      <c r="A36" s="336" t="s">
        <v>53</v>
      </c>
      <c r="B36" s="351" t="s">
        <v>176</v>
      </c>
      <c r="C36" s="380"/>
      <c r="D36" s="380"/>
      <c r="E36" s="380"/>
      <c r="F36" s="380"/>
      <c r="G36" s="380"/>
      <c r="H36" s="380"/>
      <c r="I36" s="380"/>
      <c r="J36" s="361">
        <f>D36+E36+F36+G36+H36+I36</f>
        <v>0</v>
      </c>
      <c r="K36" s="363">
        <f>C36+J36</f>
        <v>0</v>
      </c>
    </row>
    <row r="37" spans="1:11" s="334" customFormat="1" ht="12" customHeight="1" thickBot="1">
      <c r="A37" s="338" t="s">
        <v>8</v>
      </c>
      <c r="B37" s="47" t="s">
        <v>259</v>
      </c>
      <c r="C37" s="377"/>
      <c r="D37" s="377"/>
      <c r="E37" s="377"/>
      <c r="F37" s="377"/>
      <c r="G37" s="377"/>
      <c r="H37" s="377"/>
      <c r="I37" s="377"/>
      <c r="J37" s="79">
        <f>D37+E37+F37+G37+H37+I37</f>
        <v>0</v>
      </c>
      <c r="K37" s="333">
        <f>C37+J37</f>
        <v>0</v>
      </c>
    </row>
    <row r="38" spans="1:11" s="334" customFormat="1" ht="12" customHeight="1" thickBot="1">
      <c r="A38" s="338" t="s">
        <v>9</v>
      </c>
      <c r="B38" s="47" t="s">
        <v>484</v>
      </c>
      <c r="C38" s="377"/>
      <c r="D38" s="377"/>
      <c r="E38" s="377"/>
      <c r="F38" s="377"/>
      <c r="G38" s="377"/>
      <c r="H38" s="377"/>
      <c r="I38" s="377"/>
      <c r="J38" s="364">
        <f>D38+E38+F38+G38+H38+I38</f>
        <v>0</v>
      </c>
      <c r="K38" s="355">
        <f>C38+J38</f>
        <v>0</v>
      </c>
    </row>
    <row r="39" spans="1:11" s="334" customFormat="1" ht="12" customHeight="1" thickBot="1">
      <c r="A39" s="59" t="s">
        <v>10</v>
      </c>
      <c r="B39" s="47" t="s">
        <v>485</v>
      </c>
      <c r="C39" s="360">
        <f t="shared" ref="C39:J39" si="6">+C10+C22+C27+C28+C33+C37+C38</f>
        <v>30778000</v>
      </c>
      <c r="D39" s="79">
        <f t="shared" si="6"/>
        <v>0</v>
      </c>
      <c r="E39" s="79">
        <f t="shared" si="6"/>
        <v>1575588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1575588</v>
      </c>
      <c r="K39" s="112">
        <f>+K10+K22+K27+K28+K33+K37+K38</f>
        <v>32353588</v>
      </c>
    </row>
    <row r="40" spans="1:11" s="334" customFormat="1" ht="12" customHeight="1" thickBot="1">
      <c r="A40" s="343" t="s">
        <v>11</v>
      </c>
      <c r="B40" s="47" t="s">
        <v>486</v>
      </c>
      <c r="C40" s="360">
        <f t="shared" ref="C40:J40" si="7">+C41+C42+C43</f>
        <v>174797977</v>
      </c>
      <c r="D40" s="79">
        <f t="shared" si="7"/>
        <v>15048000</v>
      </c>
      <c r="E40" s="79">
        <f t="shared" si="7"/>
        <v>0</v>
      </c>
      <c r="F40" s="79">
        <f t="shared" si="7"/>
        <v>5558250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20606250</v>
      </c>
      <c r="K40" s="112">
        <f>+K41+K42+K43</f>
        <v>195404227</v>
      </c>
    </row>
    <row r="41" spans="1:11" s="334" customFormat="1" ht="12" customHeight="1">
      <c r="A41" s="339" t="s">
        <v>487</v>
      </c>
      <c r="B41" s="340" t="s">
        <v>125</v>
      </c>
      <c r="C41" s="378">
        <v>20525</v>
      </c>
      <c r="D41" s="378"/>
      <c r="E41" s="378"/>
      <c r="F41" s="378"/>
      <c r="G41" s="378"/>
      <c r="H41" s="378"/>
      <c r="I41" s="378"/>
      <c r="J41" s="361">
        <f>D41+E41+F41+G41+H41+I41</f>
        <v>0</v>
      </c>
      <c r="K41" s="355">
        <f>C41+J41</f>
        <v>20525</v>
      </c>
    </row>
    <row r="42" spans="1:11" s="334" customFormat="1" ht="12" customHeight="1">
      <c r="A42" s="339" t="s">
        <v>488</v>
      </c>
      <c r="B42" s="341" t="s">
        <v>489</v>
      </c>
      <c r="C42" s="379"/>
      <c r="D42" s="379"/>
      <c r="E42" s="379"/>
      <c r="F42" s="379"/>
      <c r="G42" s="379"/>
      <c r="H42" s="379"/>
      <c r="I42" s="379"/>
      <c r="J42" s="361">
        <f>D42+E42+F42+G42+H42+I42</f>
        <v>0</v>
      </c>
      <c r="K42" s="354">
        <f>C42+J42</f>
        <v>0</v>
      </c>
    </row>
    <row r="43" spans="1:11" s="337" customFormat="1" ht="12" customHeight="1" thickBot="1">
      <c r="A43" s="336" t="s">
        <v>490</v>
      </c>
      <c r="B43" s="342" t="s">
        <v>491</v>
      </c>
      <c r="C43" s="381">
        <v>174777452</v>
      </c>
      <c r="D43" s="381">
        <v>15048000</v>
      </c>
      <c r="E43" s="381"/>
      <c r="F43" s="381">
        <v>5558250</v>
      </c>
      <c r="G43" s="381"/>
      <c r="H43" s="381"/>
      <c r="I43" s="381"/>
      <c r="J43" s="361">
        <f>D43+E43+F43+G43+H43+I43</f>
        <v>20606250</v>
      </c>
      <c r="K43" s="356">
        <f>C43+J43</f>
        <v>195383702</v>
      </c>
    </row>
    <row r="44" spans="1:11" s="337" customFormat="1" ht="12.95" customHeight="1" thickBot="1">
      <c r="A44" s="343" t="s">
        <v>12</v>
      </c>
      <c r="B44" s="344" t="s">
        <v>492</v>
      </c>
      <c r="C44" s="360">
        <f t="shared" ref="C44:J44" si="8">+C39+C40</f>
        <v>205575977</v>
      </c>
      <c r="D44" s="79">
        <f t="shared" si="8"/>
        <v>15048000</v>
      </c>
      <c r="E44" s="79">
        <f t="shared" si="8"/>
        <v>1575588</v>
      </c>
      <c r="F44" s="79">
        <f t="shared" si="8"/>
        <v>5558250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22181838</v>
      </c>
      <c r="K44" s="112">
        <f>+K39+K40</f>
        <v>227757815</v>
      </c>
    </row>
    <row r="45" spans="1:11" s="331" customFormat="1" ht="14.1" customHeight="1" thickBot="1">
      <c r="A45" s="535" t="s">
        <v>36</v>
      </c>
      <c r="B45" s="551"/>
      <c r="C45" s="551"/>
      <c r="D45" s="551"/>
      <c r="E45" s="551"/>
      <c r="F45" s="551"/>
      <c r="G45" s="551"/>
      <c r="H45" s="551"/>
      <c r="I45" s="551"/>
      <c r="J45" s="551"/>
      <c r="K45" s="552"/>
    </row>
    <row r="46" spans="1:11" s="345" customFormat="1" ht="12" customHeight="1" thickBot="1">
      <c r="A46" s="338" t="s">
        <v>3</v>
      </c>
      <c r="B46" s="47" t="s">
        <v>493</v>
      </c>
      <c r="C46" s="365">
        <f t="shared" ref="C46:J46" si="9">SUM(C47:C51)</f>
        <v>205575977</v>
      </c>
      <c r="D46" s="365">
        <f t="shared" si="9"/>
        <v>15048000</v>
      </c>
      <c r="E46" s="365">
        <f t="shared" si="9"/>
        <v>1575588</v>
      </c>
      <c r="F46" s="365">
        <f t="shared" si="9"/>
        <v>5558250</v>
      </c>
      <c r="G46" s="365">
        <f t="shared" si="9"/>
        <v>0</v>
      </c>
      <c r="H46" s="365">
        <f t="shared" si="9"/>
        <v>0</v>
      </c>
      <c r="I46" s="365">
        <f t="shared" si="9"/>
        <v>0</v>
      </c>
      <c r="J46" s="365">
        <f t="shared" si="9"/>
        <v>22181838</v>
      </c>
      <c r="K46" s="333">
        <f>SUM(K47:K51)</f>
        <v>227757815</v>
      </c>
    </row>
    <row r="47" spans="1:11" ht="12" customHeight="1" thickBot="1">
      <c r="A47" s="336" t="s">
        <v>58</v>
      </c>
      <c r="B47" s="6" t="s">
        <v>32</v>
      </c>
      <c r="C47" s="450">
        <v>100799898</v>
      </c>
      <c r="D47" s="450">
        <v>15048000</v>
      </c>
      <c r="E47" s="450">
        <v>1090000</v>
      </c>
      <c r="F47" s="381">
        <v>4687000</v>
      </c>
      <c r="G47" s="382"/>
      <c r="H47" s="382"/>
      <c r="I47" s="382"/>
      <c r="J47" s="366">
        <f>D47+E47+F47+G47+H47+I47</f>
        <v>20825000</v>
      </c>
      <c r="K47" s="370">
        <f>C47+J47</f>
        <v>121624898</v>
      </c>
    </row>
    <row r="48" spans="1:11" ht="12" customHeight="1" thickBot="1">
      <c r="A48" s="336" t="s">
        <v>59</v>
      </c>
      <c r="B48" s="5" t="s">
        <v>101</v>
      </c>
      <c r="C48" s="451">
        <v>19683817</v>
      </c>
      <c r="D48" s="451"/>
      <c r="E48" s="450">
        <v>224484</v>
      </c>
      <c r="F48" s="381">
        <v>914000</v>
      </c>
      <c r="G48" s="383"/>
      <c r="H48" s="383"/>
      <c r="I48" s="383"/>
      <c r="J48" s="367">
        <f>D48+E48+F48+G48+H48+I48</f>
        <v>1138484</v>
      </c>
      <c r="K48" s="371">
        <f>C48+J48</f>
        <v>20822301</v>
      </c>
    </row>
    <row r="49" spans="1:11" ht="12" customHeight="1" thickBot="1">
      <c r="A49" s="336" t="s">
        <v>60</v>
      </c>
      <c r="B49" s="5" t="s">
        <v>77</v>
      </c>
      <c r="C49" s="451">
        <v>85092262</v>
      </c>
      <c r="D49" s="451"/>
      <c r="E49" s="450">
        <v>242165</v>
      </c>
      <c r="F49" s="381">
        <v>-42750</v>
      </c>
      <c r="G49" s="383"/>
      <c r="H49" s="383"/>
      <c r="I49" s="383"/>
      <c r="J49" s="367">
        <f>D49+E49+F49+G49+H49+I49</f>
        <v>199415</v>
      </c>
      <c r="K49" s="371">
        <f>C49+J49</f>
        <v>85291677</v>
      </c>
    </row>
    <row r="50" spans="1:11" ht="12" customHeight="1" thickBot="1">
      <c r="A50" s="336" t="s">
        <v>61</v>
      </c>
      <c r="B50" s="5" t="s">
        <v>102</v>
      </c>
      <c r="C50" s="451"/>
      <c r="D50" s="451"/>
      <c r="E50" s="383"/>
      <c r="F50" s="381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6" t="s">
        <v>78</v>
      </c>
      <c r="B51" s="5" t="s">
        <v>103</v>
      </c>
      <c r="C51" s="383"/>
      <c r="D51" s="383"/>
      <c r="E51" s="383">
        <v>18939</v>
      </c>
      <c r="F51" s="383"/>
      <c r="G51" s="383"/>
      <c r="H51" s="383"/>
      <c r="I51" s="383"/>
      <c r="J51" s="367">
        <f>D51+E51+F51+G51+H51+I51</f>
        <v>18939</v>
      </c>
      <c r="K51" s="371">
        <f>C51+J51</f>
        <v>18939</v>
      </c>
    </row>
    <row r="52" spans="1:11" ht="12" customHeight="1" thickBot="1">
      <c r="A52" s="338" t="s">
        <v>4</v>
      </c>
      <c r="B52" s="47" t="s">
        <v>494</v>
      </c>
      <c r="C52" s="365">
        <f t="shared" ref="C52:J52" si="10">SUM(C53:C55)</f>
        <v>0</v>
      </c>
      <c r="D52" s="365">
        <f t="shared" si="10"/>
        <v>0</v>
      </c>
      <c r="E52" s="365">
        <f t="shared" si="10"/>
        <v>0</v>
      </c>
      <c r="F52" s="365">
        <f t="shared" si="10"/>
        <v>0</v>
      </c>
      <c r="G52" s="365">
        <f t="shared" si="10"/>
        <v>0</v>
      </c>
      <c r="H52" s="365">
        <f t="shared" si="10"/>
        <v>0</v>
      </c>
      <c r="I52" s="365">
        <f t="shared" si="10"/>
        <v>0</v>
      </c>
      <c r="J52" s="365">
        <f t="shared" si="10"/>
        <v>0</v>
      </c>
      <c r="K52" s="333">
        <f>SUM(K53:K55)</f>
        <v>0</v>
      </c>
    </row>
    <row r="53" spans="1:11" s="345" customFormat="1" ht="12" customHeight="1">
      <c r="A53" s="336" t="s">
        <v>64</v>
      </c>
      <c r="B53" s="6" t="s">
        <v>119</v>
      </c>
      <c r="C53" s="382"/>
      <c r="D53" s="382"/>
      <c r="E53" s="450">
        <v>0</v>
      </c>
      <c r="F53" s="382"/>
      <c r="G53" s="382"/>
      <c r="H53" s="382"/>
      <c r="I53" s="382"/>
      <c r="J53" s="366">
        <f>D53+E53+F53+G53+H53+I53</f>
        <v>0</v>
      </c>
      <c r="K53" s="370">
        <f>C53+J53</f>
        <v>0</v>
      </c>
    </row>
    <row r="54" spans="1:11" ht="12" customHeight="1">
      <c r="A54" s="336" t="s">
        <v>65</v>
      </c>
      <c r="B54" s="5" t="s">
        <v>105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>
      <c r="A55" s="336" t="s">
        <v>66</v>
      </c>
      <c r="B55" s="5" t="s">
        <v>495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6" t="s">
        <v>67</v>
      </c>
      <c r="B56" s="5" t="s">
        <v>496</v>
      </c>
      <c r="C56" s="383"/>
      <c r="D56" s="383"/>
      <c r="E56" s="383"/>
      <c r="F56" s="383"/>
      <c r="G56" s="383"/>
      <c r="H56" s="383"/>
      <c r="I56" s="383"/>
      <c r="J56" s="367">
        <f>D56+E56+F56+G56+H56+I56</f>
        <v>0</v>
      </c>
      <c r="K56" s="371">
        <f>C56+J56</f>
        <v>0</v>
      </c>
    </row>
    <row r="57" spans="1:11" ht="12" customHeight="1" thickBot="1">
      <c r="A57" s="338" t="s">
        <v>5</v>
      </c>
      <c r="B57" s="47" t="s">
        <v>497</v>
      </c>
      <c r="C57" s="411"/>
      <c r="D57" s="411"/>
      <c r="E57" s="411"/>
      <c r="F57" s="411"/>
      <c r="G57" s="411"/>
      <c r="H57" s="411"/>
      <c r="I57" s="411"/>
      <c r="J57" s="365">
        <f>D57+E57+F57+G57+H57+I57</f>
        <v>0</v>
      </c>
      <c r="K57" s="333">
        <f>C57+J57</f>
        <v>0</v>
      </c>
    </row>
    <row r="58" spans="1:11" ht="12.95" customHeight="1" thickBot="1">
      <c r="A58" s="338" t="s">
        <v>6</v>
      </c>
      <c r="B58" s="346" t="s">
        <v>498</v>
      </c>
      <c r="C58" s="368">
        <f t="shared" ref="C58:J58" si="11">+C46+C52+C57</f>
        <v>205575977</v>
      </c>
      <c r="D58" s="368">
        <f t="shared" si="11"/>
        <v>15048000</v>
      </c>
      <c r="E58" s="368">
        <f t="shared" si="11"/>
        <v>1575588</v>
      </c>
      <c r="F58" s="368">
        <f t="shared" si="11"/>
        <v>5558250</v>
      </c>
      <c r="G58" s="368">
        <f t="shared" si="11"/>
        <v>0</v>
      </c>
      <c r="H58" s="368">
        <f t="shared" si="11"/>
        <v>0</v>
      </c>
      <c r="I58" s="368">
        <f t="shared" si="11"/>
        <v>0</v>
      </c>
      <c r="J58" s="368">
        <f t="shared" si="11"/>
        <v>22181838</v>
      </c>
      <c r="K58" s="347">
        <f>+K46+K52+K57</f>
        <v>227757815</v>
      </c>
    </row>
    <row r="59" spans="1:11" ht="14.1" customHeight="1" thickBot="1">
      <c r="C59" s="427">
        <f>C44-C58</f>
        <v>0</v>
      </c>
      <c r="D59" s="428"/>
      <c r="E59" s="428"/>
      <c r="F59" s="428"/>
      <c r="G59" s="428"/>
      <c r="H59" s="428"/>
      <c r="I59" s="428"/>
      <c r="J59" s="428"/>
      <c r="K59" s="421">
        <f>K44-K58</f>
        <v>0</v>
      </c>
    </row>
    <row r="60" spans="1:11" ht="12.95" customHeight="1" thickBot="1">
      <c r="A60" s="65" t="s">
        <v>366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  <row r="61" spans="1:11" ht="12.95" customHeight="1" thickBot="1">
      <c r="A61" s="65" t="s">
        <v>116</v>
      </c>
      <c r="B61" s="66"/>
      <c r="C61" s="384"/>
      <c r="D61" s="384"/>
      <c r="E61" s="384"/>
      <c r="F61" s="384"/>
      <c r="G61" s="384"/>
      <c r="H61" s="384"/>
      <c r="I61" s="384"/>
      <c r="J61" s="369">
        <f>D61+E61+F61+G61+H61+I61</f>
        <v>0</v>
      </c>
      <c r="K61" s="372">
        <f>C61+J61</f>
        <v>0</v>
      </c>
    </row>
  </sheetData>
  <sheetProtection formatCells="0"/>
  <mergeCells count="15"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1"/>
  <sheetViews>
    <sheetView topLeftCell="F1" zoomScale="120" zoomScaleNormal="120" workbookViewId="0">
      <selection activeCell="J20" sqref="J20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CONCATENATE("9.2.2. melléklet ",RM_ALAPADATOK!A7," ",RM_ALAPADATOK!B7," ",RM_ALAPADATOK!C7," ",RM_ALAPADATOK!D7," ",RM_ALAPADATOK!E7," ",RM_ALAPADATOK!F7," ",RM_ALAPADATOK!G7," ",RM_ALAPADATOK!H7)</f>
        <v>9.2.2. melléklet a 13 / 2019 ( XII. 4. ) önkormányzati rendelethez</v>
      </c>
    </row>
    <row r="2" spans="1:11" s="328" customFormat="1" ht="36">
      <c r="A2" s="387" t="s">
        <v>472</v>
      </c>
      <c r="B2" s="556" t="str">
        <f>RM_9.2.sz.mell!B2</f>
        <v>Ongai Polgármesteri Hivatal</v>
      </c>
      <c r="C2" s="557"/>
      <c r="D2" s="557"/>
      <c r="E2" s="557"/>
      <c r="F2" s="557"/>
      <c r="G2" s="557"/>
      <c r="H2" s="557"/>
      <c r="I2" s="557"/>
      <c r="J2" s="557"/>
      <c r="K2" s="388" t="s">
        <v>37</v>
      </c>
    </row>
    <row r="3" spans="1:11" s="328" customFormat="1" ht="23.1" customHeight="1" thickBot="1">
      <c r="A3" s="389" t="s">
        <v>114</v>
      </c>
      <c r="B3" s="558" t="str">
        <f>CONCATENATE(RM_9.1.2.sz.mell!B3:J3)</f>
        <v>Önként vállalt feladatok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38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CONCATENATE(RM_9.2.1.sz.mell!K5)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7" customFormat="1" ht="12" customHeight="1">
      <c r="A29" s="339" t="s">
        <v>152</v>
      </c>
      <c r="B29" s="340" t="s">
        <v>148</v>
      </c>
      <c r="C29" s="378"/>
      <c r="D29" s="378"/>
      <c r="E29" s="378"/>
      <c r="F29" s="378"/>
      <c r="G29" s="378"/>
      <c r="H29" s="378"/>
      <c r="I29" s="378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0" t="s">
        <v>477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>
      <c r="A31" s="339" t="s">
        <v>154</v>
      </c>
      <c r="B31" s="341" t="s">
        <v>481</v>
      </c>
      <c r="C31" s="379"/>
      <c r="D31" s="379"/>
      <c r="E31" s="379"/>
      <c r="F31" s="379"/>
      <c r="G31" s="379"/>
      <c r="H31" s="379"/>
      <c r="I31" s="379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6" t="s">
        <v>155</v>
      </c>
      <c r="B32" s="351" t="s">
        <v>482</v>
      </c>
      <c r="C32" s="380"/>
      <c r="D32" s="380"/>
      <c r="E32" s="380"/>
      <c r="F32" s="380"/>
      <c r="G32" s="380"/>
      <c r="H32" s="380"/>
      <c r="I32" s="380"/>
      <c r="J32" s="361">
        <f>D32+E32+F32+G32+H32+I32</f>
        <v>0</v>
      </c>
      <c r="K32" s="355">
        <f>C32+J32</f>
        <v>0</v>
      </c>
    </row>
    <row r="33" spans="1:11" s="337" customFormat="1" ht="12" customHeight="1" thickBot="1">
      <c r="A33" s="338" t="s">
        <v>7</v>
      </c>
      <c r="B33" s="47" t="s">
        <v>483</v>
      </c>
      <c r="C33" s="360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7" customFormat="1" ht="12" customHeight="1">
      <c r="A34" s="339" t="s">
        <v>51</v>
      </c>
      <c r="B34" s="340" t="s">
        <v>174</v>
      </c>
      <c r="C34" s="378"/>
      <c r="D34" s="378"/>
      <c r="E34" s="378"/>
      <c r="F34" s="378"/>
      <c r="G34" s="378"/>
      <c r="H34" s="378"/>
      <c r="I34" s="378"/>
      <c r="J34" s="361">
        <f>D34+E34+F34+G34+H34+I34</f>
        <v>0</v>
      </c>
      <c r="K34" s="355">
        <f>C34+J34</f>
        <v>0</v>
      </c>
    </row>
    <row r="35" spans="1:11" s="337" customFormat="1" ht="12" customHeight="1">
      <c r="A35" s="339" t="s">
        <v>52</v>
      </c>
      <c r="B35" s="341" t="s">
        <v>175</v>
      </c>
      <c r="C35" s="379"/>
      <c r="D35" s="379"/>
      <c r="E35" s="379"/>
      <c r="F35" s="379"/>
      <c r="G35" s="379"/>
      <c r="H35" s="379"/>
      <c r="I35" s="379"/>
      <c r="J35" s="361">
        <f>D35+E35+F35+G35+H35+I35</f>
        <v>0</v>
      </c>
      <c r="K35" s="355">
        <f>C35+J35</f>
        <v>0</v>
      </c>
    </row>
    <row r="36" spans="1:11" s="337" customFormat="1" ht="12" customHeight="1" thickBot="1">
      <c r="A36" s="336" t="s">
        <v>53</v>
      </c>
      <c r="B36" s="351" t="s">
        <v>176</v>
      </c>
      <c r="C36" s="380"/>
      <c r="D36" s="380"/>
      <c r="E36" s="380"/>
      <c r="F36" s="380"/>
      <c r="G36" s="380"/>
      <c r="H36" s="380"/>
      <c r="I36" s="380"/>
      <c r="J36" s="361">
        <f>D36+E36+F36+G36+H36+I36</f>
        <v>0</v>
      </c>
      <c r="K36" s="363">
        <f>C36+J36</f>
        <v>0</v>
      </c>
    </row>
    <row r="37" spans="1:11" s="334" customFormat="1" ht="12" customHeight="1" thickBot="1">
      <c r="A37" s="338" t="s">
        <v>8</v>
      </c>
      <c r="B37" s="47" t="s">
        <v>259</v>
      </c>
      <c r="C37" s="377"/>
      <c r="D37" s="377"/>
      <c r="E37" s="377"/>
      <c r="F37" s="377"/>
      <c r="G37" s="377"/>
      <c r="H37" s="377"/>
      <c r="I37" s="377"/>
      <c r="J37" s="79">
        <f>D37+E37+F37+G37+H37+I37</f>
        <v>0</v>
      </c>
      <c r="K37" s="333">
        <f>C37+J37</f>
        <v>0</v>
      </c>
    </row>
    <row r="38" spans="1:11" s="334" customFormat="1" ht="12" customHeight="1" thickBot="1">
      <c r="A38" s="338" t="s">
        <v>9</v>
      </c>
      <c r="B38" s="47" t="s">
        <v>484</v>
      </c>
      <c r="C38" s="377"/>
      <c r="D38" s="377"/>
      <c r="E38" s="377"/>
      <c r="F38" s="377"/>
      <c r="G38" s="377"/>
      <c r="H38" s="377"/>
      <c r="I38" s="377"/>
      <c r="J38" s="364">
        <f>D38+E38+F38+G38+H38+I38</f>
        <v>0</v>
      </c>
      <c r="K38" s="355">
        <f>C38+J38</f>
        <v>0</v>
      </c>
    </row>
    <row r="39" spans="1:11" s="334" customFormat="1" ht="12" customHeight="1" thickBot="1">
      <c r="A39" s="59" t="s">
        <v>10</v>
      </c>
      <c r="B39" s="47" t="s">
        <v>485</v>
      </c>
      <c r="C39" s="360">
        <f t="shared" ref="C39:J39" si="6">+C10+C22+C27+C28+C33+C37+C38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0</v>
      </c>
    </row>
    <row r="40" spans="1:11" s="334" customFormat="1" ht="12" customHeight="1" thickBot="1">
      <c r="A40" s="343" t="s">
        <v>11</v>
      </c>
      <c r="B40" s="47" t="s">
        <v>486</v>
      </c>
      <c r="C40" s="360">
        <f t="shared" ref="C40:J40" si="7">+C41+C42+C43</f>
        <v>0</v>
      </c>
      <c r="D40" s="79">
        <f t="shared" si="7"/>
        <v>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112">
        <f>+K41+K42+K43</f>
        <v>0</v>
      </c>
    </row>
    <row r="41" spans="1:11" s="334" customFormat="1" ht="12" customHeight="1">
      <c r="A41" s="339" t="s">
        <v>487</v>
      </c>
      <c r="B41" s="340" t="s">
        <v>125</v>
      </c>
      <c r="C41" s="378"/>
      <c r="D41" s="378"/>
      <c r="E41" s="378"/>
      <c r="F41" s="378"/>
      <c r="G41" s="378"/>
      <c r="H41" s="378"/>
      <c r="I41" s="378"/>
      <c r="J41" s="361">
        <f>D41+E41+F41+G41+H41+I41</f>
        <v>0</v>
      </c>
      <c r="K41" s="355">
        <f>C41+J41</f>
        <v>0</v>
      </c>
    </row>
    <row r="42" spans="1:11" s="334" customFormat="1" ht="12" customHeight="1">
      <c r="A42" s="339" t="s">
        <v>488</v>
      </c>
      <c r="B42" s="341" t="s">
        <v>489</v>
      </c>
      <c r="C42" s="379"/>
      <c r="D42" s="379"/>
      <c r="E42" s="379"/>
      <c r="F42" s="379"/>
      <c r="G42" s="379"/>
      <c r="H42" s="379"/>
      <c r="I42" s="379"/>
      <c r="J42" s="361">
        <f>D42+E42+F42+G42+H42+I42</f>
        <v>0</v>
      </c>
      <c r="K42" s="354">
        <f>C42+J42</f>
        <v>0</v>
      </c>
    </row>
    <row r="43" spans="1:11" s="337" customFormat="1" ht="12" customHeight="1" thickBot="1">
      <c r="A43" s="336" t="s">
        <v>490</v>
      </c>
      <c r="B43" s="342" t="s">
        <v>491</v>
      </c>
      <c r="C43" s="381"/>
      <c r="D43" s="381"/>
      <c r="E43" s="381"/>
      <c r="F43" s="381"/>
      <c r="G43" s="381"/>
      <c r="H43" s="381"/>
      <c r="I43" s="381"/>
      <c r="J43" s="361">
        <f>D43+E43+F43+G43+H43+I43</f>
        <v>0</v>
      </c>
      <c r="K43" s="356">
        <f>C43+J43</f>
        <v>0</v>
      </c>
    </row>
    <row r="44" spans="1:11" s="337" customFormat="1" ht="12.95" customHeight="1" thickBot="1">
      <c r="A44" s="343" t="s">
        <v>12</v>
      </c>
      <c r="B44" s="344" t="s">
        <v>492</v>
      </c>
      <c r="C44" s="360">
        <f t="shared" ref="C44:J44" si="8">+C39+C40</f>
        <v>0</v>
      </c>
      <c r="D44" s="79">
        <f t="shared" si="8"/>
        <v>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112">
        <f>+K39+K40</f>
        <v>0</v>
      </c>
    </row>
    <row r="45" spans="1:11" s="331" customFormat="1" ht="14.1" customHeight="1" thickBot="1">
      <c r="A45" s="535" t="s">
        <v>36</v>
      </c>
      <c r="B45" s="551"/>
      <c r="C45" s="551"/>
      <c r="D45" s="551"/>
      <c r="E45" s="551"/>
      <c r="F45" s="551"/>
      <c r="G45" s="551"/>
      <c r="H45" s="551"/>
      <c r="I45" s="551"/>
      <c r="J45" s="551"/>
      <c r="K45" s="552"/>
    </row>
    <row r="46" spans="1:11" s="345" customFormat="1" ht="12" customHeight="1" thickBot="1">
      <c r="A46" s="338" t="s">
        <v>3</v>
      </c>
      <c r="B46" s="47" t="s">
        <v>493</v>
      </c>
      <c r="C46" s="365">
        <f t="shared" ref="C46:J46" si="9">SUM(C47:C51)</f>
        <v>0</v>
      </c>
      <c r="D46" s="365">
        <f t="shared" si="9"/>
        <v>0</v>
      </c>
      <c r="E46" s="365">
        <f t="shared" si="9"/>
        <v>0</v>
      </c>
      <c r="F46" s="365">
        <f t="shared" si="9"/>
        <v>0</v>
      </c>
      <c r="G46" s="365">
        <f t="shared" si="9"/>
        <v>0</v>
      </c>
      <c r="H46" s="365">
        <f t="shared" si="9"/>
        <v>0</v>
      </c>
      <c r="I46" s="365">
        <f t="shared" si="9"/>
        <v>0</v>
      </c>
      <c r="J46" s="365">
        <f t="shared" si="9"/>
        <v>0</v>
      </c>
      <c r="K46" s="333">
        <f>SUM(K47:K51)</f>
        <v>0</v>
      </c>
    </row>
    <row r="47" spans="1:11" ht="12" customHeight="1">
      <c r="A47" s="336" t="s">
        <v>58</v>
      </c>
      <c r="B47" s="6" t="s">
        <v>32</v>
      </c>
      <c r="C47" s="382"/>
      <c r="D47" s="382"/>
      <c r="E47" s="382"/>
      <c r="F47" s="382"/>
      <c r="G47" s="382"/>
      <c r="H47" s="382"/>
      <c r="I47" s="382"/>
      <c r="J47" s="366">
        <f>D47+E47+F47+G47+H47+I47</f>
        <v>0</v>
      </c>
      <c r="K47" s="370">
        <f>C47+J47</f>
        <v>0</v>
      </c>
    </row>
    <row r="48" spans="1:11" ht="12" customHeight="1">
      <c r="A48" s="336" t="s">
        <v>59</v>
      </c>
      <c r="B48" s="5" t="s">
        <v>101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60</v>
      </c>
      <c r="B49" s="5" t="s">
        <v>77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>
      <c r="A50" s="336" t="s">
        <v>61</v>
      </c>
      <c r="B50" s="5" t="s">
        <v>102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6" t="s">
        <v>78</v>
      </c>
      <c r="B51" s="5" t="s">
        <v>103</v>
      </c>
      <c r="C51" s="383"/>
      <c r="D51" s="383"/>
      <c r="E51" s="383"/>
      <c r="F51" s="383"/>
      <c r="G51" s="383"/>
      <c r="H51" s="383"/>
      <c r="I51" s="383"/>
      <c r="J51" s="367">
        <f>D51+E51+F51+G51+H51+I51</f>
        <v>0</v>
      </c>
      <c r="K51" s="371">
        <f>C51+J51</f>
        <v>0</v>
      </c>
    </row>
    <row r="52" spans="1:11" ht="12" customHeight="1" thickBot="1">
      <c r="A52" s="338" t="s">
        <v>4</v>
      </c>
      <c r="B52" s="47" t="s">
        <v>494</v>
      </c>
      <c r="C52" s="365">
        <f t="shared" ref="C52:J52" si="10">SUM(C53:C55)</f>
        <v>0</v>
      </c>
      <c r="D52" s="365">
        <f t="shared" si="10"/>
        <v>0</v>
      </c>
      <c r="E52" s="365">
        <f t="shared" si="10"/>
        <v>0</v>
      </c>
      <c r="F52" s="365">
        <f t="shared" si="10"/>
        <v>0</v>
      </c>
      <c r="G52" s="365">
        <f t="shared" si="10"/>
        <v>0</v>
      </c>
      <c r="H52" s="365">
        <f t="shared" si="10"/>
        <v>0</v>
      </c>
      <c r="I52" s="365">
        <f t="shared" si="10"/>
        <v>0</v>
      </c>
      <c r="J52" s="365">
        <f t="shared" si="10"/>
        <v>0</v>
      </c>
      <c r="K52" s="333">
        <f>SUM(K53:K55)</f>
        <v>0</v>
      </c>
    </row>
    <row r="53" spans="1:11" s="345" customFormat="1" ht="12" customHeight="1">
      <c r="A53" s="336" t="s">
        <v>64</v>
      </c>
      <c r="B53" s="6" t="s">
        <v>119</v>
      </c>
      <c r="C53" s="382"/>
      <c r="D53" s="382"/>
      <c r="E53" s="382"/>
      <c r="F53" s="382"/>
      <c r="G53" s="382"/>
      <c r="H53" s="382"/>
      <c r="I53" s="382"/>
      <c r="J53" s="366">
        <f>D53+E53+F53+G53+H53+I53</f>
        <v>0</v>
      </c>
      <c r="K53" s="370">
        <f>C53+J53</f>
        <v>0</v>
      </c>
    </row>
    <row r="54" spans="1:11" ht="12" customHeight="1">
      <c r="A54" s="336" t="s">
        <v>65</v>
      </c>
      <c r="B54" s="5" t="s">
        <v>105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>
      <c r="A55" s="336" t="s">
        <v>66</v>
      </c>
      <c r="B55" s="5" t="s">
        <v>495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6" t="s">
        <v>67</v>
      </c>
      <c r="B56" s="5" t="s">
        <v>496</v>
      </c>
      <c r="C56" s="383"/>
      <c r="D56" s="383"/>
      <c r="E56" s="383"/>
      <c r="F56" s="383"/>
      <c r="G56" s="383"/>
      <c r="H56" s="383"/>
      <c r="I56" s="383"/>
      <c r="J56" s="367">
        <f>D56+E56+F56+G56+H56+I56</f>
        <v>0</v>
      </c>
      <c r="K56" s="371">
        <f>C56+J56</f>
        <v>0</v>
      </c>
    </row>
    <row r="57" spans="1:11" ht="12" customHeight="1" thickBot="1">
      <c r="A57" s="338" t="s">
        <v>5</v>
      </c>
      <c r="B57" s="47" t="s">
        <v>497</v>
      </c>
      <c r="C57" s="411"/>
      <c r="D57" s="411"/>
      <c r="E57" s="411"/>
      <c r="F57" s="411"/>
      <c r="G57" s="411"/>
      <c r="H57" s="411"/>
      <c r="I57" s="411"/>
      <c r="J57" s="365">
        <f>D57+E57+F57+G57+H57+I57</f>
        <v>0</v>
      </c>
      <c r="K57" s="333">
        <f>C57+J57</f>
        <v>0</v>
      </c>
    </row>
    <row r="58" spans="1:11" ht="12.95" customHeight="1" thickBot="1">
      <c r="A58" s="338" t="s">
        <v>6</v>
      </c>
      <c r="B58" s="346" t="s">
        <v>498</v>
      </c>
      <c r="C58" s="368">
        <f t="shared" ref="C58:J58" si="11">+C46+C52+C57</f>
        <v>0</v>
      </c>
      <c r="D58" s="368">
        <f t="shared" si="11"/>
        <v>0</v>
      </c>
      <c r="E58" s="368">
        <f t="shared" si="11"/>
        <v>0</v>
      </c>
      <c r="F58" s="368">
        <f t="shared" si="11"/>
        <v>0</v>
      </c>
      <c r="G58" s="368">
        <f t="shared" si="11"/>
        <v>0</v>
      </c>
      <c r="H58" s="368">
        <f t="shared" si="11"/>
        <v>0</v>
      </c>
      <c r="I58" s="368">
        <f t="shared" si="11"/>
        <v>0</v>
      </c>
      <c r="J58" s="368">
        <f t="shared" si="11"/>
        <v>0</v>
      </c>
      <c r="K58" s="347">
        <f>+K46+K52+K57</f>
        <v>0</v>
      </c>
    </row>
    <row r="59" spans="1:11" ht="14.1" customHeight="1" thickBot="1">
      <c r="C59" s="427">
        <f>C44-C58</f>
        <v>0</v>
      </c>
      <c r="D59" s="428"/>
      <c r="E59" s="428"/>
      <c r="F59" s="428"/>
      <c r="G59" s="428"/>
      <c r="H59" s="428"/>
      <c r="I59" s="428"/>
      <c r="J59" s="428"/>
      <c r="K59" s="421">
        <f>K44-K58</f>
        <v>0</v>
      </c>
    </row>
    <row r="60" spans="1:11" ht="12.95" customHeight="1" thickBot="1">
      <c r="A60" s="65" t="s">
        <v>366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  <row r="61" spans="1:11" ht="12.95" customHeight="1" thickBot="1">
      <c r="A61" s="65" t="s">
        <v>116</v>
      </c>
      <c r="B61" s="66"/>
      <c r="C61" s="384"/>
      <c r="D61" s="384"/>
      <c r="E61" s="384"/>
      <c r="F61" s="384"/>
      <c r="G61" s="384"/>
      <c r="H61" s="384"/>
      <c r="I61" s="384"/>
      <c r="J61" s="369">
        <f>D61+E61+F61+G61+H61+I61</f>
        <v>0</v>
      </c>
      <c r="K61" s="372">
        <f>C61+J61</f>
        <v>0</v>
      </c>
    </row>
  </sheetData>
  <sheetProtection sheet="1" formatCells="0"/>
  <mergeCells count="15"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J31"/>
  <sheetViews>
    <sheetView tabSelected="1" zoomScale="120" zoomScaleNormal="120" workbookViewId="0">
      <selection activeCell="F7" sqref="F7"/>
    </sheetView>
  </sheetViews>
  <sheetFormatPr defaultRowHeight="12.75"/>
  <cols>
    <col min="1" max="1" width="35.33203125" customWidth="1"/>
    <col min="2" max="2" width="41.5" customWidth="1"/>
    <col min="3" max="3" width="1.6640625" bestFit="1" customWidth="1"/>
    <col min="4" max="4" width="5.1640625" bestFit="1" customWidth="1"/>
    <col min="5" max="5" width="1.6640625" bestFit="1" customWidth="1"/>
    <col min="6" max="6" width="18.5" customWidth="1"/>
    <col min="7" max="7" width="1.6640625" bestFit="1" customWidth="1"/>
  </cols>
  <sheetData>
    <row r="2" spans="1:10" ht="15.75">
      <c r="A2" s="502" t="s">
        <v>436</v>
      </c>
      <c r="B2" s="502"/>
      <c r="C2" s="502"/>
      <c r="D2" s="502"/>
      <c r="E2" s="502"/>
      <c r="F2" s="502"/>
      <c r="G2" s="502"/>
      <c r="H2" s="502"/>
      <c r="I2" s="502"/>
    </row>
    <row r="3" spans="1:10" ht="15.75">
      <c r="A3" s="501" t="s">
        <v>561</v>
      </c>
      <c r="B3" s="501"/>
      <c r="C3" s="501"/>
      <c r="D3" s="501"/>
      <c r="E3" s="501"/>
      <c r="F3" s="501"/>
      <c r="G3" s="501"/>
    </row>
    <row r="6" spans="1:10" ht="15">
      <c r="A6" s="299" t="s">
        <v>557</v>
      </c>
    </row>
    <row r="7" spans="1:10">
      <c r="A7" s="434" t="s">
        <v>512</v>
      </c>
      <c r="B7" s="432">
        <v>13</v>
      </c>
      <c r="C7" s="435" t="s">
        <v>513</v>
      </c>
      <c r="D7" s="435">
        <v>2019</v>
      </c>
      <c r="E7" s="435" t="s">
        <v>514</v>
      </c>
      <c r="F7" s="432" t="s">
        <v>592</v>
      </c>
      <c r="G7" s="435" t="s">
        <v>515</v>
      </c>
      <c r="H7" s="435" t="s">
        <v>516</v>
      </c>
      <c r="I7" s="435"/>
      <c r="J7" s="435"/>
    </row>
    <row r="11" spans="1:10" ht="15.75">
      <c r="A11" s="499" t="s">
        <v>562</v>
      </c>
      <c r="B11" s="500"/>
      <c r="C11" s="500"/>
      <c r="D11" s="500"/>
      <c r="E11" s="500"/>
      <c r="F11" s="500"/>
      <c r="G11" s="500"/>
    </row>
    <row r="13" spans="1:10" ht="14.25">
      <c r="A13" s="300" t="s">
        <v>437</v>
      </c>
      <c r="B13" s="497" t="s">
        <v>563</v>
      </c>
      <c r="C13" s="498"/>
      <c r="D13" s="498"/>
      <c r="E13" s="498"/>
      <c r="F13" s="498"/>
      <c r="G13" s="498"/>
      <c r="H13" s="498"/>
      <c r="I13" s="498"/>
    </row>
    <row r="14" spans="1:10" ht="14.25">
      <c r="B14" s="436"/>
      <c r="C14" s="433"/>
      <c r="D14" s="433"/>
      <c r="E14" s="433"/>
      <c r="F14" s="433"/>
      <c r="G14" s="433"/>
      <c r="H14" s="433"/>
      <c r="I14" s="433"/>
    </row>
    <row r="15" spans="1:10" ht="14.25">
      <c r="A15" s="300" t="s">
        <v>438</v>
      </c>
      <c r="B15" s="497" t="s">
        <v>439</v>
      </c>
      <c r="C15" s="498"/>
      <c r="D15" s="498"/>
      <c r="E15" s="498"/>
      <c r="F15" s="498"/>
      <c r="G15" s="498"/>
      <c r="H15" s="498"/>
      <c r="I15" s="498"/>
    </row>
    <row r="16" spans="1:10" ht="14.25">
      <c r="B16" s="436"/>
      <c r="C16" s="433"/>
      <c r="D16" s="433"/>
      <c r="E16" s="433"/>
      <c r="F16" s="433"/>
      <c r="G16" s="433"/>
      <c r="H16" s="433"/>
      <c r="I16" s="433"/>
    </row>
    <row r="17" spans="1:9" ht="14.25">
      <c r="A17" s="300" t="s">
        <v>440</v>
      </c>
      <c r="B17" s="497" t="s">
        <v>441</v>
      </c>
      <c r="C17" s="498"/>
      <c r="D17" s="498"/>
      <c r="E17" s="498"/>
      <c r="F17" s="498"/>
      <c r="G17" s="498"/>
      <c r="H17" s="498"/>
      <c r="I17" s="498"/>
    </row>
    <row r="18" spans="1:9" ht="14.25">
      <c r="B18" s="436"/>
      <c r="C18" s="433"/>
      <c r="D18" s="433"/>
      <c r="E18" s="433"/>
      <c r="F18" s="433"/>
      <c r="G18" s="433"/>
      <c r="H18" s="433"/>
      <c r="I18" s="433"/>
    </row>
    <row r="19" spans="1:9" ht="14.25">
      <c r="A19" s="300" t="s">
        <v>442</v>
      </c>
      <c r="B19" s="497" t="s">
        <v>443</v>
      </c>
      <c r="C19" s="498"/>
      <c r="D19" s="498"/>
      <c r="E19" s="498"/>
      <c r="F19" s="498"/>
      <c r="G19" s="498"/>
      <c r="H19" s="498"/>
      <c r="I19" s="498"/>
    </row>
    <row r="20" spans="1:9" ht="14.25">
      <c r="B20" s="436"/>
      <c r="C20" s="433"/>
      <c r="D20" s="433"/>
      <c r="E20" s="433"/>
      <c r="F20" s="433"/>
      <c r="G20" s="433"/>
      <c r="H20" s="433"/>
      <c r="I20" s="433"/>
    </row>
    <row r="21" spans="1:9" ht="14.25">
      <c r="A21" s="300" t="s">
        <v>444</v>
      </c>
      <c r="B21" s="497" t="s">
        <v>445</v>
      </c>
      <c r="C21" s="498"/>
      <c r="D21" s="498"/>
      <c r="E21" s="498"/>
      <c r="F21" s="498"/>
      <c r="G21" s="498"/>
      <c r="H21" s="498"/>
      <c r="I21" s="498"/>
    </row>
    <row r="22" spans="1:9" ht="14.25">
      <c r="B22" s="436"/>
      <c r="C22" s="433"/>
      <c r="D22" s="433"/>
      <c r="E22" s="433"/>
      <c r="F22" s="433"/>
      <c r="G22" s="433"/>
      <c r="H22" s="433"/>
      <c r="I22" s="433"/>
    </row>
    <row r="23" spans="1:9" ht="14.25">
      <c r="A23" s="300" t="s">
        <v>446</v>
      </c>
      <c r="B23" s="497" t="s">
        <v>447</v>
      </c>
      <c r="C23" s="498"/>
      <c r="D23" s="498"/>
      <c r="E23" s="498"/>
      <c r="F23" s="498"/>
      <c r="G23" s="498"/>
      <c r="H23" s="498"/>
      <c r="I23" s="498"/>
    </row>
    <row r="24" spans="1:9" ht="14.25">
      <c r="B24" s="436"/>
      <c r="C24" s="433"/>
      <c r="D24" s="433"/>
      <c r="E24" s="433"/>
      <c r="F24" s="433"/>
      <c r="G24" s="433"/>
      <c r="H24" s="433"/>
      <c r="I24" s="433"/>
    </row>
    <row r="25" spans="1:9" ht="14.25">
      <c r="A25" s="300" t="s">
        <v>448</v>
      </c>
      <c r="B25" s="497" t="s">
        <v>449</v>
      </c>
      <c r="C25" s="498"/>
      <c r="D25" s="498"/>
      <c r="E25" s="498"/>
      <c r="F25" s="498"/>
      <c r="G25" s="498"/>
      <c r="H25" s="498"/>
      <c r="I25" s="498"/>
    </row>
    <row r="26" spans="1:9" ht="14.25">
      <c r="B26" s="436"/>
      <c r="C26" s="433"/>
      <c r="D26" s="433"/>
      <c r="E26" s="433"/>
      <c r="F26" s="433"/>
      <c r="G26" s="433"/>
      <c r="H26" s="433"/>
      <c r="I26" s="433"/>
    </row>
    <row r="27" spans="1:9" ht="14.25">
      <c r="A27" s="300" t="s">
        <v>450</v>
      </c>
      <c r="B27" s="497" t="s">
        <v>451</v>
      </c>
      <c r="C27" s="498"/>
      <c r="D27" s="498"/>
      <c r="E27" s="498"/>
      <c r="F27" s="498"/>
      <c r="G27" s="498"/>
      <c r="H27" s="498"/>
      <c r="I27" s="498"/>
    </row>
    <row r="28" spans="1:9" ht="14.25">
      <c r="B28" s="436"/>
      <c r="C28" s="433"/>
      <c r="D28" s="433"/>
      <c r="E28" s="433"/>
      <c r="F28" s="433"/>
      <c r="G28" s="433"/>
      <c r="H28" s="433"/>
      <c r="I28" s="433"/>
    </row>
    <row r="29" spans="1:9" ht="14.25">
      <c r="A29" s="300" t="s">
        <v>450</v>
      </c>
      <c r="B29" s="497" t="s">
        <v>452</v>
      </c>
      <c r="C29" s="498"/>
      <c r="D29" s="498"/>
      <c r="E29" s="498"/>
      <c r="F29" s="498"/>
      <c r="G29" s="498"/>
      <c r="H29" s="498"/>
      <c r="I29" s="498"/>
    </row>
    <row r="30" spans="1:9" ht="14.25">
      <c r="B30" s="436"/>
      <c r="C30" s="433"/>
      <c r="D30" s="433"/>
      <c r="E30" s="433"/>
      <c r="F30" s="433"/>
      <c r="G30" s="433"/>
      <c r="H30" s="433"/>
      <c r="I30" s="433"/>
    </row>
    <row r="31" spans="1:9" ht="14.25">
      <c r="A31" s="300" t="s">
        <v>453</v>
      </c>
      <c r="B31" s="497" t="s">
        <v>454</v>
      </c>
      <c r="C31" s="498"/>
      <c r="D31" s="498"/>
      <c r="E31" s="498"/>
      <c r="F31" s="498"/>
      <c r="G31" s="498"/>
      <c r="H31" s="498"/>
      <c r="I31" s="498"/>
    </row>
  </sheetData>
  <sheetProtection sheet="1"/>
  <mergeCells count="13">
    <mergeCell ref="A2:I2"/>
    <mergeCell ref="B21:I21"/>
    <mergeCell ref="B23:I23"/>
    <mergeCell ref="B25:I25"/>
    <mergeCell ref="B27:I27"/>
    <mergeCell ref="B29:I29"/>
    <mergeCell ref="B31:I31"/>
    <mergeCell ref="A11:G11"/>
    <mergeCell ref="A3:G3"/>
    <mergeCell ref="B13:I13"/>
    <mergeCell ref="B15:I15"/>
    <mergeCell ref="B17:I17"/>
    <mergeCell ref="B19:I19"/>
  </mergeCells>
  <phoneticPr fontId="24" type="noConversion"/>
  <dataValidations count="1">
    <dataValidation type="list" allowBlank="1" showInputMessage="1" showErrorMessage="1" sqref="A6">
      <formula1>",Előterjesztéskor,Jóváhagyás után"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1"/>
  <sheetViews>
    <sheetView topLeftCell="F1" zoomScale="120" zoomScaleNormal="120" workbookViewId="0">
      <selection activeCell="J24" sqref="J24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CONCATENATE("9.2.3. melléklet ",RM_ALAPADATOK!A7," ",RM_ALAPADATOK!B7," ",RM_ALAPADATOK!C7," ",RM_ALAPADATOK!D7," ",RM_ALAPADATOK!E7," ",RM_ALAPADATOK!F7," ",RM_ALAPADATOK!G7," ",RM_ALAPADATOK!H7)</f>
        <v>9.2.3. melléklet a 13 / 2019 ( XII. 4. ) önkormányzati rendelethez</v>
      </c>
    </row>
    <row r="2" spans="1:11" s="328" customFormat="1" ht="36">
      <c r="A2" s="387" t="s">
        <v>472</v>
      </c>
      <c r="B2" s="556" t="str">
        <f>RM_9.2.sz.mell!B2</f>
        <v>Ongai Polgármesteri Hivatal</v>
      </c>
      <c r="C2" s="557"/>
      <c r="D2" s="557"/>
      <c r="E2" s="557"/>
      <c r="F2" s="557"/>
      <c r="G2" s="557"/>
      <c r="H2" s="557"/>
      <c r="I2" s="557"/>
      <c r="J2" s="557"/>
      <c r="K2" s="388" t="s">
        <v>37</v>
      </c>
    </row>
    <row r="3" spans="1:11" s="328" customFormat="1" ht="23.1" customHeight="1" thickBot="1">
      <c r="A3" s="389" t="s">
        <v>114</v>
      </c>
      <c r="B3" s="558" t="str">
        <f>CONCATENATE(RM_9.1.3.sz.mell!B3:J3)</f>
        <v>Államigazgatási feladatok 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289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CONCATENATE(RM_9.2.2.sz.mell!K5)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7" customFormat="1" ht="12" customHeight="1">
      <c r="A29" s="339" t="s">
        <v>152</v>
      </c>
      <c r="B29" s="340" t="s">
        <v>148</v>
      </c>
      <c r="C29" s="378"/>
      <c r="D29" s="378"/>
      <c r="E29" s="378"/>
      <c r="F29" s="378"/>
      <c r="G29" s="378"/>
      <c r="H29" s="378"/>
      <c r="I29" s="378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0" t="s">
        <v>477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>
      <c r="A31" s="339" t="s">
        <v>154</v>
      </c>
      <c r="B31" s="341" t="s">
        <v>481</v>
      </c>
      <c r="C31" s="379"/>
      <c r="D31" s="379"/>
      <c r="E31" s="379"/>
      <c r="F31" s="379"/>
      <c r="G31" s="379"/>
      <c r="H31" s="379"/>
      <c r="I31" s="379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6" t="s">
        <v>155</v>
      </c>
      <c r="B32" s="351" t="s">
        <v>482</v>
      </c>
      <c r="C32" s="380"/>
      <c r="D32" s="380"/>
      <c r="E32" s="380"/>
      <c r="F32" s="380"/>
      <c r="G32" s="380"/>
      <c r="H32" s="380"/>
      <c r="I32" s="380"/>
      <c r="J32" s="361">
        <f>D32+E32+F32+G32+H32+I32</f>
        <v>0</v>
      </c>
      <c r="K32" s="355">
        <f>C32+J32</f>
        <v>0</v>
      </c>
    </row>
    <row r="33" spans="1:11" s="337" customFormat="1" ht="12" customHeight="1" thickBot="1">
      <c r="A33" s="338" t="s">
        <v>7</v>
      </c>
      <c r="B33" s="47" t="s">
        <v>483</v>
      </c>
      <c r="C33" s="360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7" customFormat="1" ht="12" customHeight="1">
      <c r="A34" s="339" t="s">
        <v>51</v>
      </c>
      <c r="B34" s="340" t="s">
        <v>174</v>
      </c>
      <c r="C34" s="378"/>
      <c r="D34" s="378"/>
      <c r="E34" s="378"/>
      <c r="F34" s="378"/>
      <c r="G34" s="378"/>
      <c r="H34" s="378"/>
      <c r="I34" s="378"/>
      <c r="J34" s="361">
        <f>D34+E34+F34+G34+H34+I34</f>
        <v>0</v>
      </c>
      <c r="K34" s="355">
        <f>C34+J34</f>
        <v>0</v>
      </c>
    </row>
    <row r="35" spans="1:11" s="337" customFormat="1" ht="12" customHeight="1">
      <c r="A35" s="339" t="s">
        <v>52</v>
      </c>
      <c r="B35" s="341" t="s">
        <v>175</v>
      </c>
      <c r="C35" s="379"/>
      <c r="D35" s="379"/>
      <c r="E35" s="379"/>
      <c r="F35" s="379"/>
      <c r="G35" s="379"/>
      <c r="H35" s="379"/>
      <c r="I35" s="379"/>
      <c r="J35" s="361">
        <f>D35+E35+F35+G35+H35+I35</f>
        <v>0</v>
      </c>
      <c r="K35" s="355">
        <f>C35+J35</f>
        <v>0</v>
      </c>
    </row>
    <row r="36" spans="1:11" s="337" customFormat="1" ht="12" customHeight="1" thickBot="1">
      <c r="A36" s="336" t="s">
        <v>53</v>
      </c>
      <c r="B36" s="351" t="s">
        <v>176</v>
      </c>
      <c r="C36" s="380"/>
      <c r="D36" s="380"/>
      <c r="E36" s="380"/>
      <c r="F36" s="380"/>
      <c r="G36" s="380"/>
      <c r="H36" s="380"/>
      <c r="I36" s="380"/>
      <c r="J36" s="361">
        <f>D36+E36+F36+G36+H36+I36</f>
        <v>0</v>
      </c>
      <c r="K36" s="363">
        <f>C36+J36</f>
        <v>0</v>
      </c>
    </row>
    <row r="37" spans="1:11" s="334" customFormat="1" ht="12" customHeight="1" thickBot="1">
      <c r="A37" s="338" t="s">
        <v>8</v>
      </c>
      <c r="B37" s="47" t="s">
        <v>259</v>
      </c>
      <c r="C37" s="377"/>
      <c r="D37" s="377"/>
      <c r="E37" s="377"/>
      <c r="F37" s="377"/>
      <c r="G37" s="377"/>
      <c r="H37" s="377"/>
      <c r="I37" s="377"/>
      <c r="J37" s="79">
        <f>D37+E37+F37+G37+H37+I37</f>
        <v>0</v>
      </c>
      <c r="K37" s="333">
        <f>C37+J37</f>
        <v>0</v>
      </c>
    </row>
    <row r="38" spans="1:11" s="334" customFormat="1" ht="12" customHeight="1" thickBot="1">
      <c r="A38" s="338" t="s">
        <v>9</v>
      </c>
      <c r="B38" s="47" t="s">
        <v>484</v>
      </c>
      <c r="C38" s="377"/>
      <c r="D38" s="377"/>
      <c r="E38" s="377"/>
      <c r="F38" s="377"/>
      <c r="G38" s="377"/>
      <c r="H38" s="377"/>
      <c r="I38" s="377"/>
      <c r="J38" s="364">
        <f>D38+E38+F38+G38+H38+I38</f>
        <v>0</v>
      </c>
      <c r="K38" s="355">
        <f>C38+J38</f>
        <v>0</v>
      </c>
    </row>
    <row r="39" spans="1:11" s="334" customFormat="1" ht="12" customHeight="1" thickBot="1">
      <c r="A39" s="59" t="s">
        <v>10</v>
      </c>
      <c r="B39" s="47" t="s">
        <v>485</v>
      </c>
      <c r="C39" s="360">
        <f t="shared" ref="C39:J39" si="6">+C10+C22+C27+C28+C33+C37+C38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0</v>
      </c>
    </row>
    <row r="40" spans="1:11" s="334" customFormat="1" ht="12" customHeight="1" thickBot="1">
      <c r="A40" s="343" t="s">
        <v>11</v>
      </c>
      <c r="B40" s="47" t="s">
        <v>486</v>
      </c>
      <c r="C40" s="360">
        <f t="shared" ref="C40:J40" si="7">+C41+C42+C43</f>
        <v>0</v>
      </c>
      <c r="D40" s="79">
        <f t="shared" si="7"/>
        <v>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112">
        <f>+K41+K42+K43</f>
        <v>0</v>
      </c>
    </row>
    <row r="41" spans="1:11" s="334" customFormat="1" ht="12" customHeight="1">
      <c r="A41" s="339" t="s">
        <v>487</v>
      </c>
      <c r="B41" s="340" t="s">
        <v>125</v>
      </c>
      <c r="C41" s="378"/>
      <c r="D41" s="378"/>
      <c r="E41" s="378"/>
      <c r="F41" s="378"/>
      <c r="G41" s="378"/>
      <c r="H41" s="378"/>
      <c r="I41" s="378"/>
      <c r="J41" s="361">
        <f>D41+E41+F41+G41+H41+I41</f>
        <v>0</v>
      </c>
      <c r="K41" s="355">
        <f>C41+J41</f>
        <v>0</v>
      </c>
    </row>
    <row r="42" spans="1:11" s="334" customFormat="1" ht="12" customHeight="1">
      <c r="A42" s="339" t="s">
        <v>488</v>
      </c>
      <c r="B42" s="341" t="s">
        <v>489</v>
      </c>
      <c r="C42" s="379"/>
      <c r="D42" s="379"/>
      <c r="E42" s="379"/>
      <c r="F42" s="379"/>
      <c r="G42" s="379"/>
      <c r="H42" s="379"/>
      <c r="I42" s="379"/>
      <c r="J42" s="361">
        <f>D42+E42+F42+G42+H42+I42</f>
        <v>0</v>
      </c>
      <c r="K42" s="354">
        <f>C42+J42</f>
        <v>0</v>
      </c>
    </row>
    <row r="43" spans="1:11" s="337" customFormat="1" ht="12" customHeight="1" thickBot="1">
      <c r="A43" s="336" t="s">
        <v>490</v>
      </c>
      <c r="B43" s="342" t="s">
        <v>491</v>
      </c>
      <c r="C43" s="381"/>
      <c r="D43" s="381"/>
      <c r="E43" s="381"/>
      <c r="F43" s="381"/>
      <c r="G43" s="381"/>
      <c r="H43" s="381"/>
      <c r="I43" s="381"/>
      <c r="J43" s="361">
        <f>D43+E43+F43+G43+H43+I43</f>
        <v>0</v>
      </c>
      <c r="K43" s="356">
        <f>C43+J43</f>
        <v>0</v>
      </c>
    </row>
    <row r="44" spans="1:11" s="337" customFormat="1" ht="12.95" customHeight="1" thickBot="1">
      <c r="A44" s="343" t="s">
        <v>12</v>
      </c>
      <c r="B44" s="344" t="s">
        <v>492</v>
      </c>
      <c r="C44" s="360">
        <f t="shared" ref="C44:J44" si="8">+C39+C40</f>
        <v>0</v>
      </c>
      <c r="D44" s="79">
        <f t="shared" si="8"/>
        <v>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112">
        <f>+K39+K40</f>
        <v>0</v>
      </c>
    </row>
    <row r="45" spans="1:11" s="331" customFormat="1" ht="14.1" customHeight="1" thickBot="1">
      <c r="A45" s="535" t="s">
        <v>36</v>
      </c>
      <c r="B45" s="551"/>
      <c r="C45" s="551"/>
      <c r="D45" s="551"/>
      <c r="E45" s="551"/>
      <c r="F45" s="551"/>
      <c r="G45" s="551"/>
      <c r="H45" s="551"/>
      <c r="I45" s="551"/>
      <c r="J45" s="551"/>
      <c r="K45" s="552"/>
    </row>
    <row r="46" spans="1:11" s="345" customFormat="1" ht="12" customHeight="1" thickBot="1">
      <c r="A46" s="338" t="s">
        <v>3</v>
      </c>
      <c r="B46" s="47" t="s">
        <v>493</v>
      </c>
      <c r="C46" s="365">
        <f t="shared" ref="C46:J46" si="9">SUM(C47:C51)</f>
        <v>0</v>
      </c>
      <c r="D46" s="365">
        <f t="shared" si="9"/>
        <v>0</v>
      </c>
      <c r="E46" s="365">
        <f t="shared" si="9"/>
        <v>0</v>
      </c>
      <c r="F46" s="365">
        <f t="shared" si="9"/>
        <v>0</v>
      </c>
      <c r="G46" s="365">
        <f t="shared" si="9"/>
        <v>0</v>
      </c>
      <c r="H46" s="365">
        <f t="shared" si="9"/>
        <v>0</v>
      </c>
      <c r="I46" s="365">
        <f t="shared" si="9"/>
        <v>0</v>
      </c>
      <c r="J46" s="365">
        <f t="shared" si="9"/>
        <v>0</v>
      </c>
      <c r="K46" s="333">
        <f>SUM(K47:K51)</f>
        <v>0</v>
      </c>
    </row>
    <row r="47" spans="1:11" ht="12" customHeight="1">
      <c r="A47" s="336" t="s">
        <v>58</v>
      </c>
      <c r="B47" s="6" t="s">
        <v>32</v>
      </c>
      <c r="C47" s="382"/>
      <c r="D47" s="382"/>
      <c r="E47" s="382"/>
      <c r="F47" s="382"/>
      <c r="G47" s="382"/>
      <c r="H47" s="382"/>
      <c r="I47" s="382"/>
      <c r="J47" s="366">
        <f>D47+E47+F47+G47+H47+I47</f>
        <v>0</v>
      </c>
      <c r="K47" s="370">
        <f>C47+J47</f>
        <v>0</v>
      </c>
    </row>
    <row r="48" spans="1:11" ht="12" customHeight="1">
      <c r="A48" s="336" t="s">
        <v>59</v>
      </c>
      <c r="B48" s="5" t="s">
        <v>101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60</v>
      </c>
      <c r="B49" s="5" t="s">
        <v>77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>
      <c r="A50" s="336" t="s">
        <v>61</v>
      </c>
      <c r="B50" s="5" t="s">
        <v>102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6" t="s">
        <v>78</v>
      </c>
      <c r="B51" s="5" t="s">
        <v>103</v>
      </c>
      <c r="C51" s="383"/>
      <c r="D51" s="383"/>
      <c r="E51" s="383"/>
      <c r="F51" s="383"/>
      <c r="G51" s="383"/>
      <c r="H51" s="383"/>
      <c r="I51" s="383"/>
      <c r="J51" s="367">
        <f>D51+E51+F51+G51+H51+I51</f>
        <v>0</v>
      </c>
      <c r="K51" s="371">
        <f>C51+J51</f>
        <v>0</v>
      </c>
    </row>
    <row r="52" spans="1:11" ht="12" customHeight="1" thickBot="1">
      <c r="A52" s="338" t="s">
        <v>4</v>
      </c>
      <c r="B52" s="47" t="s">
        <v>494</v>
      </c>
      <c r="C52" s="365">
        <f t="shared" ref="C52:J52" si="10">SUM(C53:C55)</f>
        <v>0</v>
      </c>
      <c r="D52" s="365">
        <f t="shared" si="10"/>
        <v>0</v>
      </c>
      <c r="E52" s="365">
        <f t="shared" si="10"/>
        <v>0</v>
      </c>
      <c r="F52" s="365">
        <f t="shared" si="10"/>
        <v>0</v>
      </c>
      <c r="G52" s="365">
        <f t="shared" si="10"/>
        <v>0</v>
      </c>
      <c r="H52" s="365">
        <f t="shared" si="10"/>
        <v>0</v>
      </c>
      <c r="I52" s="365">
        <f t="shared" si="10"/>
        <v>0</v>
      </c>
      <c r="J52" s="365">
        <f t="shared" si="10"/>
        <v>0</v>
      </c>
      <c r="K52" s="333">
        <f>SUM(K53:K55)</f>
        <v>0</v>
      </c>
    </row>
    <row r="53" spans="1:11" s="345" customFormat="1" ht="12" customHeight="1">
      <c r="A53" s="336" t="s">
        <v>64</v>
      </c>
      <c r="B53" s="6" t="s">
        <v>119</v>
      </c>
      <c r="C53" s="382"/>
      <c r="D53" s="382"/>
      <c r="E53" s="382"/>
      <c r="F53" s="382"/>
      <c r="G53" s="382"/>
      <c r="H53" s="382"/>
      <c r="I53" s="382"/>
      <c r="J53" s="366">
        <f>D53+E53+F53+G53+H53+I53</f>
        <v>0</v>
      </c>
      <c r="K53" s="370">
        <f>C53+J53</f>
        <v>0</v>
      </c>
    </row>
    <row r="54" spans="1:11" ht="12" customHeight="1">
      <c r="A54" s="336" t="s">
        <v>65</v>
      </c>
      <c r="B54" s="5" t="s">
        <v>105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>
      <c r="A55" s="336" t="s">
        <v>66</v>
      </c>
      <c r="B55" s="5" t="s">
        <v>495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6" t="s">
        <v>67</v>
      </c>
      <c r="B56" s="5" t="s">
        <v>496</v>
      </c>
      <c r="C56" s="383"/>
      <c r="D56" s="383"/>
      <c r="E56" s="383"/>
      <c r="F56" s="383"/>
      <c r="G56" s="383"/>
      <c r="H56" s="383"/>
      <c r="I56" s="383"/>
      <c r="J56" s="367">
        <f>D56+E56+F56+G56+H56+I56</f>
        <v>0</v>
      </c>
      <c r="K56" s="371">
        <f>C56+J56</f>
        <v>0</v>
      </c>
    </row>
    <row r="57" spans="1:11" ht="12" customHeight="1" thickBot="1">
      <c r="A57" s="338" t="s">
        <v>5</v>
      </c>
      <c r="B57" s="47" t="s">
        <v>497</v>
      </c>
      <c r="C57" s="411"/>
      <c r="D57" s="411"/>
      <c r="E57" s="411"/>
      <c r="F57" s="411"/>
      <c r="G57" s="411"/>
      <c r="H57" s="411"/>
      <c r="I57" s="411"/>
      <c r="J57" s="365">
        <f>D57+E57+F57+G57+H57+I57</f>
        <v>0</v>
      </c>
      <c r="K57" s="333">
        <f>C57+J57</f>
        <v>0</v>
      </c>
    </row>
    <row r="58" spans="1:11" ht="12.95" customHeight="1" thickBot="1">
      <c r="A58" s="338" t="s">
        <v>6</v>
      </c>
      <c r="B58" s="346" t="s">
        <v>498</v>
      </c>
      <c r="C58" s="368">
        <f t="shared" ref="C58:J58" si="11">+C46+C52+C57</f>
        <v>0</v>
      </c>
      <c r="D58" s="368">
        <f t="shared" si="11"/>
        <v>0</v>
      </c>
      <c r="E58" s="368">
        <f t="shared" si="11"/>
        <v>0</v>
      </c>
      <c r="F58" s="368">
        <f t="shared" si="11"/>
        <v>0</v>
      </c>
      <c r="G58" s="368">
        <f t="shared" si="11"/>
        <v>0</v>
      </c>
      <c r="H58" s="368">
        <f t="shared" si="11"/>
        <v>0</v>
      </c>
      <c r="I58" s="368">
        <f t="shared" si="11"/>
        <v>0</v>
      </c>
      <c r="J58" s="368">
        <f t="shared" si="11"/>
        <v>0</v>
      </c>
      <c r="K58" s="347">
        <f>+K46+K52+K57</f>
        <v>0</v>
      </c>
    </row>
    <row r="59" spans="1:11" ht="14.1" customHeight="1" thickBot="1">
      <c r="C59" s="427">
        <f>C44-C58</f>
        <v>0</v>
      </c>
      <c r="D59" s="428"/>
      <c r="E59" s="428"/>
      <c r="F59" s="428"/>
      <c r="G59" s="428"/>
      <c r="H59" s="428"/>
      <c r="I59" s="428"/>
      <c r="J59" s="428"/>
      <c r="K59" s="421">
        <f>K44-K58</f>
        <v>0</v>
      </c>
    </row>
    <row r="60" spans="1:11" ht="12.95" customHeight="1" thickBot="1">
      <c r="A60" s="65" t="s">
        <v>366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  <row r="61" spans="1:11" ht="12.95" customHeight="1" thickBot="1">
      <c r="A61" s="65" t="s">
        <v>116</v>
      </c>
      <c r="B61" s="66"/>
      <c r="C61" s="384"/>
      <c r="D61" s="384"/>
      <c r="E61" s="384"/>
      <c r="F61" s="384"/>
      <c r="G61" s="384"/>
      <c r="H61" s="384"/>
      <c r="I61" s="384"/>
      <c r="J61" s="369">
        <f>D61+E61+F61+G61+H61+I61</f>
        <v>0</v>
      </c>
      <c r="K61" s="372">
        <f>C61+J61</f>
        <v>0</v>
      </c>
    </row>
  </sheetData>
  <sheetProtection sheet="1" formatCells="0"/>
  <mergeCells count="15"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</sheetPr>
  <dimension ref="A1:K60"/>
  <sheetViews>
    <sheetView view="pageBreakPreview" zoomScale="60" zoomScaleNormal="100" workbookViewId="0">
      <selection activeCell="L49" sqref="L49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">
        <v>580</v>
      </c>
    </row>
    <row r="2" spans="1:11" s="328" customFormat="1" ht="36">
      <c r="A2" s="387" t="s">
        <v>472</v>
      </c>
      <c r="B2" s="556" t="str">
        <f>CONCATENATE(RM_ALAPADATOK!B13)</f>
        <v>Bársonyos Óvoda és Bölcsőde</v>
      </c>
      <c r="C2" s="557"/>
      <c r="D2" s="557"/>
      <c r="E2" s="557"/>
      <c r="F2" s="557"/>
      <c r="G2" s="557"/>
      <c r="H2" s="557"/>
      <c r="I2" s="557"/>
      <c r="J2" s="557"/>
      <c r="K2" s="388" t="s">
        <v>38</v>
      </c>
    </row>
    <row r="3" spans="1:11" s="328" customFormat="1" ht="23.1" customHeight="1" thickBot="1">
      <c r="A3" s="389" t="s">
        <v>114</v>
      </c>
      <c r="B3" s="558" t="s">
        <v>502</v>
      </c>
      <c r="C3" s="559"/>
      <c r="D3" s="559"/>
      <c r="E3" s="559"/>
      <c r="F3" s="559"/>
      <c r="G3" s="559"/>
      <c r="H3" s="559"/>
      <c r="I3" s="559"/>
      <c r="J3" s="559"/>
      <c r="K3" s="390" t="s">
        <v>34</v>
      </c>
    </row>
    <row r="4" spans="1:11" s="328" customFormat="1" ht="12.95" customHeight="1" thickBot="1">
      <c r="A4" s="453"/>
      <c r="B4" s="392"/>
      <c r="C4" s="393"/>
      <c r="D4" s="393"/>
      <c r="E4" s="393"/>
      <c r="F4" s="393"/>
      <c r="G4" s="393"/>
      <c r="H4" s="393"/>
      <c r="I4" s="393"/>
      <c r="J4" s="393"/>
      <c r="K4" s="45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CONCATENATE(RM_9.2.3.sz.mell!K5)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26.25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370000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333">
        <f t="shared" si="0"/>
        <v>370000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>
        <v>370000</v>
      </c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370000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370000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370000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140768965</v>
      </c>
      <c r="D39" s="79">
        <f t="shared" si="7"/>
        <v>0</v>
      </c>
      <c r="E39" s="79">
        <f t="shared" si="7"/>
        <v>0</v>
      </c>
      <c r="F39" s="79">
        <f t="shared" si="7"/>
        <v>969957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969957</v>
      </c>
      <c r="K39" s="112">
        <f>+K40+K41+K42</f>
        <v>141738922</v>
      </c>
    </row>
    <row r="40" spans="1:11" s="334" customFormat="1" ht="12" customHeight="1">
      <c r="A40" s="339" t="s">
        <v>487</v>
      </c>
      <c r="B40" s="340" t="s">
        <v>125</v>
      </c>
      <c r="C40" s="378">
        <v>42975</v>
      </c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42975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>
        <v>140725990</v>
      </c>
      <c r="D42" s="381"/>
      <c r="E42" s="381"/>
      <c r="F42" s="381">
        <v>969957</v>
      </c>
      <c r="G42" s="381"/>
      <c r="H42" s="381"/>
      <c r="I42" s="381"/>
      <c r="J42" s="361">
        <f>D42+E42+F42+G42+H42+I42</f>
        <v>969957</v>
      </c>
      <c r="K42" s="356">
        <f>C42+J42</f>
        <v>141695947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141138965</v>
      </c>
      <c r="D43" s="79">
        <f t="shared" si="8"/>
        <v>0</v>
      </c>
      <c r="E43" s="79">
        <f t="shared" si="8"/>
        <v>0</v>
      </c>
      <c r="F43" s="79">
        <f t="shared" si="8"/>
        <v>969957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969957</v>
      </c>
      <c r="K43" s="112">
        <f>+K38+K39</f>
        <v>142108922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141138965</v>
      </c>
      <c r="D45" s="365">
        <f t="shared" si="9"/>
        <v>-379850</v>
      </c>
      <c r="E45" s="365">
        <f t="shared" si="9"/>
        <v>0</v>
      </c>
      <c r="F45" s="365">
        <f t="shared" si="9"/>
        <v>969957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590107</v>
      </c>
      <c r="K45" s="333">
        <f>SUM(K46:K50)</f>
        <v>141729072</v>
      </c>
    </row>
    <row r="46" spans="1:11" ht="12" customHeight="1">
      <c r="A46" s="336" t="s">
        <v>58</v>
      </c>
      <c r="B46" s="6" t="s">
        <v>32</v>
      </c>
      <c r="C46" s="450">
        <v>101946600</v>
      </c>
      <c r="D46" s="450"/>
      <c r="E46" s="382"/>
      <c r="F46" s="451">
        <v>642000</v>
      </c>
      <c r="G46" s="382"/>
      <c r="H46" s="382"/>
      <c r="I46" s="382"/>
      <c r="J46" s="366">
        <f>D46+E46+F46+G46+H46+I46</f>
        <v>642000</v>
      </c>
      <c r="K46" s="370">
        <f>C46+J46</f>
        <v>102588600</v>
      </c>
    </row>
    <row r="47" spans="1:11" ht="12" customHeight="1">
      <c r="A47" s="336" t="s">
        <v>59</v>
      </c>
      <c r="B47" s="5" t="s">
        <v>101</v>
      </c>
      <c r="C47" s="451">
        <v>22117215</v>
      </c>
      <c r="D47" s="451"/>
      <c r="E47" s="383"/>
      <c r="F47" s="451">
        <v>125400</v>
      </c>
      <c r="G47" s="383"/>
      <c r="H47" s="383"/>
      <c r="I47" s="383"/>
      <c r="J47" s="367">
        <f>D47+E47+F47+G47+H47+I47</f>
        <v>125400</v>
      </c>
      <c r="K47" s="371">
        <f>C47+J47</f>
        <v>22242615</v>
      </c>
    </row>
    <row r="48" spans="1:11" ht="12" customHeight="1">
      <c r="A48" s="336" t="s">
        <v>60</v>
      </c>
      <c r="B48" s="5" t="s">
        <v>77</v>
      </c>
      <c r="C48" s="451">
        <v>17075150</v>
      </c>
      <c r="D48" s="451">
        <v>-379850</v>
      </c>
      <c r="E48" s="383"/>
      <c r="F48" s="383">
        <v>202557</v>
      </c>
      <c r="G48" s="383"/>
      <c r="H48" s="383"/>
      <c r="I48" s="383"/>
      <c r="J48" s="367">
        <f>D48+E48+F48+G48+H48+I48</f>
        <v>-177293</v>
      </c>
      <c r="K48" s="371">
        <f>C48+J48</f>
        <v>16897857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379850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379850</v>
      </c>
      <c r="K51" s="333">
        <f>SUM(K52:K54)</f>
        <v>379850</v>
      </c>
    </row>
    <row r="52" spans="1:11" s="345" customFormat="1" ht="12" customHeight="1">
      <c r="A52" s="336" t="s">
        <v>64</v>
      </c>
      <c r="B52" s="6" t="s">
        <v>119</v>
      </c>
      <c r="C52" s="382"/>
      <c r="D52" s="451">
        <v>379850</v>
      </c>
      <c r="E52" s="382"/>
      <c r="F52" s="382"/>
      <c r="G52" s="382"/>
      <c r="H52" s="382"/>
      <c r="I52" s="382"/>
      <c r="J52" s="366">
        <f>D52+E52+F52+G52+H52+I52</f>
        <v>379850</v>
      </c>
      <c r="K52" s="370">
        <f>C52+J52</f>
        <v>379850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141138965</v>
      </c>
      <c r="D57" s="368">
        <f t="shared" si="11"/>
        <v>0</v>
      </c>
      <c r="E57" s="368">
        <f t="shared" si="11"/>
        <v>0</v>
      </c>
      <c r="F57" s="368">
        <f t="shared" si="11"/>
        <v>969957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969957</v>
      </c>
      <c r="K57" s="347">
        <f>+K45+K51+K56</f>
        <v>142108922</v>
      </c>
    </row>
    <row r="58" spans="1:11" ht="14.1" customHeight="1" thickBot="1">
      <c r="A58" s="455"/>
      <c r="B58" s="456"/>
      <c r="C58" s="457">
        <f>C43-C57</f>
        <v>0</v>
      </c>
      <c r="D58" s="458"/>
      <c r="E58" s="458"/>
      <c r="F58" s="458"/>
      <c r="G58" s="458"/>
      <c r="H58" s="458"/>
      <c r="I58" s="458"/>
      <c r="J58" s="458"/>
      <c r="K58" s="459">
        <f>K43-K57</f>
        <v>0</v>
      </c>
    </row>
    <row r="59" spans="1:11" ht="12.95" customHeight="1" thickBot="1">
      <c r="A59" s="65" t="s">
        <v>366</v>
      </c>
      <c r="B59" s="66"/>
      <c r="C59" s="384">
        <v>32</v>
      </c>
      <c r="D59" s="384">
        <v>0</v>
      </c>
      <c r="E59" s="384">
        <v>0</v>
      </c>
      <c r="F59" s="384"/>
      <c r="G59" s="384"/>
      <c r="H59" s="384"/>
      <c r="I59" s="384"/>
      <c r="J59" s="369">
        <f>D59+E59+F59+G59+H59+I59</f>
        <v>0</v>
      </c>
      <c r="K59" s="372">
        <f>C59+J59</f>
        <v>32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</sheetPr>
  <dimension ref="A1:K60"/>
  <sheetViews>
    <sheetView zoomScaleNormal="100" workbookViewId="0">
      <selection activeCell="H1" sqref="H1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2" width="14.1640625" style="330" customWidth="1"/>
    <col min="13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CONCATENATE("9.3.1. melléklet ",RM_ALAPADATOK!A7," ",RM_ALAPADATOK!B7," ",RM_ALAPADATOK!C7," ",RM_ALAPADATOK!D7," ",RM_ALAPADATOK!E7," ",RM_ALAPADATOK!F7," ",RM_ALAPADATOK!G7," ",RM_ALAPADATOK!H7)</f>
        <v>9.3.1. melléklet a 13 / 2019 ( XII. 4. ) önkormányzati rendelethez</v>
      </c>
    </row>
    <row r="2" spans="1:11" s="328" customFormat="1" ht="36">
      <c r="A2" s="387" t="s">
        <v>472</v>
      </c>
      <c r="B2" s="556" t="str">
        <f>CONCATENATE(RM_9.3.sz.mell!B2:J2)</f>
        <v>Bársonyos Óvoda és Bölcsőde</v>
      </c>
      <c r="C2" s="557"/>
      <c r="D2" s="557"/>
      <c r="E2" s="557"/>
      <c r="F2" s="557"/>
      <c r="G2" s="557"/>
      <c r="H2" s="557"/>
      <c r="I2" s="557"/>
      <c r="J2" s="557"/>
      <c r="K2" s="388" t="s">
        <v>38</v>
      </c>
    </row>
    <row r="3" spans="1:11" s="328" customFormat="1" ht="23.1" customHeight="1" thickBot="1">
      <c r="A3" s="389" t="s">
        <v>114</v>
      </c>
      <c r="B3" s="558" t="str">
        <f>CONCATENATE(RM_9.1.1.sz.mell!B3:J3)</f>
        <v>Kötelező feladtok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37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CONCATENATE(RM_9.3.sz.mell!K5)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370000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370000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>
        <v>370000</v>
      </c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370000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370000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370000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140768965</v>
      </c>
      <c r="D39" s="79">
        <f t="shared" si="7"/>
        <v>0</v>
      </c>
      <c r="E39" s="79">
        <f t="shared" si="7"/>
        <v>0</v>
      </c>
      <c r="F39" s="79">
        <f t="shared" si="7"/>
        <v>969957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969957</v>
      </c>
      <c r="K39" s="112">
        <f>+K40+K41+K42</f>
        <v>141738922</v>
      </c>
    </row>
    <row r="40" spans="1:11" s="334" customFormat="1" ht="12" customHeight="1">
      <c r="A40" s="339" t="s">
        <v>487</v>
      </c>
      <c r="B40" s="340" t="s">
        <v>125</v>
      </c>
      <c r="C40" s="378">
        <v>42975</v>
      </c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42975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>
        <v>140725990</v>
      </c>
      <c r="D42" s="381"/>
      <c r="E42" s="381"/>
      <c r="F42" s="381">
        <v>969957</v>
      </c>
      <c r="G42" s="381"/>
      <c r="H42" s="381"/>
      <c r="I42" s="381"/>
      <c r="J42" s="361">
        <f>D42+E42+F42+G42+H42+I42</f>
        <v>969957</v>
      </c>
      <c r="K42" s="356">
        <f>C42+J42</f>
        <v>141695947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141138965</v>
      </c>
      <c r="D43" s="79">
        <f t="shared" si="8"/>
        <v>0</v>
      </c>
      <c r="E43" s="79">
        <f t="shared" si="8"/>
        <v>0</v>
      </c>
      <c r="F43" s="79">
        <f t="shared" si="8"/>
        <v>969957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969957</v>
      </c>
      <c r="K43" s="112">
        <f>+K38+K39</f>
        <v>142108922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141138965</v>
      </c>
      <c r="D45" s="365">
        <f t="shared" si="9"/>
        <v>-379850</v>
      </c>
      <c r="E45" s="365">
        <f t="shared" si="9"/>
        <v>0</v>
      </c>
      <c r="F45" s="365">
        <f t="shared" si="9"/>
        <v>969957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590107</v>
      </c>
      <c r="K45" s="333">
        <f>SUM(K46:K50)</f>
        <v>141729072</v>
      </c>
    </row>
    <row r="46" spans="1:11" ht="12" customHeight="1">
      <c r="A46" s="336" t="s">
        <v>58</v>
      </c>
      <c r="B46" s="6" t="s">
        <v>32</v>
      </c>
      <c r="C46" s="450">
        <v>101946600</v>
      </c>
      <c r="D46" s="450"/>
      <c r="E46" s="382"/>
      <c r="F46" s="451">
        <v>642000</v>
      </c>
      <c r="G46" s="382"/>
      <c r="H46" s="382"/>
      <c r="I46" s="382"/>
      <c r="J46" s="366">
        <f>D46+E46+F46+G46+H46+I46</f>
        <v>642000</v>
      </c>
      <c r="K46" s="370">
        <f>C46+J46</f>
        <v>102588600</v>
      </c>
    </row>
    <row r="47" spans="1:11" ht="12" customHeight="1">
      <c r="A47" s="336" t="s">
        <v>59</v>
      </c>
      <c r="B47" s="5" t="s">
        <v>101</v>
      </c>
      <c r="C47" s="451">
        <v>22117215</v>
      </c>
      <c r="D47" s="451"/>
      <c r="E47" s="383"/>
      <c r="F47" s="451">
        <v>125400</v>
      </c>
      <c r="G47" s="383"/>
      <c r="H47" s="383"/>
      <c r="I47" s="383"/>
      <c r="J47" s="367">
        <f>D47+E47+F47+G47+H47+I47</f>
        <v>125400</v>
      </c>
      <c r="K47" s="371">
        <f>C47+J47</f>
        <v>22242615</v>
      </c>
    </row>
    <row r="48" spans="1:11" ht="12" customHeight="1">
      <c r="A48" s="336" t="s">
        <v>60</v>
      </c>
      <c r="B48" s="5" t="s">
        <v>77</v>
      </c>
      <c r="C48" s="451">
        <v>17075150</v>
      </c>
      <c r="D48" s="451">
        <v>-379850</v>
      </c>
      <c r="E48" s="383"/>
      <c r="F48" s="451">
        <v>202557</v>
      </c>
      <c r="G48" s="383"/>
      <c r="H48" s="383"/>
      <c r="I48" s="383"/>
      <c r="J48" s="367">
        <f>D48+E48+F48+G48+H48+I48</f>
        <v>-177293</v>
      </c>
      <c r="K48" s="371">
        <f>C48+J48</f>
        <v>16897857</v>
      </c>
    </row>
    <row r="49" spans="1:11" ht="12" customHeight="1">
      <c r="A49" s="336" t="s">
        <v>61</v>
      </c>
      <c r="B49" s="5" t="s">
        <v>102</v>
      </c>
      <c r="C49" s="451"/>
      <c r="D49" s="451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379850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379850</v>
      </c>
      <c r="K51" s="333">
        <f>SUM(K52:K54)</f>
        <v>379850</v>
      </c>
    </row>
    <row r="52" spans="1:11" s="345" customFormat="1" ht="12" customHeight="1">
      <c r="A52" s="336" t="s">
        <v>64</v>
      </c>
      <c r="B52" s="6" t="s">
        <v>119</v>
      </c>
      <c r="C52" s="382"/>
      <c r="D52" s="450">
        <v>379850</v>
      </c>
      <c r="E52" s="382"/>
      <c r="F52" s="382"/>
      <c r="G52" s="382"/>
      <c r="H52" s="382"/>
      <c r="I52" s="382"/>
      <c r="J52" s="366">
        <f>D52+E52+F52+G52+H52+I52</f>
        <v>379850</v>
      </c>
      <c r="K52" s="370">
        <f>C52+J52</f>
        <v>379850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141138965</v>
      </c>
      <c r="D57" s="368">
        <f t="shared" si="11"/>
        <v>0</v>
      </c>
      <c r="E57" s="368">
        <f t="shared" si="11"/>
        <v>0</v>
      </c>
      <c r="F57" s="368">
        <f t="shared" si="11"/>
        <v>969957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969957</v>
      </c>
      <c r="K57" s="347">
        <f>+K45+K51+K56</f>
        <v>142108922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F1" zoomScale="120" zoomScaleNormal="120" workbookViewId="0">
      <selection activeCell="J17" sqref="J17:J18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CONCATENATE("9.3.2. melléklet ",RM_ALAPADATOK!A7," ",RM_ALAPADATOK!B7," ",RM_ALAPADATOK!C7," ",RM_ALAPADATOK!D7," ",RM_ALAPADATOK!E7," ",RM_ALAPADATOK!F7," ",RM_ALAPADATOK!G7," ",RM_ALAPADATOK!H7)</f>
        <v>9.3.2. melléklet a 13 / 2019 ( XII. 4. ) önkormányzati rendelethez</v>
      </c>
    </row>
    <row r="2" spans="1:11" s="328" customFormat="1" ht="36">
      <c r="A2" s="387" t="s">
        <v>472</v>
      </c>
      <c r="B2" s="556" t="str">
        <f>CONCATENATE(RM_9.3.1.sz.mell!B2:J2)</f>
        <v>Bársonyos Óvoda és Bölcsőde</v>
      </c>
      <c r="C2" s="557"/>
      <c r="D2" s="557"/>
      <c r="E2" s="557"/>
      <c r="F2" s="557"/>
      <c r="G2" s="557"/>
      <c r="H2" s="557"/>
      <c r="I2" s="557"/>
      <c r="J2" s="557"/>
      <c r="K2" s="388" t="s">
        <v>38</v>
      </c>
    </row>
    <row r="3" spans="1:11" s="328" customFormat="1" ht="23.1" customHeight="1" thickBot="1">
      <c r="A3" s="389" t="s">
        <v>114</v>
      </c>
      <c r="B3" s="558" t="str">
        <f>CONCATENATE(RM_9.1.2.sz.mell!B3:J3)</f>
        <v>Önként vállalt feladatok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38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CONCATENATE(RM_9.3.1.sz.mell!K5)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F1" zoomScale="120" zoomScaleNormal="120" workbookViewId="0">
      <selection activeCell="J15" sqref="J15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CONCATENATE("9.3.3. melléklet ",RM_ALAPADATOK!A7," ",RM_ALAPADATOK!B7," ",RM_ALAPADATOK!C7," ",RM_ALAPADATOK!D7," ",RM_ALAPADATOK!E7," ",RM_ALAPADATOK!F7," ",RM_ALAPADATOK!G7," ",RM_ALAPADATOK!H7)</f>
        <v>9.3.3. melléklet a 13 / 2019 ( XII. 4. ) önkormányzati rendelethez</v>
      </c>
    </row>
    <row r="2" spans="1:11" s="328" customFormat="1" ht="36">
      <c r="A2" s="387" t="s">
        <v>472</v>
      </c>
      <c r="B2" s="556" t="str">
        <f>CONCATENATE(RM_9.3.2.sz.mell!B2:J2)</f>
        <v>Bársonyos Óvoda és Bölcsőde</v>
      </c>
      <c r="C2" s="557"/>
      <c r="D2" s="557"/>
      <c r="E2" s="557"/>
      <c r="F2" s="557"/>
      <c r="G2" s="557"/>
      <c r="H2" s="557"/>
      <c r="I2" s="557"/>
      <c r="J2" s="557"/>
      <c r="K2" s="388" t="s">
        <v>38</v>
      </c>
    </row>
    <row r="3" spans="1:11" s="328" customFormat="1" ht="23.1" customHeight="1" thickBot="1">
      <c r="A3" s="389" t="s">
        <v>114</v>
      </c>
      <c r="B3" s="558" t="str">
        <f>CONCATENATE(RM_9.1.3.sz.mell!B3:J3)</f>
        <v>Államigazgatási feladatok 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289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CONCATENATE(RM_9.3.2.sz.mell!K5)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L30" sqref="L30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CONCATENATE("5.4. melléklet ",RM_ALAPADATOK!A7," ",RM_ALAPADATOK!B7," ",RM_ALAPADATOK!C7," ",RM_ALAPADATOK!D7," ",RM_ALAPADATOK!E7," ",RM_ALAPADATOK!F7," ",RM_ALAPADATOK!G7," ",RM_ALAPADATOK!H7)</f>
        <v>5.4. melléklet a 13 / 2019 ( XII. 4. ) önkormányzati rendelethez</v>
      </c>
    </row>
    <row r="2" spans="1:11" s="328" customFormat="1" ht="36">
      <c r="A2" s="387" t="s">
        <v>472</v>
      </c>
      <c r="B2" s="556" t="str">
        <f>CONCATENATE(RM_ALAPADATOK!B15)</f>
        <v>2 kvi név</v>
      </c>
      <c r="C2" s="557"/>
      <c r="D2" s="557"/>
      <c r="E2" s="557"/>
      <c r="F2" s="557"/>
      <c r="G2" s="557"/>
      <c r="H2" s="557"/>
      <c r="I2" s="557"/>
      <c r="J2" s="557"/>
      <c r="K2" s="388" t="s">
        <v>289</v>
      </c>
    </row>
    <row r="3" spans="1:11" s="328" customFormat="1" ht="23.1" customHeight="1" thickBot="1">
      <c r="A3" s="389" t="s">
        <v>114</v>
      </c>
      <c r="B3" s="558" t="s">
        <v>502</v>
      </c>
      <c r="C3" s="559"/>
      <c r="D3" s="559"/>
      <c r="E3" s="559"/>
      <c r="F3" s="559"/>
      <c r="G3" s="559"/>
      <c r="H3" s="559"/>
      <c r="I3" s="559"/>
      <c r="J3" s="559"/>
      <c r="K3" s="390" t="s">
        <v>34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CONCATENATE(RM_9.3.3.sz.mell!K5)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L31" sqref="L31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CONCATENATE("5.4.1. melléklet ",RM_ALAPADATOK!A7," ",RM_ALAPADATOK!B7," ",RM_ALAPADATOK!C7," ",RM_ALAPADATOK!D7," ",RM_ALAPADATOK!E7," ",RM_ALAPADATOK!F7," ",RM_ALAPADATOK!G7," ",RM_ALAPADATOK!H7)</f>
        <v>5.4.1. melléklet a 13 / 2019 ( XII. 4. ) önkormányzati rendelethez</v>
      </c>
    </row>
    <row r="2" spans="1:11" s="328" customFormat="1" ht="36">
      <c r="A2" s="387" t="s">
        <v>472</v>
      </c>
      <c r="B2" s="556" t="str">
        <f>CONCATENATE(RM_5.4.sz.mell!B2:J2)</f>
        <v>2 kvi név</v>
      </c>
      <c r="C2" s="557"/>
      <c r="D2" s="557"/>
      <c r="E2" s="557"/>
      <c r="F2" s="557"/>
      <c r="G2" s="557"/>
      <c r="H2" s="557"/>
      <c r="I2" s="557"/>
      <c r="J2" s="557"/>
      <c r="K2" s="388" t="s">
        <v>289</v>
      </c>
    </row>
    <row r="3" spans="1:11" s="328" customFormat="1" ht="23.1" customHeight="1" thickBot="1">
      <c r="A3" s="389" t="s">
        <v>114</v>
      </c>
      <c r="B3" s="558" t="str">
        <f>CONCATENATE(RM_9.1.1.sz.mell!B3:J3)</f>
        <v>Kötelező feladtok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37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CONCATENATE(RM_5.4.sz.mell!K5)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L22" sqref="L22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CONCATENATE("5.4.2. melléklet ",RM_ALAPADATOK!A7," ",RM_ALAPADATOK!B7," ",RM_ALAPADATOK!C7," ",RM_ALAPADATOK!D7," ",RM_ALAPADATOK!E7," ",RM_ALAPADATOK!F7," ",RM_ALAPADATOK!G7," ",RM_ALAPADATOK!H7)</f>
        <v>5.4.2. melléklet a 13 / 2019 ( XII. 4. ) önkormányzati rendelethez</v>
      </c>
    </row>
    <row r="2" spans="1:11" s="328" customFormat="1" ht="36">
      <c r="A2" s="387" t="s">
        <v>472</v>
      </c>
      <c r="B2" s="556" t="str">
        <f>CONCATENATE(RM_5.4.1.sz.mell!B2:J2)</f>
        <v>2 kvi név</v>
      </c>
      <c r="C2" s="557"/>
      <c r="D2" s="557"/>
      <c r="E2" s="557"/>
      <c r="F2" s="557"/>
      <c r="G2" s="557"/>
      <c r="H2" s="557"/>
      <c r="I2" s="557"/>
      <c r="J2" s="557"/>
      <c r="K2" s="388" t="s">
        <v>289</v>
      </c>
    </row>
    <row r="3" spans="1:11" s="328" customFormat="1" ht="23.1" customHeight="1" thickBot="1">
      <c r="A3" s="389" t="s">
        <v>114</v>
      </c>
      <c r="B3" s="558" t="str">
        <f>CONCATENATE(RM_9.1.2.sz.mell!B3:J3)</f>
        <v>Önként vállalt feladatok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38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CONCATENATE(RM_5.4.1.sz.mell!K5)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5">
        <f>C43-C57</f>
        <v>0</v>
      </c>
      <c r="D58" s="352"/>
      <c r="E58" s="352"/>
      <c r="F58" s="352"/>
      <c r="G58" s="352"/>
      <c r="H58" s="352"/>
      <c r="I58" s="352"/>
      <c r="J58" s="352"/>
      <c r="K58" s="426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CONCATENATE("5.4.3. melléklet ",RM_ALAPADATOK!A7," ",RM_ALAPADATOK!B7," ",RM_ALAPADATOK!C7," ",RM_ALAPADATOK!D7," ",RM_ALAPADATOK!E7," ",RM_ALAPADATOK!F7," ",RM_ALAPADATOK!G7," ",RM_ALAPADATOK!H7)</f>
        <v>5.4.3. melléklet a 13 / 2019 ( XII. 4. ) önkormányzati rendelethez</v>
      </c>
    </row>
    <row r="2" spans="1:11" s="328" customFormat="1" ht="36">
      <c r="A2" s="387" t="s">
        <v>472</v>
      </c>
      <c r="B2" s="556" t="str">
        <f>CONCATENATE(RM_5.4.2.sz.mell!B2:J2)</f>
        <v>2 kvi név</v>
      </c>
      <c r="C2" s="557"/>
      <c r="D2" s="557"/>
      <c r="E2" s="557"/>
      <c r="F2" s="557"/>
      <c r="G2" s="557"/>
      <c r="H2" s="557"/>
      <c r="I2" s="557"/>
      <c r="J2" s="557"/>
      <c r="K2" s="388" t="s">
        <v>289</v>
      </c>
    </row>
    <row r="3" spans="1:11" s="328" customFormat="1" ht="23.1" customHeight="1" thickBot="1">
      <c r="A3" s="389" t="s">
        <v>114</v>
      </c>
      <c r="B3" s="558" t="str">
        <f>CONCATENATE(RM_9.1.3.sz.mell!B3:J3)</f>
        <v>Államigazgatási feladatok 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289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CONCATENATE(RM_5.4.2.sz.mell!K5)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CONCATENATE("5.5. melléklet ",RM_ALAPADATOK!A7," ",RM_ALAPADATOK!B7," ",RM_ALAPADATOK!C7," ",RM_ALAPADATOK!D7," ",RM_ALAPADATOK!E7," ",RM_ALAPADATOK!F7," ",RM_ALAPADATOK!G7," ",RM_ALAPADATOK!H7)</f>
        <v>5.5. melléklet a 13 / 2019 ( XII. 4. ) önkormányzati rendelethez</v>
      </c>
    </row>
    <row r="2" spans="1:11" s="328" customFormat="1" ht="36">
      <c r="A2" s="387" t="s">
        <v>472</v>
      </c>
      <c r="B2" s="556" t="str">
        <f>CONCATENATE(RM_ALAPADATOK!B17)</f>
        <v>3 kvi név</v>
      </c>
      <c r="C2" s="557"/>
      <c r="D2" s="557"/>
      <c r="E2" s="557"/>
      <c r="F2" s="557"/>
      <c r="G2" s="557"/>
      <c r="H2" s="557"/>
      <c r="I2" s="557"/>
      <c r="J2" s="557"/>
      <c r="K2" s="388" t="s">
        <v>435</v>
      </c>
    </row>
    <row r="3" spans="1:11" s="328" customFormat="1" ht="23.1" customHeight="1" thickBot="1">
      <c r="A3" s="389" t="s">
        <v>114</v>
      </c>
      <c r="B3" s="558" t="s">
        <v>502</v>
      </c>
      <c r="C3" s="559"/>
      <c r="D3" s="559"/>
      <c r="E3" s="559"/>
      <c r="F3" s="559"/>
      <c r="G3" s="559"/>
      <c r="H3" s="559"/>
      <c r="I3" s="559"/>
      <c r="J3" s="559"/>
      <c r="K3" s="390" t="s">
        <v>34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CONCATENATE(RM_5.4.3.sz.mell!K5)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2"/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B41"/>
  <sheetViews>
    <sheetView zoomScale="120" zoomScaleNormal="120" workbookViewId="0">
      <selection activeCell="I23" sqref="I23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209" t="s">
        <v>422</v>
      </c>
      <c r="B1" s="60"/>
    </row>
    <row r="2" spans="1:2">
      <c r="A2" s="60"/>
      <c r="B2" s="60"/>
    </row>
    <row r="3" spans="1:2">
      <c r="A3" s="211"/>
      <c r="B3" s="211"/>
    </row>
    <row r="4" spans="1:2" ht="15.75">
      <c r="A4" s="62"/>
      <c r="B4" s="215"/>
    </row>
    <row r="5" spans="1:2" ht="15.75">
      <c r="A5" s="62"/>
      <c r="B5" s="215"/>
    </row>
    <row r="6" spans="1:2" s="54" customFormat="1" ht="15.75">
      <c r="A6" s="62" t="s">
        <v>456</v>
      </c>
      <c r="B6" s="211"/>
    </row>
    <row r="7" spans="1:2" s="54" customFormat="1">
      <c r="A7" s="211"/>
      <c r="B7" s="211"/>
    </row>
    <row r="8" spans="1:2" s="54" customFormat="1">
      <c r="A8" s="211"/>
      <c r="B8" s="211"/>
    </row>
    <row r="9" spans="1:2">
      <c r="A9" s="211" t="s">
        <v>393</v>
      </c>
      <c r="B9" s="211" t="s">
        <v>373</v>
      </c>
    </row>
    <row r="10" spans="1:2">
      <c r="A10" s="211" t="s">
        <v>391</v>
      </c>
      <c r="B10" s="211" t="s">
        <v>379</v>
      </c>
    </row>
    <row r="11" spans="1:2">
      <c r="A11" s="211" t="s">
        <v>392</v>
      </c>
      <c r="B11" s="211" t="s">
        <v>380</v>
      </c>
    </row>
    <row r="12" spans="1:2">
      <c r="A12" s="211"/>
      <c r="B12" s="211"/>
    </row>
    <row r="13" spans="1:2" ht="15.75">
      <c r="A13" s="62" t="str">
        <f>+CONCATENATE(LEFT(A6,4),". évi előirányzat módosítások BEVÉTELEK")</f>
        <v>2019. évi előirányzat módosítások BEVÉTELEK</v>
      </c>
      <c r="B13" s="215"/>
    </row>
    <row r="14" spans="1:2">
      <c r="A14" s="211"/>
      <c r="B14" s="211"/>
    </row>
    <row r="15" spans="1:2" s="54" customFormat="1">
      <c r="A15" s="211" t="s">
        <v>394</v>
      </c>
      <c r="B15" s="211" t="s">
        <v>374</v>
      </c>
    </row>
    <row r="16" spans="1:2">
      <c r="A16" s="211" t="s">
        <v>395</v>
      </c>
      <c r="B16" s="211" t="s">
        <v>381</v>
      </c>
    </row>
    <row r="17" spans="1:2">
      <c r="A17" s="211" t="s">
        <v>396</v>
      </c>
      <c r="B17" s="211" t="s">
        <v>382</v>
      </c>
    </row>
    <row r="18" spans="1:2">
      <c r="A18" s="211"/>
      <c r="B18" s="211"/>
    </row>
    <row r="19" spans="1:2" ht="14.25">
      <c r="A19" s="218" t="str">
        <f>+CONCATENATE(LEFT(A6,4),". módosítás utáni módosított előrirányzatok BEVÉTELEK")</f>
        <v>2019. módosítás utáni módosított előrirányzatok BEVÉTELEK</v>
      </c>
      <c r="B19" s="215"/>
    </row>
    <row r="20" spans="1:2">
      <c r="A20" s="211"/>
      <c r="B20" s="211"/>
    </row>
    <row r="21" spans="1:2">
      <c r="A21" s="211" t="s">
        <v>397</v>
      </c>
      <c r="B21" s="211" t="s">
        <v>375</v>
      </c>
    </row>
    <row r="22" spans="1:2">
      <c r="A22" s="211" t="s">
        <v>398</v>
      </c>
      <c r="B22" s="211" t="s">
        <v>383</v>
      </c>
    </row>
    <row r="23" spans="1:2">
      <c r="A23" s="211" t="s">
        <v>399</v>
      </c>
      <c r="B23" s="211" t="s">
        <v>384</v>
      </c>
    </row>
    <row r="24" spans="1:2">
      <c r="A24" s="211"/>
      <c r="B24" s="211"/>
    </row>
    <row r="25" spans="1:2" ht="15.75">
      <c r="A25" s="62" t="str">
        <f>+CONCATENATE(LEFT(A6,4),". évi eredeti előirányzat KIADÁSOK")</f>
        <v>2019. évi eredeti előirányzat KIADÁSOK</v>
      </c>
      <c r="B25" s="215"/>
    </row>
    <row r="26" spans="1:2">
      <c r="A26" s="211"/>
      <c r="B26" s="211"/>
    </row>
    <row r="27" spans="1:2">
      <c r="A27" s="211" t="s">
        <v>400</v>
      </c>
      <c r="B27" s="211" t="s">
        <v>376</v>
      </c>
    </row>
    <row r="28" spans="1:2">
      <c r="A28" s="211" t="s">
        <v>401</v>
      </c>
      <c r="B28" s="211" t="s">
        <v>385</v>
      </c>
    </row>
    <row r="29" spans="1:2">
      <c r="A29" s="211" t="s">
        <v>402</v>
      </c>
      <c r="B29" s="211" t="s">
        <v>386</v>
      </c>
    </row>
    <row r="30" spans="1:2">
      <c r="A30" s="211"/>
      <c r="B30" s="211"/>
    </row>
    <row r="31" spans="1:2" ht="15.75">
      <c r="A31" s="62" t="str">
        <f>+CONCATENATE(LEFT(A6,4),". évi előirányzat módosítások KIADÁSOK")</f>
        <v>2019. évi előirányzat módosítások KIADÁSOK</v>
      </c>
      <c r="B31" s="215"/>
    </row>
    <row r="32" spans="1:2">
      <c r="A32" s="211"/>
      <c r="B32" s="211"/>
    </row>
    <row r="33" spans="1:2">
      <c r="A33" s="211" t="s">
        <v>403</v>
      </c>
      <c r="B33" s="211" t="s">
        <v>377</v>
      </c>
    </row>
    <row r="34" spans="1:2">
      <c r="A34" s="211" t="s">
        <v>404</v>
      </c>
      <c r="B34" s="211" t="s">
        <v>387</v>
      </c>
    </row>
    <row r="35" spans="1:2">
      <c r="A35" s="211" t="s">
        <v>405</v>
      </c>
      <c r="B35" s="211" t="s">
        <v>388</v>
      </c>
    </row>
    <row r="36" spans="1:2">
      <c r="A36" s="211"/>
      <c r="B36" s="211"/>
    </row>
    <row r="37" spans="1:2" ht="15.75">
      <c r="A37" s="217" t="str">
        <f>+CONCATENATE(LEFT(A6,4),". módosítás utáni módosított előirányzatok KIADÁSOK")</f>
        <v>2019. módosítás utáni módosított előirányzatok KIADÁSOK</v>
      </c>
      <c r="B37" s="215"/>
    </row>
    <row r="38" spans="1:2">
      <c r="A38" s="211"/>
      <c r="B38" s="211"/>
    </row>
    <row r="39" spans="1:2">
      <c r="A39" s="211" t="s">
        <v>406</v>
      </c>
      <c r="B39" s="211" t="s">
        <v>378</v>
      </c>
    </row>
    <row r="40" spans="1:2">
      <c r="A40" s="211" t="s">
        <v>407</v>
      </c>
      <c r="B40" s="211" t="s">
        <v>389</v>
      </c>
    </row>
    <row r="41" spans="1:2">
      <c r="A41" s="211" t="s">
        <v>408</v>
      </c>
      <c r="B41" s="211" t="s">
        <v>390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CONCATENATE("5.5.1. melléklet ",RM_ALAPADATOK!A7," ",RM_ALAPADATOK!B7," ",RM_ALAPADATOK!C7," ",RM_ALAPADATOK!D7," ",RM_ALAPADATOK!E7," ",RM_ALAPADATOK!F7," ",RM_ALAPADATOK!G7," ",RM_ALAPADATOK!H7)</f>
        <v>5.5.1. melléklet a 13 / 2019 ( XII. 4. ) önkormányzati rendelethez</v>
      </c>
    </row>
    <row r="2" spans="1:11" s="328" customFormat="1" ht="36">
      <c r="A2" s="387" t="s">
        <v>472</v>
      </c>
      <c r="B2" s="556" t="str">
        <f>CONCATENATE(RM_5.5.sz.mell!B2:J2)</f>
        <v>3 kvi név</v>
      </c>
      <c r="C2" s="557"/>
      <c r="D2" s="557"/>
      <c r="E2" s="557"/>
      <c r="F2" s="557"/>
      <c r="G2" s="557"/>
      <c r="H2" s="557"/>
      <c r="I2" s="557"/>
      <c r="J2" s="557"/>
      <c r="K2" s="388" t="s">
        <v>435</v>
      </c>
    </row>
    <row r="3" spans="1:11" s="328" customFormat="1" ht="23.1" customHeight="1" thickBot="1">
      <c r="A3" s="389" t="s">
        <v>114</v>
      </c>
      <c r="B3" s="558" t="str">
        <f>CONCATENATE(RM_9.1.1.sz.mell!B3:J3)</f>
        <v>Kötelező feladtok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37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CONCATENATE(RM_5.5.sz.mell!K5)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CONCATENATE("5.5.2. melléklet ",RM_ALAPADATOK!A7," ",RM_ALAPADATOK!B7," ",RM_ALAPADATOK!C7," ",RM_ALAPADATOK!D7," ",RM_ALAPADATOK!E7," ",RM_ALAPADATOK!F7," ",RM_ALAPADATOK!G7," ",RM_ALAPADATOK!H7)</f>
        <v>5.5.2. melléklet a 13 / 2019 ( XII. 4. ) önkormányzati rendelethez</v>
      </c>
    </row>
    <row r="2" spans="1:11" s="328" customFormat="1" ht="36">
      <c r="A2" s="387" t="s">
        <v>472</v>
      </c>
      <c r="B2" s="556" t="str">
        <f>CONCATENATE(RM_5.5.1.sz.mell!B2:J2)</f>
        <v>3 kvi név</v>
      </c>
      <c r="C2" s="557"/>
      <c r="D2" s="557"/>
      <c r="E2" s="557"/>
      <c r="F2" s="557"/>
      <c r="G2" s="557"/>
      <c r="H2" s="557"/>
      <c r="I2" s="557"/>
      <c r="J2" s="557"/>
      <c r="K2" s="388" t="s">
        <v>435</v>
      </c>
    </row>
    <row r="3" spans="1:11" s="328" customFormat="1" ht="23.1" customHeight="1" thickBot="1">
      <c r="A3" s="389" t="s">
        <v>114</v>
      </c>
      <c r="B3" s="558" t="str">
        <f>CONCATENATE(RM_9.1.2.sz.mell!B3:J3)</f>
        <v>Önként vállalt feladatok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38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CONCATENATE(RM_5.5.1.sz.mell!K5)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CONCATENATE("5.5.3. melléklet ",RM_ALAPADATOK!A7," ",RM_ALAPADATOK!B7," ",RM_ALAPADATOK!C7," ",RM_ALAPADATOK!D7," ",RM_ALAPADATOK!E7," ",RM_ALAPADATOK!F7," ",RM_ALAPADATOK!G7," ",RM_ALAPADATOK!H7)</f>
        <v>5.5.3.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CONCATENATE(RM_5.5.2.sz.mell!B2:J2)</f>
        <v>3 kvi név</v>
      </c>
      <c r="C2" s="557"/>
      <c r="D2" s="557"/>
      <c r="E2" s="557"/>
      <c r="F2" s="557"/>
      <c r="G2" s="557"/>
      <c r="H2" s="557"/>
      <c r="I2" s="557"/>
      <c r="J2" s="557"/>
      <c r="K2" s="388" t="s">
        <v>435</v>
      </c>
    </row>
    <row r="3" spans="1:11" s="328" customFormat="1" ht="23.1" customHeight="1" thickBot="1">
      <c r="A3" s="389" t="s">
        <v>114</v>
      </c>
      <c r="B3" s="558" t="str">
        <f>CONCATENATE(RM_9.1.3.sz.mell!B3:J3)</f>
        <v>Államigazgatási feladatok 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289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CONCATENATE(RM_5.5.2.sz.mell!K5)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CONCATENATE("5.6. melléklet ",RM_ALAPADATOK!A7," ",RM_ALAPADATOK!B7," ",RM_ALAPADATOK!C7," ",RM_ALAPADATOK!D7," ",RM_ALAPADATOK!E7," ",RM_ALAPADATOK!F7," ",RM_ALAPADATOK!G7," ",RM_ALAPADATOK!H7)</f>
        <v>5.6.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CONCATENATE(RM_ALAPADATOK!B19)</f>
        <v>4 kvi név</v>
      </c>
      <c r="C2" s="557"/>
      <c r="D2" s="557"/>
      <c r="E2" s="557"/>
      <c r="F2" s="557"/>
      <c r="G2" s="557"/>
      <c r="H2" s="557"/>
      <c r="I2" s="557"/>
      <c r="J2" s="557"/>
      <c r="K2" s="388" t="s">
        <v>504</v>
      </c>
    </row>
    <row r="3" spans="1:11" s="328" customFormat="1" ht="23.1" customHeight="1" thickBot="1">
      <c r="A3" s="389" t="s">
        <v>114</v>
      </c>
      <c r="B3" s="558" t="s">
        <v>502</v>
      </c>
      <c r="C3" s="559"/>
      <c r="D3" s="559"/>
      <c r="E3" s="559"/>
      <c r="F3" s="559"/>
      <c r="G3" s="559"/>
      <c r="H3" s="559"/>
      <c r="I3" s="559"/>
      <c r="J3" s="559"/>
      <c r="K3" s="390" t="s">
        <v>34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CONCATENATE(RM_5.5.3.sz.mell!K5)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4.1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28" sqref="M28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CONCATENATE("5.6.1. melléklet ",RM_ALAPADATOK!A7," ",RM_ALAPADATOK!B7," ",RM_ALAPADATOK!C7," ",RM_ALAPADATOK!D7," ",RM_ALAPADATOK!E7," ",RM_ALAPADATOK!F7," ",RM_ALAPADATOK!G7," ",RM_ALAPADATOK!H7)</f>
        <v>5.6.1.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CONCATENATE(RM_5.6.sz.mell!B2:J2)</f>
        <v>4 kvi név</v>
      </c>
      <c r="C2" s="557"/>
      <c r="D2" s="557"/>
      <c r="E2" s="557"/>
      <c r="F2" s="557"/>
      <c r="G2" s="557"/>
      <c r="H2" s="557"/>
      <c r="I2" s="557"/>
      <c r="J2" s="557"/>
      <c r="K2" s="388" t="s">
        <v>504</v>
      </c>
    </row>
    <row r="3" spans="1:11" s="328" customFormat="1" ht="23.1" customHeight="1" thickBot="1">
      <c r="A3" s="389" t="s">
        <v>114</v>
      </c>
      <c r="B3" s="558" t="str">
        <f>CONCATENATE(RM_9.1.1.sz.mell!B3:J3)</f>
        <v>Kötelező feladtok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37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CONCATENATE(RM_5.6.sz.mell!K5)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29" sqref="M29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CONCATENATE("5.6.2. melléklet ",RM_ALAPADATOK!A7," ",RM_ALAPADATOK!B7," ",RM_ALAPADATOK!C7," ",RM_ALAPADATOK!D7," ",RM_ALAPADATOK!E7," ",RM_ALAPADATOK!F7," ",RM_ALAPADATOK!G7," ",RM_ALAPADATOK!H7)</f>
        <v>5.6.2.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CONCATENATE(RM_5.6.1.sz.mell!B2:J2)</f>
        <v>4 kvi név</v>
      </c>
      <c r="C2" s="557"/>
      <c r="D2" s="557"/>
      <c r="E2" s="557"/>
      <c r="F2" s="557"/>
      <c r="G2" s="557"/>
      <c r="H2" s="557"/>
      <c r="I2" s="557"/>
      <c r="J2" s="557"/>
      <c r="K2" s="388" t="s">
        <v>504</v>
      </c>
    </row>
    <row r="3" spans="1:11" s="328" customFormat="1" ht="23.1" customHeight="1" thickBot="1">
      <c r="A3" s="389" t="s">
        <v>114</v>
      </c>
      <c r="B3" s="558" t="str">
        <f>CONCATENATE(RM_9.1.2.sz.mell!B3:J3)</f>
        <v>Önként vállalt feladatok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38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CONCATENATE(RM_5.6.1.sz.mell!K5)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3" zoomScale="120" zoomScaleNormal="120" workbookViewId="0">
      <selection activeCell="K41" sqref="K41:K42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CONCATENATE("5.6.3. melléklet ",RM_ALAPADATOK!A7," ",RM_ALAPADATOK!B7," ",RM_ALAPADATOK!C7," ",RM_ALAPADATOK!D7," ",RM_ALAPADATOK!E7," ",RM_ALAPADATOK!F7," ",RM_ALAPADATOK!G7," ",RM_ALAPADATOK!H7)</f>
        <v>5.6.3.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CONCATENATE(RM_5.6.2.sz.mell!B2:J2)</f>
        <v>4 kvi név</v>
      </c>
      <c r="C2" s="557"/>
      <c r="D2" s="557"/>
      <c r="E2" s="557"/>
      <c r="F2" s="557"/>
      <c r="G2" s="557"/>
      <c r="H2" s="557"/>
      <c r="I2" s="557"/>
      <c r="J2" s="557"/>
      <c r="K2" s="388" t="s">
        <v>504</v>
      </c>
    </row>
    <row r="3" spans="1:11" s="328" customFormat="1" ht="23.1" customHeight="1" thickBot="1">
      <c r="A3" s="389" t="s">
        <v>114</v>
      </c>
      <c r="B3" s="558" t="str">
        <f>CONCATENATE(RM_9.1.3.sz.mell!B3:J3)</f>
        <v>Államigazgatási feladatok 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289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CONCATENATE(RM_5.6.2.sz.mell!K5)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M31" sqref="M31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CONCATENATE("5.7. melléklet ",RM_ALAPADATOK!A7," ",RM_ALAPADATOK!B7," ",RM_ALAPADATOK!C7," ",RM_ALAPADATOK!D7," ",RM_ALAPADATOK!E7," ",RM_ALAPADATOK!F7," ",RM_ALAPADATOK!G7," ",RM_ALAPADATOK!H7)</f>
        <v>5.7.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CONCATENATE(RM_ALAPADATOK!B21)</f>
        <v>5 kvi név</v>
      </c>
      <c r="C2" s="557"/>
      <c r="D2" s="557"/>
      <c r="E2" s="557"/>
      <c r="F2" s="557"/>
      <c r="G2" s="557"/>
      <c r="H2" s="557"/>
      <c r="I2" s="557"/>
      <c r="J2" s="557"/>
      <c r="K2" s="388" t="s">
        <v>505</v>
      </c>
    </row>
    <row r="3" spans="1:11" s="328" customFormat="1" ht="23.1" customHeight="1" thickBot="1">
      <c r="A3" s="389" t="s">
        <v>114</v>
      </c>
      <c r="B3" s="558" t="s">
        <v>502</v>
      </c>
      <c r="C3" s="559"/>
      <c r="D3" s="559"/>
      <c r="E3" s="559"/>
      <c r="F3" s="559"/>
      <c r="G3" s="559"/>
      <c r="H3" s="559"/>
      <c r="I3" s="559"/>
      <c r="J3" s="559"/>
      <c r="K3" s="390" t="s">
        <v>34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CONCATENATE(RM_5.6.3.sz.mell!K5)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N24" sqref="N24:N25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CONCATENATE("5.7.1. melléklet ",RM_ALAPADATOK!A7," ",RM_ALAPADATOK!B7," ",RM_ALAPADATOK!C7," ",RM_ALAPADATOK!D7," ",RM_ALAPADATOK!E7," ",RM_ALAPADATOK!F7," ",RM_ALAPADATOK!G7," ",RM_ALAPADATOK!H7)</f>
        <v>5.7.1.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CONCATENATE(RM_5.7.sz.mell!B2:J2)</f>
        <v>5 kvi név</v>
      </c>
      <c r="C2" s="557"/>
      <c r="D2" s="557"/>
      <c r="E2" s="557"/>
      <c r="F2" s="557"/>
      <c r="G2" s="557"/>
      <c r="H2" s="557"/>
      <c r="I2" s="557"/>
      <c r="J2" s="557"/>
      <c r="K2" s="388" t="s">
        <v>505</v>
      </c>
    </row>
    <row r="3" spans="1:11" s="328" customFormat="1" ht="23.1" customHeight="1" thickBot="1">
      <c r="A3" s="389" t="s">
        <v>114</v>
      </c>
      <c r="B3" s="558" t="str">
        <f>CONCATENATE(RM_9.1.1.sz.mell!B3:J3)</f>
        <v>Kötelező feladtok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37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CONCATENATE(RM_5.7.sz.mell!K5)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30" sqref="M30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CONCATENATE("5.7.2. melléklet ",RM_ALAPADATOK!A7," ",RM_ALAPADATOK!B7," ",RM_ALAPADATOK!C7," ",RM_ALAPADATOK!D7," ",RM_ALAPADATOK!E7," ",RM_ALAPADATOK!F7," ",RM_ALAPADATOK!G7," ",RM_ALAPADATOK!H7)</f>
        <v>5.7.2.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CONCATENATE(RM_5.7.1.sz.mell!B2:J2)</f>
        <v>5 kvi név</v>
      </c>
      <c r="C2" s="557"/>
      <c r="D2" s="557"/>
      <c r="E2" s="557"/>
      <c r="F2" s="557"/>
      <c r="G2" s="557"/>
      <c r="H2" s="557"/>
      <c r="I2" s="557"/>
      <c r="J2" s="557"/>
      <c r="K2" s="388" t="s">
        <v>505</v>
      </c>
    </row>
    <row r="3" spans="1:11" s="328" customFormat="1" ht="23.1" customHeight="1" thickBot="1">
      <c r="A3" s="389" t="s">
        <v>114</v>
      </c>
      <c r="B3" s="558" t="str">
        <f>CONCATENATE(RM_9.1.2.sz.mell!B3:J3)</f>
        <v>Önként vállalt feladatok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38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CONCATENATE(RM_5.7.1.sz.mell!K5)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2">
    <tabColor rgb="FF00B050"/>
  </sheetPr>
  <dimension ref="A1:N167"/>
  <sheetViews>
    <sheetView view="pageBreakPreview" topLeftCell="C13" zoomScaleNormal="120" zoomScaleSheetLayoutView="100" workbookViewId="0">
      <selection activeCell="H13" sqref="H13"/>
    </sheetView>
  </sheetViews>
  <sheetFormatPr defaultColWidth="9.33203125" defaultRowHeight="15.75"/>
  <cols>
    <col min="1" max="1" width="7.5" style="115" hidden="1" customWidth="1"/>
    <col min="2" max="2" width="59.6640625" style="115" hidden="1" customWidth="1"/>
    <col min="3" max="3" width="14.83203125" style="116" customWidth="1"/>
    <col min="4" max="10" width="14.83203125" style="136" customWidth="1"/>
    <col min="11" max="11" width="68.5" style="136" customWidth="1"/>
    <col min="12" max="16384" width="9.33203125" style="136"/>
  </cols>
  <sheetData>
    <row r="1" spans="1:11">
      <c r="A1" s="307"/>
      <c r="B1" s="510" t="str">
        <f>CONCATENATE("1.1. melléklet ",RM_ALAPADATOK!A7," ",RM_ALAPADATOK!B7," ",RM_ALAPADATOK!C7," ",RM_ALAPADATOK!D7," ",RM_ALAPADATOK!E7," ",RM_ALAPADATOK!F7," ",RM_ALAPADATOK!G7," ",RM_ALAPADATOK!H7)</f>
        <v>1.1. melléklet a 13 / 2019 ( XII. 4. ) önkormányzati rendelethez</v>
      </c>
      <c r="C1" s="511"/>
      <c r="D1" s="511"/>
      <c r="E1" s="511"/>
      <c r="F1" s="511"/>
      <c r="G1" s="511"/>
      <c r="H1" s="511"/>
      <c r="I1" s="511"/>
      <c r="J1" s="511"/>
      <c r="K1" s="511"/>
    </row>
    <row r="2" spans="1:11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1">
      <c r="A3" s="512" t="str">
        <f>CONCATENATE(RM_ALAPADATOK!A4)</f>
        <v/>
      </c>
      <c r="B3" s="512"/>
      <c r="C3" s="513"/>
      <c r="D3" s="512"/>
      <c r="E3" s="512"/>
      <c r="F3" s="512"/>
      <c r="G3" s="512"/>
      <c r="H3" s="512"/>
      <c r="I3" s="512"/>
      <c r="J3" s="512"/>
      <c r="K3" s="512"/>
    </row>
    <row r="4" spans="1:11">
      <c r="A4" s="512" t="s">
        <v>455</v>
      </c>
      <c r="B4" s="512"/>
      <c r="C4" s="513"/>
      <c r="D4" s="512"/>
      <c r="E4" s="512"/>
      <c r="F4" s="512"/>
      <c r="G4" s="512"/>
      <c r="H4" s="512"/>
      <c r="I4" s="512"/>
      <c r="J4" s="512"/>
      <c r="K4" s="512"/>
    </row>
    <row r="5" spans="1:11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1" ht="15.95" customHeight="1">
      <c r="A6" s="503" t="s">
        <v>1</v>
      </c>
      <c r="B6" s="503"/>
      <c r="C6" s="503"/>
      <c r="D6" s="503"/>
      <c r="E6" s="503"/>
      <c r="F6" s="503"/>
      <c r="G6" s="503"/>
      <c r="H6" s="503"/>
      <c r="I6" s="503"/>
      <c r="J6" s="503"/>
      <c r="K6" s="503"/>
    </row>
    <row r="7" spans="1:11" ht="15.95" customHeight="1" thickBot="1">
      <c r="A7" s="507" t="s">
        <v>81</v>
      </c>
      <c r="B7" s="507"/>
      <c r="C7" s="310"/>
      <c r="D7" s="309"/>
      <c r="E7" s="309"/>
      <c r="F7" s="309"/>
      <c r="G7" s="309"/>
      <c r="H7" s="309"/>
      <c r="I7" s="309"/>
      <c r="J7" s="309"/>
      <c r="K7" s="310" t="s">
        <v>428</v>
      </c>
    </row>
    <row r="8" spans="1:11">
      <c r="A8" s="516" t="s">
        <v>46</v>
      </c>
      <c r="B8" s="518" t="s">
        <v>2</v>
      </c>
      <c r="C8" s="520" t="str">
        <f>+CONCATENATE(LEFT(RM_ÖSSZEFÜGGÉSEK!A6,4),". évi")</f>
        <v>2019. évi</v>
      </c>
      <c r="D8" s="521"/>
      <c r="E8" s="522"/>
      <c r="F8" s="522"/>
      <c r="G8" s="522"/>
      <c r="H8" s="522"/>
      <c r="I8" s="522"/>
      <c r="J8" s="522"/>
      <c r="K8" s="523"/>
    </row>
    <row r="9" spans="1:11" ht="24.75" thickBot="1">
      <c r="A9" s="517"/>
      <c r="B9" s="519"/>
      <c r="C9" s="284" t="s">
        <v>369</v>
      </c>
      <c r="D9" s="304" t="s">
        <v>588</v>
      </c>
      <c r="E9" s="304" t="s">
        <v>589</v>
      </c>
      <c r="F9" s="304" t="s">
        <v>590</v>
      </c>
      <c r="G9" s="304" t="s">
        <v>503</v>
      </c>
      <c r="H9" s="304" t="s">
        <v>593</v>
      </c>
      <c r="I9" s="304" t="s">
        <v>511</v>
      </c>
      <c r="J9" s="305" t="s">
        <v>434</v>
      </c>
      <c r="K9" s="306" t="s">
        <v>582</v>
      </c>
    </row>
    <row r="10" spans="1:11" s="137" customFormat="1" ht="12" customHeight="1" thickBot="1">
      <c r="A10" s="133" t="s">
        <v>345</v>
      </c>
      <c r="B10" s="134" t="s">
        <v>346</v>
      </c>
      <c r="C10" s="285" t="s">
        <v>347</v>
      </c>
      <c r="D10" s="285" t="s">
        <v>349</v>
      </c>
      <c r="E10" s="286" t="s">
        <v>348</v>
      </c>
      <c r="F10" s="286" t="s">
        <v>350</v>
      </c>
      <c r="G10" s="286" t="s">
        <v>351</v>
      </c>
      <c r="H10" s="286" t="s">
        <v>352</v>
      </c>
      <c r="I10" s="286" t="s">
        <v>457</v>
      </c>
      <c r="J10" s="286" t="s">
        <v>458</v>
      </c>
      <c r="K10" s="303" t="s">
        <v>459</v>
      </c>
    </row>
    <row r="11" spans="1:11" s="138" customFormat="1" ht="12" customHeight="1" thickBot="1">
      <c r="A11" s="17" t="s">
        <v>3</v>
      </c>
      <c r="B11" s="18" t="s">
        <v>137</v>
      </c>
      <c r="C11" s="126">
        <f>+C12+C13+C14+C15+C16+C17</f>
        <v>585952797</v>
      </c>
      <c r="D11" s="126">
        <f t="shared" ref="D11:K11" si="0">+D12+D13+D14+D15+D16+D17</f>
        <v>19093256</v>
      </c>
      <c r="E11" s="126">
        <f t="shared" si="0"/>
        <v>3769821</v>
      </c>
      <c r="F11" s="126">
        <f t="shared" si="0"/>
        <v>38811870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61674947</v>
      </c>
      <c r="K11" s="68">
        <f t="shared" si="0"/>
        <v>647627744</v>
      </c>
    </row>
    <row r="12" spans="1:11" s="138" customFormat="1" ht="12" customHeight="1">
      <c r="A12" s="12" t="s">
        <v>58</v>
      </c>
      <c r="B12" s="139" t="s">
        <v>138</v>
      </c>
      <c r="C12" s="128">
        <v>183610045</v>
      </c>
      <c r="D12" s="194">
        <v>154275</v>
      </c>
      <c r="E12" s="128">
        <v>279395</v>
      </c>
      <c r="F12" s="128">
        <v>3775421</v>
      </c>
      <c r="G12" s="128"/>
      <c r="H12" s="128"/>
      <c r="I12" s="128"/>
      <c r="J12" s="167">
        <f t="shared" ref="J12:J17" si="1">D12+E12+F12+G12+H12+I12</f>
        <v>4209091</v>
      </c>
      <c r="K12" s="166">
        <f t="shared" ref="K12:K17" si="2">C12+J12</f>
        <v>187819136</v>
      </c>
    </row>
    <row r="13" spans="1:11" s="138" customFormat="1" ht="12" customHeight="1">
      <c r="A13" s="11" t="s">
        <v>59</v>
      </c>
      <c r="B13" s="140" t="s">
        <v>139</v>
      </c>
      <c r="C13" s="128">
        <v>122110234</v>
      </c>
      <c r="D13" s="195"/>
      <c r="E13" s="128"/>
      <c r="F13" s="128">
        <v>3255008</v>
      </c>
      <c r="G13" s="128"/>
      <c r="H13" s="128"/>
      <c r="I13" s="128"/>
      <c r="J13" s="167">
        <f t="shared" si="1"/>
        <v>3255008</v>
      </c>
      <c r="K13" s="166">
        <f t="shared" si="2"/>
        <v>125365242</v>
      </c>
    </row>
    <row r="14" spans="1:11" s="138" customFormat="1" ht="12" customHeight="1">
      <c r="A14" s="11" t="s">
        <v>60</v>
      </c>
      <c r="B14" s="140" t="s">
        <v>140</v>
      </c>
      <c r="C14" s="128">
        <v>195092064</v>
      </c>
      <c r="D14" s="195">
        <v>3747342</v>
      </c>
      <c r="E14" s="128">
        <v>3346309</v>
      </c>
      <c r="F14" s="128">
        <v>18943359</v>
      </c>
      <c r="G14" s="128"/>
      <c r="H14" s="128"/>
      <c r="I14" s="128"/>
      <c r="J14" s="167">
        <f t="shared" si="1"/>
        <v>26037010</v>
      </c>
      <c r="K14" s="166">
        <f t="shared" si="2"/>
        <v>221129074</v>
      </c>
    </row>
    <row r="15" spans="1:11" s="138" customFormat="1" ht="12" customHeight="1">
      <c r="A15" s="11" t="s">
        <v>61</v>
      </c>
      <c r="B15" s="140" t="s">
        <v>141</v>
      </c>
      <c r="C15" s="128">
        <v>5949570</v>
      </c>
      <c r="D15" s="195">
        <v>143639</v>
      </c>
      <c r="E15" s="128">
        <v>144117</v>
      </c>
      <c r="F15" s="128">
        <v>328209</v>
      </c>
      <c r="G15" s="128"/>
      <c r="H15" s="128"/>
      <c r="I15" s="128"/>
      <c r="J15" s="167">
        <f t="shared" si="1"/>
        <v>615965</v>
      </c>
      <c r="K15" s="166">
        <f t="shared" si="2"/>
        <v>6565535</v>
      </c>
    </row>
    <row r="16" spans="1:11" s="138" customFormat="1" ht="12" customHeight="1">
      <c r="A16" s="11" t="s">
        <v>78</v>
      </c>
      <c r="B16" s="70" t="s">
        <v>290</v>
      </c>
      <c r="C16" s="128">
        <v>79190884</v>
      </c>
      <c r="D16" s="195">
        <v>15048000</v>
      </c>
      <c r="E16" s="128"/>
      <c r="F16" s="128">
        <v>11772900</v>
      </c>
      <c r="G16" s="128"/>
      <c r="H16" s="128"/>
      <c r="I16" s="128"/>
      <c r="J16" s="167">
        <f t="shared" si="1"/>
        <v>26820900</v>
      </c>
      <c r="K16" s="166">
        <f t="shared" si="2"/>
        <v>106011784</v>
      </c>
    </row>
    <row r="17" spans="1:11" s="138" customFormat="1" ht="12" customHeight="1" thickBot="1">
      <c r="A17" s="13" t="s">
        <v>62</v>
      </c>
      <c r="B17" s="71" t="s">
        <v>291</v>
      </c>
      <c r="C17" s="127"/>
      <c r="D17" s="127"/>
      <c r="E17" s="128"/>
      <c r="F17" s="128">
        <v>736973</v>
      </c>
      <c r="G17" s="128"/>
      <c r="H17" s="128"/>
      <c r="I17" s="128"/>
      <c r="J17" s="167">
        <f t="shared" si="1"/>
        <v>736973</v>
      </c>
      <c r="K17" s="166">
        <f t="shared" si="2"/>
        <v>736973</v>
      </c>
    </row>
    <row r="18" spans="1:11" s="138" customFormat="1" ht="12" customHeight="1" thickBot="1">
      <c r="A18" s="17" t="s">
        <v>4</v>
      </c>
      <c r="B18" s="69" t="s">
        <v>142</v>
      </c>
      <c r="C18" s="126">
        <f>+C19+C20+C21+C22+C23</f>
        <v>131404635</v>
      </c>
      <c r="D18" s="126">
        <f t="shared" ref="D18:K18" si="3">+D19+D20+D21+D22+D23</f>
        <v>0</v>
      </c>
      <c r="E18" s="126">
        <f t="shared" si="3"/>
        <v>1575588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1575588</v>
      </c>
      <c r="K18" s="68">
        <f t="shared" si="3"/>
        <v>132980223</v>
      </c>
    </row>
    <row r="19" spans="1:11" s="138" customFormat="1" ht="12" customHeight="1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>
      <c r="A21" s="11" t="s">
        <v>66</v>
      </c>
      <c r="B21" s="140" t="s">
        <v>282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>
      <c r="A22" s="11" t="s">
        <v>67</v>
      </c>
      <c r="B22" s="140" t="s">
        <v>283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>
      <c r="A23" s="11" t="s">
        <v>68</v>
      </c>
      <c r="B23" s="140" t="s">
        <v>145</v>
      </c>
      <c r="C23" s="127">
        <v>131404635</v>
      </c>
      <c r="D23" s="127"/>
      <c r="E23" s="128">
        <v>1575588</v>
      </c>
      <c r="F23" s="128"/>
      <c r="G23" s="128"/>
      <c r="H23" s="128"/>
      <c r="I23" s="128"/>
      <c r="J23" s="167">
        <f t="shared" si="4"/>
        <v>1575588</v>
      </c>
      <c r="K23" s="166">
        <f t="shared" si="5"/>
        <v>132980223</v>
      </c>
    </row>
    <row r="24" spans="1:11" s="138" customFormat="1" ht="12" customHeight="1" thickBot="1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</row>
    <row r="26" spans="1:11" s="138" customFormat="1" ht="12" customHeight="1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</row>
    <row r="27" spans="1:11" s="138" customFormat="1" ht="12" customHeight="1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>
      <c r="A28" s="11" t="s">
        <v>49</v>
      </c>
      <c r="B28" s="140" t="s">
        <v>284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>
      <c r="A29" s="11" t="s">
        <v>50</v>
      </c>
      <c r="B29" s="140" t="s">
        <v>285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>
      <c r="A30" s="11" t="s">
        <v>89</v>
      </c>
      <c r="B30" s="140" t="s">
        <v>150</v>
      </c>
      <c r="C30" s="127"/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</row>
    <row r="31" spans="1:11" s="138" customFormat="1" ht="12" customHeight="1" thickBot="1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>
      <c r="A32" s="17" t="s">
        <v>91</v>
      </c>
      <c r="B32" s="18" t="s">
        <v>420</v>
      </c>
      <c r="C32" s="132">
        <f>+C33+C34+C35+C36+C37+C38+C39</f>
        <v>48600000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48600000</v>
      </c>
    </row>
    <row r="33" spans="1:11" s="138" customFormat="1" ht="12" customHeight="1">
      <c r="A33" s="12" t="s">
        <v>152</v>
      </c>
      <c r="B33" s="139" t="s">
        <v>413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>
      <c r="A34" s="11" t="s">
        <v>153</v>
      </c>
      <c r="B34" s="140" t="s">
        <v>414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>
      <c r="A35" s="11" t="s">
        <v>154</v>
      </c>
      <c r="B35" s="140" t="s">
        <v>415</v>
      </c>
      <c r="C35" s="127">
        <v>38000000</v>
      </c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38000000</v>
      </c>
    </row>
    <row r="36" spans="1:11" s="138" customFormat="1" ht="12" customHeight="1">
      <c r="A36" s="11" t="s">
        <v>155</v>
      </c>
      <c r="B36" s="140" t="s">
        <v>416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>
      <c r="A37" s="11" t="s">
        <v>417</v>
      </c>
      <c r="B37" s="140" t="s">
        <v>156</v>
      </c>
      <c r="C37" s="127">
        <v>10000000</v>
      </c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10000000</v>
      </c>
    </row>
    <row r="38" spans="1:11" s="138" customFormat="1" ht="12" customHeight="1">
      <c r="A38" s="11" t="s">
        <v>418</v>
      </c>
      <c r="B38" s="140" t="s">
        <v>560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>
      <c r="A39" s="13" t="s">
        <v>419</v>
      </c>
      <c r="B39" s="141" t="s">
        <v>157</v>
      </c>
      <c r="C39" s="129">
        <v>600000</v>
      </c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600000</v>
      </c>
    </row>
    <row r="40" spans="1:11" s="138" customFormat="1" ht="12" customHeight="1" thickBot="1">
      <c r="A40" s="17" t="s">
        <v>7</v>
      </c>
      <c r="B40" s="18" t="s">
        <v>292</v>
      </c>
      <c r="C40" s="126">
        <f>SUM(C41:C51)</f>
        <v>40242000</v>
      </c>
      <c r="D40" s="126">
        <f t="shared" ref="D40:K40" si="12">SUM(D41:D51)</f>
        <v>0</v>
      </c>
      <c r="E40" s="126">
        <f t="shared" si="12"/>
        <v>0</v>
      </c>
      <c r="F40" s="126">
        <f t="shared" si="12"/>
        <v>3866435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3866435</v>
      </c>
      <c r="K40" s="68">
        <f t="shared" si="12"/>
        <v>44108435</v>
      </c>
    </row>
    <row r="41" spans="1:11" s="138" customFormat="1" ht="12" customHeight="1">
      <c r="A41" s="12" t="s">
        <v>51</v>
      </c>
      <c r="B41" s="139" t="s">
        <v>160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>
      <c r="A42" s="11" t="s">
        <v>52</v>
      </c>
      <c r="B42" s="140" t="s">
        <v>161</v>
      </c>
      <c r="C42" s="127">
        <v>13260000</v>
      </c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13260000</v>
      </c>
    </row>
    <row r="43" spans="1:11" s="138" customFormat="1" ht="12" customHeight="1">
      <c r="A43" s="11" t="s">
        <v>53</v>
      </c>
      <c r="B43" s="140" t="s">
        <v>162</v>
      </c>
      <c r="C43" s="127"/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0</v>
      </c>
    </row>
    <row r="44" spans="1:11" s="138" customFormat="1" ht="12" customHeight="1">
      <c r="A44" s="11" t="s">
        <v>93</v>
      </c>
      <c r="B44" s="140" t="s">
        <v>163</v>
      </c>
      <c r="C44" s="127"/>
      <c r="D44" s="127"/>
      <c r="E44" s="128"/>
      <c r="F44" s="128">
        <v>2325839</v>
      </c>
      <c r="G44" s="128"/>
      <c r="H44" s="128"/>
      <c r="I44" s="128"/>
      <c r="J44" s="167">
        <f t="shared" si="13"/>
        <v>2325839</v>
      </c>
      <c r="K44" s="166">
        <f t="shared" si="14"/>
        <v>2325839</v>
      </c>
    </row>
    <row r="45" spans="1:11" s="138" customFormat="1" ht="12" customHeight="1">
      <c r="A45" s="11" t="s">
        <v>94</v>
      </c>
      <c r="B45" s="140" t="s">
        <v>164</v>
      </c>
      <c r="C45" s="127">
        <v>20970000</v>
      </c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20970000</v>
      </c>
    </row>
    <row r="46" spans="1:11" s="138" customFormat="1" ht="12" customHeight="1">
      <c r="A46" s="11" t="s">
        <v>95</v>
      </c>
      <c r="B46" s="140" t="s">
        <v>165</v>
      </c>
      <c r="C46" s="127">
        <v>6012000</v>
      </c>
      <c r="D46" s="127"/>
      <c r="E46" s="128"/>
      <c r="F46" s="128">
        <v>1540596</v>
      </c>
      <c r="G46" s="128"/>
      <c r="H46" s="128"/>
      <c r="I46" s="128"/>
      <c r="J46" s="167">
        <f t="shared" si="13"/>
        <v>1540596</v>
      </c>
      <c r="K46" s="166">
        <f t="shared" si="14"/>
        <v>7552596</v>
      </c>
    </row>
    <row r="47" spans="1:11" s="138" customFormat="1" ht="12" customHeight="1">
      <c r="A47" s="11" t="s">
        <v>96</v>
      </c>
      <c r="B47" s="140" t="s">
        <v>166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>
      <c r="A48" s="11" t="s">
        <v>97</v>
      </c>
      <c r="B48" s="140" t="s">
        <v>421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>
      <c r="A49" s="11" t="s">
        <v>158</v>
      </c>
      <c r="B49" s="140" t="s">
        <v>168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>
      <c r="A50" s="13" t="s">
        <v>159</v>
      </c>
      <c r="B50" s="141" t="s">
        <v>294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>
      <c r="A51" s="15" t="s">
        <v>293</v>
      </c>
      <c r="B51" s="302" t="s">
        <v>169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>
      <c r="A52" s="17" t="s">
        <v>8</v>
      </c>
      <c r="B52" s="18" t="s">
        <v>170</v>
      </c>
      <c r="C52" s="126">
        <f>SUM(C53:C57)</f>
        <v>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580000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580000</v>
      </c>
      <c r="K52" s="68">
        <f t="shared" si="15"/>
        <v>580000</v>
      </c>
    </row>
    <row r="53" spans="1:11" s="138" customFormat="1" ht="12" customHeight="1">
      <c r="A53" s="12" t="s">
        <v>54</v>
      </c>
      <c r="B53" s="139" t="s">
        <v>174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>
      <c r="A54" s="11" t="s">
        <v>55</v>
      </c>
      <c r="B54" s="140" t="s">
        <v>175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>
      <c r="A55" s="11" t="s">
        <v>171</v>
      </c>
      <c r="B55" s="140" t="s">
        <v>176</v>
      </c>
      <c r="C55" s="130"/>
      <c r="D55" s="130"/>
      <c r="E55" s="168"/>
      <c r="F55" s="168">
        <v>580000</v>
      </c>
      <c r="G55" s="168"/>
      <c r="H55" s="168"/>
      <c r="I55" s="168"/>
      <c r="J55" s="273">
        <f>D55+E55+F55+G55+H55+I55</f>
        <v>580000</v>
      </c>
      <c r="K55" s="227">
        <f>C55+J55</f>
        <v>580000</v>
      </c>
    </row>
    <row r="56" spans="1:11" s="138" customFormat="1" ht="12" customHeight="1">
      <c r="A56" s="11" t="s">
        <v>172</v>
      </c>
      <c r="B56" s="140" t="s">
        <v>177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>
      <c r="A57" s="13" t="s">
        <v>173</v>
      </c>
      <c r="B57" s="71" t="s">
        <v>178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>
      <c r="A58" s="17" t="s">
        <v>98</v>
      </c>
      <c r="B58" s="18" t="s">
        <v>179</v>
      </c>
      <c r="C58" s="126">
        <f>SUM(C59:C61)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</row>
    <row r="59" spans="1:11" s="138" customFormat="1" ht="12" customHeight="1">
      <c r="A59" s="12" t="s">
        <v>56</v>
      </c>
      <c r="B59" s="139" t="s">
        <v>180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>
      <c r="A60" s="11" t="s">
        <v>57</v>
      </c>
      <c r="B60" s="140" t="s">
        <v>286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>
      <c r="A61" s="11" t="s">
        <v>183</v>
      </c>
      <c r="B61" s="140" t="s">
        <v>181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>
      <c r="A62" s="13" t="s">
        <v>184</v>
      </c>
      <c r="B62" s="71" t="s">
        <v>182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>
      <c r="A63" s="17" t="s">
        <v>10</v>
      </c>
      <c r="B63" s="69" t="s">
        <v>185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>
      <c r="A64" s="12" t="s">
        <v>99</v>
      </c>
      <c r="B64" s="139" t="s">
        <v>187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>
      <c r="A65" s="11" t="s">
        <v>100</v>
      </c>
      <c r="B65" s="140" t="s">
        <v>287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>
      <c r="A66" s="11" t="s">
        <v>120</v>
      </c>
      <c r="B66" s="140" t="s">
        <v>188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>
      <c r="A67" s="13" t="s">
        <v>186</v>
      </c>
      <c r="B67" s="71" t="s">
        <v>189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>
      <c r="A68" s="179" t="s">
        <v>334</v>
      </c>
      <c r="B68" s="18" t="s">
        <v>190</v>
      </c>
      <c r="C68" s="132">
        <f>+C11+C18+C25+C32+C40+C52+C58+C63</f>
        <v>806199432</v>
      </c>
      <c r="D68" s="132">
        <f t="shared" ref="D68:K68" si="18">+D11+D18+D25+D32+D40+D52+D58+D63</f>
        <v>19093256</v>
      </c>
      <c r="E68" s="132">
        <f t="shared" si="18"/>
        <v>5345409</v>
      </c>
      <c r="F68" s="132">
        <f t="shared" si="18"/>
        <v>43258305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67696970</v>
      </c>
      <c r="K68" s="165">
        <f t="shared" si="18"/>
        <v>873896402</v>
      </c>
    </row>
    <row r="69" spans="1:11" s="138" customFormat="1" ht="12" customHeight="1" thickBot="1">
      <c r="A69" s="169" t="s">
        <v>191</v>
      </c>
      <c r="B69" s="69" t="s">
        <v>192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>
      <c r="A70" s="12" t="s">
        <v>220</v>
      </c>
      <c r="B70" s="139" t="s">
        <v>193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>
      <c r="A71" s="11" t="s">
        <v>229</v>
      </c>
      <c r="B71" s="140" t="s">
        <v>194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>
      <c r="A72" s="15" t="s">
        <v>230</v>
      </c>
      <c r="B72" s="287" t="s">
        <v>319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>
      <c r="A73" s="169" t="s">
        <v>196</v>
      </c>
      <c r="B73" s="69" t="s">
        <v>197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>
      <c r="A74" s="12" t="s">
        <v>79</v>
      </c>
      <c r="B74" s="245" t="s">
        <v>198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>
      <c r="A75" s="11" t="s">
        <v>80</v>
      </c>
      <c r="B75" s="245" t="s">
        <v>431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>
      <c r="A76" s="11" t="s">
        <v>221</v>
      </c>
      <c r="B76" s="245" t="s">
        <v>199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>
      <c r="A77" s="13" t="s">
        <v>222</v>
      </c>
      <c r="B77" s="246" t="s">
        <v>432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>
      <c r="A78" s="169" t="s">
        <v>200</v>
      </c>
      <c r="B78" s="69" t="s">
        <v>201</v>
      </c>
      <c r="C78" s="126">
        <f>SUM(C79:C80)</f>
        <v>831330268</v>
      </c>
      <c r="D78" s="126">
        <f t="shared" ref="D78:K78" si="21">SUM(D79:D80)</f>
        <v>0</v>
      </c>
      <c r="E78" s="126">
        <f t="shared" si="21"/>
        <v>0</v>
      </c>
      <c r="F78" s="126">
        <f t="shared" si="21"/>
        <v>-2117945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-2117945</v>
      </c>
      <c r="K78" s="68">
        <f t="shared" si="21"/>
        <v>829212323</v>
      </c>
    </row>
    <row r="79" spans="1:11" s="138" customFormat="1" ht="12" customHeight="1">
      <c r="A79" s="12" t="s">
        <v>223</v>
      </c>
      <c r="B79" s="139" t="s">
        <v>202</v>
      </c>
      <c r="C79" s="130">
        <v>831330268</v>
      </c>
      <c r="D79" s="130"/>
      <c r="E79" s="130"/>
      <c r="F79" s="130">
        <v>-2117945</v>
      </c>
      <c r="G79" s="130"/>
      <c r="H79" s="130"/>
      <c r="I79" s="130"/>
      <c r="J79" s="276">
        <f>D79+E79+F79+G79+H79+I79</f>
        <v>-2117945</v>
      </c>
      <c r="K79" s="226">
        <f>C79+J79</f>
        <v>829212323</v>
      </c>
    </row>
    <row r="80" spans="1:11" s="138" customFormat="1" ht="12" customHeight="1" thickBot="1">
      <c r="A80" s="13" t="s">
        <v>224</v>
      </c>
      <c r="B80" s="71" t="s">
        <v>203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>
      <c r="A81" s="169" t="s">
        <v>204</v>
      </c>
      <c r="B81" s="69" t="s">
        <v>205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>
      <c r="A82" s="12" t="s">
        <v>225</v>
      </c>
      <c r="B82" s="139" t="s">
        <v>206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>
      <c r="A83" s="11" t="s">
        <v>226</v>
      </c>
      <c r="B83" s="140" t="s">
        <v>207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>
      <c r="A84" s="13" t="s">
        <v>227</v>
      </c>
      <c r="B84" s="71" t="s">
        <v>433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>
      <c r="A85" s="169" t="s">
        <v>208</v>
      </c>
      <c r="B85" s="69" t="s">
        <v>228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>
      <c r="A86" s="142" t="s">
        <v>209</v>
      </c>
      <c r="B86" s="139" t="s">
        <v>210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>
      <c r="A87" s="143" t="s">
        <v>211</v>
      </c>
      <c r="B87" s="140" t="s">
        <v>212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>
      <c r="A88" s="143" t="s">
        <v>213</v>
      </c>
      <c r="B88" s="140" t="s">
        <v>214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>
      <c r="A89" s="144" t="s">
        <v>215</v>
      </c>
      <c r="B89" s="71" t="s">
        <v>216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>
      <c r="A90" s="169" t="s">
        <v>217</v>
      </c>
      <c r="B90" s="69" t="s">
        <v>333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>
      <c r="A91" s="169" t="s">
        <v>219</v>
      </c>
      <c r="B91" s="69" t="s">
        <v>218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>
      <c r="A92" s="169" t="s">
        <v>231</v>
      </c>
      <c r="B92" s="69" t="s">
        <v>336</v>
      </c>
      <c r="C92" s="132">
        <f>+C69+C73+C78+C81+C85+C91+C90</f>
        <v>831330268</v>
      </c>
      <c r="D92" s="132">
        <f t="shared" ref="D92:K92" si="26">+D69+D73+D78+D81+D85+D91+D90</f>
        <v>0</v>
      </c>
      <c r="E92" s="132">
        <f t="shared" si="26"/>
        <v>0</v>
      </c>
      <c r="F92" s="132">
        <f t="shared" si="26"/>
        <v>-2117945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-2117945</v>
      </c>
      <c r="K92" s="165">
        <f t="shared" si="26"/>
        <v>829212323</v>
      </c>
    </row>
    <row r="93" spans="1:11" s="138" customFormat="1" ht="25.5" customHeight="1" thickBot="1">
      <c r="A93" s="170" t="s">
        <v>335</v>
      </c>
      <c r="B93" s="322" t="s">
        <v>337</v>
      </c>
      <c r="C93" s="132">
        <f>+C68+C92</f>
        <v>1637529700</v>
      </c>
      <c r="D93" s="132">
        <f t="shared" ref="D93:K93" si="27">+D68+D92</f>
        <v>19093256</v>
      </c>
      <c r="E93" s="132">
        <f t="shared" si="27"/>
        <v>5345409</v>
      </c>
      <c r="F93" s="132">
        <f t="shared" si="27"/>
        <v>41140360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65579025</v>
      </c>
      <c r="K93" s="493">
        <f t="shared" si="27"/>
        <v>1703108725</v>
      </c>
    </row>
    <row r="94" spans="1:11" s="138" customFormat="1" ht="30.75" customHeight="1">
      <c r="A94" s="473"/>
      <c r="B94" s="3"/>
      <c r="C94" s="73"/>
      <c r="D94" s="474"/>
      <c r="E94" s="474"/>
      <c r="F94" s="474"/>
      <c r="G94" s="474"/>
      <c r="H94" s="474"/>
      <c r="I94" s="474"/>
      <c r="J94" s="474"/>
      <c r="K94" s="475"/>
    </row>
    <row r="95" spans="1:11" ht="16.5" customHeight="1">
      <c r="A95" s="504" t="s">
        <v>31</v>
      </c>
      <c r="B95" s="505"/>
      <c r="C95" s="505"/>
      <c r="D95" s="505"/>
      <c r="E95" s="505"/>
      <c r="F95" s="505"/>
      <c r="G95" s="505"/>
      <c r="H95" s="505"/>
      <c r="I95" s="505"/>
      <c r="J95" s="505"/>
      <c r="K95" s="506"/>
    </row>
    <row r="96" spans="1:11" s="145" customFormat="1" ht="16.5" customHeight="1" thickBot="1">
      <c r="A96" s="508" t="s">
        <v>82</v>
      </c>
      <c r="B96" s="509"/>
      <c r="C96" s="49"/>
      <c r="D96" s="476"/>
      <c r="E96" s="476"/>
      <c r="F96" s="476"/>
      <c r="G96" s="476"/>
      <c r="H96" s="476"/>
      <c r="I96" s="476"/>
      <c r="J96" s="476"/>
      <c r="K96" s="477" t="str">
        <f>K7</f>
        <v>Forintban!</v>
      </c>
    </row>
    <row r="97" spans="1:11">
      <c r="A97" s="516" t="s">
        <v>46</v>
      </c>
      <c r="B97" s="518" t="s">
        <v>370</v>
      </c>
      <c r="C97" s="520" t="str">
        <f>+CONCATENATE(LEFT(RM_ÖSSZEFÜGGÉSEK!A6,4),". évi")</f>
        <v>2019. évi</v>
      </c>
      <c r="D97" s="521"/>
      <c r="E97" s="522"/>
      <c r="F97" s="522"/>
      <c r="G97" s="522"/>
      <c r="H97" s="522"/>
      <c r="I97" s="522"/>
      <c r="J97" s="522"/>
      <c r="K97" s="523"/>
    </row>
    <row r="98" spans="1:11" ht="24.75" thickBot="1">
      <c r="A98" s="517"/>
      <c r="B98" s="519"/>
      <c r="C98" s="446" t="s">
        <v>369</v>
      </c>
      <c r="D98" s="447" t="str">
        <f t="shared" ref="D98:I98" si="28">D9</f>
        <v xml:space="preserve">1. sz. módosítás </v>
      </c>
      <c r="E98" s="447" t="str">
        <f t="shared" si="28"/>
        <v xml:space="preserve">2. sz. módosítás </v>
      </c>
      <c r="F98" s="447" t="str">
        <f t="shared" si="28"/>
        <v xml:space="preserve">3. sz. módosítás </v>
      </c>
      <c r="G98" s="447" t="str">
        <f t="shared" si="28"/>
        <v xml:space="preserve">4. sz. módosítás </v>
      </c>
      <c r="H98" s="447" t="str">
        <f t="shared" si="28"/>
        <v xml:space="preserve">5. sz. módosítás </v>
      </c>
      <c r="I98" s="447" t="str">
        <f t="shared" si="28"/>
        <v xml:space="preserve">6. sz. módosítás </v>
      </c>
      <c r="J98" s="448" t="s">
        <v>434</v>
      </c>
      <c r="K98" s="449" t="str">
        <f>K9</f>
        <v>3.számú módosítás utáni előirányzat</v>
      </c>
    </row>
    <row r="99" spans="1:11" s="137" customFormat="1" ht="12" customHeight="1" thickBot="1">
      <c r="A99" s="24" t="s">
        <v>345</v>
      </c>
      <c r="B99" s="25" t="s">
        <v>346</v>
      </c>
      <c r="C99" s="285" t="s">
        <v>347</v>
      </c>
      <c r="D99" s="285" t="s">
        <v>349</v>
      </c>
      <c r="E99" s="286" t="s">
        <v>348</v>
      </c>
      <c r="F99" s="286" t="s">
        <v>350</v>
      </c>
      <c r="G99" s="286" t="s">
        <v>351</v>
      </c>
      <c r="H99" s="286" t="s">
        <v>352</v>
      </c>
      <c r="I99" s="286" t="s">
        <v>457</v>
      </c>
      <c r="J99" s="286" t="s">
        <v>458</v>
      </c>
      <c r="K99" s="303" t="s">
        <v>459</v>
      </c>
    </row>
    <row r="100" spans="1:11" ht="12" customHeight="1" thickBot="1">
      <c r="A100" s="19" t="s">
        <v>3</v>
      </c>
      <c r="B100" s="23" t="s">
        <v>295</v>
      </c>
      <c r="C100" s="125">
        <f>C101+C102+C103+C104+C105+C118</f>
        <v>1121569730</v>
      </c>
      <c r="D100" s="125">
        <f t="shared" ref="D100:K100" si="29">D101+D102+D103+D104+D105+D118</f>
        <v>68751</v>
      </c>
      <c r="E100" s="125">
        <f t="shared" si="29"/>
        <v>5074684</v>
      </c>
      <c r="F100" s="125">
        <f t="shared" si="29"/>
        <v>41140360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46283795</v>
      </c>
      <c r="K100" s="182">
        <f t="shared" si="29"/>
        <v>1167853525</v>
      </c>
    </row>
    <row r="101" spans="1:11" ht="12" customHeight="1">
      <c r="A101" s="14" t="s">
        <v>58</v>
      </c>
      <c r="B101" s="7" t="s">
        <v>32</v>
      </c>
      <c r="C101" s="269">
        <v>360655948</v>
      </c>
      <c r="D101" s="186">
        <v>15048000</v>
      </c>
      <c r="E101" s="186">
        <v>1090000</v>
      </c>
      <c r="F101" s="186">
        <v>5531000</v>
      </c>
      <c r="G101" s="186"/>
      <c r="H101" s="186"/>
      <c r="I101" s="186"/>
      <c r="J101" s="277">
        <f t="shared" ref="J101:J120" si="30">D101+E101+F101+G101+H101+I101</f>
        <v>21669000</v>
      </c>
      <c r="K101" s="228">
        <f t="shared" ref="K101:K120" si="31">C101+J101</f>
        <v>382324948</v>
      </c>
    </row>
    <row r="102" spans="1:11" ht="12" customHeight="1">
      <c r="A102" s="11" t="s">
        <v>59</v>
      </c>
      <c r="B102" s="5" t="s">
        <v>101</v>
      </c>
      <c r="C102" s="127">
        <v>74408971</v>
      </c>
      <c r="D102" s="127"/>
      <c r="E102" s="127">
        <v>224484</v>
      </c>
      <c r="F102" s="127">
        <v>1039400</v>
      </c>
      <c r="G102" s="127"/>
      <c r="H102" s="127"/>
      <c r="I102" s="127"/>
      <c r="J102" s="278">
        <f t="shared" si="30"/>
        <v>1263884</v>
      </c>
      <c r="K102" s="224">
        <f t="shared" si="31"/>
        <v>75672855</v>
      </c>
    </row>
    <row r="103" spans="1:11" ht="12" customHeight="1">
      <c r="A103" s="11" t="s">
        <v>60</v>
      </c>
      <c r="B103" s="5" t="s">
        <v>77</v>
      </c>
      <c r="C103" s="129">
        <v>308614166</v>
      </c>
      <c r="D103" s="129">
        <v>-431173</v>
      </c>
      <c r="E103" s="129">
        <v>-32832</v>
      </c>
      <c r="F103" s="129">
        <v>159807</v>
      </c>
      <c r="G103" s="129"/>
      <c r="H103" s="129"/>
      <c r="I103" s="129"/>
      <c r="J103" s="279">
        <f t="shared" si="30"/>
        <v>-304198</v>
      </c>
      <c r="K103" s="225">
        <f t="shared" si="31"/>
        <v>308309968</v>
      </c>
    </row>
    <row r="104" spans="1:11" ht="12" customHeight="1">
      <c r="A104" s="11" t="s">
        <v>61</v>
      </c>
      <c r="B104" s="8" t="s">
        <v>102</v>
      </c>
      <c r="C104" s="129">
        <v>23042250</v>
      </c>
      <c r="D104" s="129"/>
      <c r="E104" s="129"/>
      <c r="F104" s="129">
        <v>11772900</v>
      </c>
      <c r="G104" s="129"/>
      <c r="H104" s="129"/>
      <c r="I104" s="129"/>
      <c r="J104" s="279">
        <f t="shared" si="30"/>
        <v>11772900</v>
      </c>
      <c r="K104" s="225">
        <f t="shared" si="31"/>
        <v>34815150</v>
      </c>
    </row>
    <row r="105" spans="1:11" ht="12" customHeight="1">
      <c r="A105" s="11" t="s">
        <v>69</v>
      </c>
      <c r="B105" s="16" t="s">
        <v>103</v>
      </c>
      <c r="C105" s="129">
        <v>167750764</v>
      </c>
      <c r="D105" s="129"/>
      <c r="E105" s="129">
        <v>23211</v>
      </c>
      <c r="F105" s="129">
        <v>15825000</v>
      </c>
      <c r="G105" s="129"/>
      <c r="H105" s="129"/>
      <c r="I105" s="129"/>
      <c r="J105" s="279">
        <f t="shared" si="30"/>
        <v>15848211</v>
      </c>
      <c r="K105" s="225">
        <f t="shared" si="31"/>
        <v>183598975</v>
      </c>
    </row>
    <row r="106" spans="1:11" ht="12" customHeight="1">
      <c r="A106" s="11" t="s">
        <v>62</v>
      </c>
      <c r="B106" s="5" t="s">
        <v>300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>
      <c r="A107" s="11" t="s">
        <v>63</v>
      </c>
      <c r="B107" s="52" t="s">
        <v>299</v>
      </c>
      <c r="C107" s="129"/>
      <c r="D107" s="129"/>
      <c r="E107" s="129">
        <v>0</v>
      </c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>
      <c r="A108" s="11" t="s">
        <v>70</v>
      </c>
      <c r="B108" s="52" t="s">
        <v>298</v>
      </c>
      <c r="C108" s="129"/>
      <c r="D108" s="129"/>
      <c r="E108" s="129">
        <v>4272</v>
      </c>
      <c r="F108" s="129"/>
      <c r="G108" s="129"/>
      <c r="H108" s="129"/>
      <c r="I108" s="129"/>
      <c r="J108" s="279">
        <f t="shared" si="30"/>
        <v>4272</v>
      </c>
      <c r="K108" s="225">
        <f t="shared" si="31"/>
        <v>4272</v>
      </c>
    </row>
    <row r="109" spans="1:11" ht="12" customHeight="1">
      <c r="A109" s="11" t="s">
        <v>71</v>
      </c>
      <c r="B109" s="50" t="s">
        <v>234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>
      <c r="A110" s="11" t="s">
        <v>72</v>
      </c>
      <c r="B110" s="51" t="s">
        <v>235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>
      <c r="A111" s="11" t="s">
        <v>73</v>
      </c>
      <c r="B111" s="51" t="s">
        <v>236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>
      <c r="A112" s="11" t="s">
        <v>75</v>
      </c>
      <c r="B112" s="50" t="s">
        <v>237</v>
      </c>
      <c r="C112" s="129">
        <v>162750764</v>
      </c>
      <c r="D112" s="129"/>
      <c r="E112" s="129"/>
      <c r="F112" s="129">
        <v>15825000</v>
      </c>
      <c r="G112" s="129"/>
      <c r="H112" s="129"/>
      <c r="I112" s="129"/>
      <c r="J112" s="279">
        <f t="shared" si="30"/>
        <v>15825000</v>
      </c>
      <c r="K112" s="225">
        <f t="shared" si="31"/>
        <v>178575764</v>
      </c>
    </row>
    <row r="113" spans="1:11" ht="12" customHeight="1">
      <c r="A113" s="11" t="s">
        <v>104</v>
      </c>
      <c r="B113" s="50" t="s">
        <v>238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>
      <c r="A114" s="11" t="s">
        <v>232</v>
      </c>
      <c r="B114" s="51" t="s">
        <v>239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>
      <c r="A115" s="10" t="s">
        <v>233</v>
      </c>
      <c r="B115" s="52" t="s">
        <v>240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>
      <c r="A116" s="11" t="s">
        <v>296</v>
      </c>
      <c r="B116" s="52" t="s">
        <v>241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>
      <c r="A117" s="13" t="s">
        <v>297</v>
      </c>
      <c r="B117" s="52" t="s">
        <v>242</v>
      </c>
      <c r="C117" s="129">
        <v>5000000</v>
      </c>
      <c r="D117" s="129"/>
      <c r="E117" s="129">
        <v>18939</v>
      </c>
      <c r="F117" s="129"/>
      <c r="G117" s="129"/>
      <c r="H117" s="129"/>
      <c r="I117" s="129"/>
      <c r="J117" s="279">
        <f t="shared" si="30"/>
        <v>18939</v>
      </c>
      <c r="K117" s="225">
        <f t="shared" si="31"/>
        <v>5018939</v>
      </c>
    </row>
    <row r="118" spans="1:11" ht="12" customHeight="1">
      <c r="A118" s="11" t="s">
        <v>301</v>
      </c>
      <c r="B118" s="8" t="s">
        <v>33</v>
      </c>
      <c r="C118" s="127">
        <v>187097631</v>
      </c>
      <c r="D118" s="127">
        <v>-14548076</v>
      </c>
      <c r="E118" s="127">
        <v>3769821</v>
      </c>
      <c r="F118" s="127">
        <v>6812253</v>
      </c>
      <c r="G118" s="127"/>
      <c r="H118" s="127"/>
      <c r="I118" s="127"/>
      <c r="J118" s="278">
        <f t="shared" si="30"/>
        <v>-3966002</v>
      </c>
      <c r="K118" s="224">
        <f t="shared" si="31"/>
        <v>183131629</v>
      </c>
    </row>
    <row r="119" spans="1:11" ht="12" customHeight="1">
      <c r="A119" s="11" t="s">
        <v>302</v>
      </c>
      <c r="B119" s="5" t="s">
        <v>304</v>
      </c>
      <c r="C119" s="127">
        <v>50000000</v>
      </c>
      <c r="D119" s="127">
        <v>-14548076</v>
      </c>
      <c r="E119" s="127">
        <v>3769821</v>
      </c>
      <c r="F119" s="127">
        <v>6812253</v>
      </c>
      <c r="G119" s="127"/>
      <c r="H119" s="127"/>
      <c r="I119" s="127"/>
      <c r="J119" s="278">
        <f t="shared" si="30"/>
        <v>-3966002</v>
      </c>
      <c r="K119" s="224">
        <f t="shared" si="31"/>
        <v>46033998</v>
      </c>
    </row>
    <row r="120" spans="1:11" ht="12" customHeight="1" thickBot="1">
      <c r="A120" s="15" t="s">
        <v>303</v>
      </c>
      <c r="B120" s="178" t="s">
        <v>305</v>
      </c>
      <c r="C120" s="187">
        <v>137097631</v>
      </c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137097631</v>
      </c>
    </row>
    <row r="121" spans="1:11" ht="12" customHeight="1" thickBot="1">
      <c r="A121" s="176" t="s">
        <v>4</v>
      </c>
      <c r="B121" s="177" t="s">
        <v>243</v>
      </c>
      <c r="C121" s="188">
        <f>+C122+C124+C126</f>
        <v>515959970</v>
      </c>
      <c r="D121" s="126">
        <f t="shared" ref="D121:K121" si="32">+D122+D124+D126</f>
        <v>431173</v>
      </c>
      <c r="E121" s="188">
        <f t="shared" si="32"/>
        <v>270725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701898</v>
      </c>
      <c r="K121" s="183">
        <f t="shared" si="32"/>
        <v>516661868</v>
      </c>
    </row>
    <row r="122" spans="1:11" ht="12" customHeight="1">
      <c r="A122" s="12" t="s">
        <v>64</v>
      </c>
      <c r="B122" s="5" t="s">
        <v>119</v>
      </c>
      <c r="C122" s="128">
        <v>12704549</v>
      </c>
      <c r="D122" s="194">
        <v>431173</v>
      </c>
      <c r="E122" s="194">
        <v>270725</v>
      </c>
      <c r="F122" s="194"/>
      <c r="G122" s="194"/>
      <c r="H122" s="194"/>
      <c r="I122" s="128"/>
      <c r="J122" s="167">
        <f t="shared" ref="J122:J134" si="33">D122+E122+F122+G122+H122+I122</f>
        <v>701898</v>
      </c>
      <c r="K122" s="166">
        <f t="shared" ref="K122:K134" si="34">C122+J122</f>
        <v>13406447</v>
      </c>
    </row>
    <row r="123" spans="1:11" ht="12" customHeight="1">
      <c r="A123" s="12" t="s">
        <v>65</v>
      </c>
      <c r="B123" s="9" t="s">
        <v>247</v>
      </c>
      <c r="C123" s="128">
        <v>10468437</v>
      </c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10468437</v>
      </c>
    </row>
    <row r="124" spans="1:11" ht="12" customHeight="1">
      <c r="A124" s="12" t="s">
        <v>66</v>
      </c>
      <c r="B124" s="9" t="s">
        <v>105</v>
      </c>
      <c r="C124" s="127">
        <v>503255421</v>
      </c>
      <c r="D124" s="195"/>
      <c r="E124" s="195"/>
      <c r="F124" s="195"/>
      <c r="G124" s="195"/>
      <c r="H124" s="195"/>
      <c r="I124" s="127"/>
      <c r="J124" s="278">
        <f t="shared" si="33"/>
        <v>0</v>
      </c>
      <c r="K124" s="224">
        <f t="shared" si="34"/>
        <v>503255421</v>
      </c>
    </row>
    <row r="125" spans="1:11" ht="12" customHeight="1">
      <c r="A125" s="12" t="s">
        <v>67</v>
      </c>
      <c r="B125" s="9" t="s">
        <v>248</v>
      </c>
      <c r="C125" s="127">
        <v>503255421</v>
      </c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503255421</v>
      </c>
    </row>
    <row r="126" spans="1:11" ht="12" customHeight="1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>
      <c r="A127" s="12" t="s">
        <v>74</v>
      </c>
      <c r="B127" s="70" t="s">
        <v>288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>
      <c r="A128" s="12" t="s">
        <v>76</v>
      </c>
      <c r="B128" s="135" t="s">
        <v>253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ht="22.5">
      <c r="A129" s="12" t="s">
        <v>106</v>
      </c>
      <c r="B129" s="51" t="s">
        <v>236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>
      <c r="A130" s="12" t="s">
        <v>107</v>
      </c>
      <c r="B130" s="51" t="s">
        <v>252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>
      <c r="A131" s="12" t="s">
        <v>108</v>
      </c>
      <c r="B131" s="51" t="s">
        <v>251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>
      <c r="A132" s="12" t="s">
        <v>244</v>
      </c>
      <c r="B132" s="51" t="s">
        <v>239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>
      <c r="A133" s="12" t="s">
        <v>245</v>
      </c>
      <c r="B133" s="51" t="s">
        <v>250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23.25" thickBot="1">
      <c r="A134" s="10" t="s">
        <v>246</v>
      </c>
      <c r="B134" s="51" t="s">
        <v>249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>
      <c r="A135" s="17" t="s">
        <v>5</v>
      </c>
      <c r="B135" s="47" t="s">
        <v>306</v>
      </c>
      <c r="C135" s="126">
        <f>+C100+C121</f>
        <v>1637529700</v>
      </c>
      <c r="D135" s="193">
        <f t="shared" ref="D135:K135" si="35">+D100+D121</f>
        <v>499924</v>
      </c>
      <c r="E135" s="193">
        <f t="shared" si="35"/>
        <v>5345409</v>
      </c>
      <c r="F135" s="193">
        <f t="shared" si="35"/>
        <v>41140360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46985693</v>
      </c>
      <c r="K135" s="68">
        <f t="shared" si="35"/>
        <v>1684515393</v>
      </c>
    </row>
    <row r="136" spans="1:11" ht="12" customHeight="1" thickBot="1">
      <c r="A136" s="17" t="s">
        <v>6</v>
      </c>
      <c r="B136" s="47" t="s">
        <v>371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>
      <c r="A137" s="12" t="s">
        <v>152</v>
      </c>
      <c r="B137" s="9" t="s">
        <v>314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>
      <c r="A138" s="12" t="s">
        <v>153</v>
      </c>
      <c r="B138" s="9" t="s">
        <v>315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>
      <c r="A139" s="10" t="s">
        <v>154</v>
      </c>
      <c r="B139" s="9" t="s">
        <v>316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>
      <c r="A140" s="17" t="s">
        <v>7</v>
      </c>
      <c r="B140" s="47" t="s">
        <v>308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>
      <c r="A141" s="12" t="s">
        <v>51</v>
      </c>
      <c r="B141" s="6" t="s">
        <v>317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>
      <c r="A142" s="12" t="s">
        <v>52</v>
      </c>
      <c r="B142" s="6" t="s">
        <v>309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>
      <c r="A143" s="12" t="s">
        <v>53</v>
      </c>
      <c r="B143" s="6" t="s">
        <v>310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>
      <c r="A144" s="12" t="s">
        <v>93</v>
      </c>
      <c r="B144" s="6" t="s">
        <v>311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4" ht="12" customHeight="1">
      <c r="A145" s="12" t="s">
        <v>94</v>
      </c>
      <c r="B145" s="6" t="s">
        <v>312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4" ht="12" customHeight="1" thickBot="1">
      <c r="A146" s="10" t="s">
        <v>95</v>
      </c>
      <c r="B146" s="6" t="s">
        <v>313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4" ht="12" customHeight="1" thickBot="1">
      <c r="A147" s="17" t="s">
        <v>8</v>
      </c>
      <c r="B147" s="47" t="s">
        <v>321</v>
      </c>
      <c r="C147" s="132">
        <f>+C148+C149+C150+C151</f>
        <v>0</v>
      </c>
      <c r="D147" s="197">
        <f t="shared" ref="D147:K147" si="40">+D148+D149+D150+D151</f>
        <v>18593332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18593332</v>
      </c>
      <c r="K147" s="165">
        <f t="shared" si="40"/>
        <v>18593332</v>
      </c>
    </row>
    <row r="148" spans="1:14" ht="12" customHeight="1">
      <c r="A148" s="12" t="s">
        <v>54</v>
      </c>
      <c r="B148" s="6" t="s">
        <v>254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4" ht="12" customHeight="1">
      <c r="A149" s="12" t="s">
        <v>55</v>
      </c>
      <c r="B149" s="6" t="s">
        <v>255</v>
      </c>
      <c r="C149" s="127"/>
      <c r="D149" s="195">
        <v>18593332</v>
      </c>
      <c r="E149" s="195"/>
      <c r="F149" s="195"/>
      <c r="G149" s="195"/>
      <c r="H149" s="195"/>
      <c r="I149" s="127"/>
      <c r="J149" s="278">
        <f>D149+E149+F149+G149+H149+I149</f>
        <v>18593332</v>
      </c>
      <c r="K149" s="224">
        <f>C149+J149</f>
        <v>18593332</v>
      </c>
    </row>
    <row r="150" spans="1:14" ht="12" customHeight="1">
      <c r="A150" s="12" t="s">
        <v>171</v>
      </c>
      <c r="B150" s="6" t="s">
        <v>322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4" ht="12" customHeight="1" thickBot="1">
      <c r="A151" s="10" t="s">
        <v>172</v>
      </c>
      <c r="B151" s="4" t="s">
        <v>273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4" ht="12" customHeight="1" thickBot="1">
      <c r="A152" s="17" t="s">
        <v>9</v>
      </c>
      <c r="B152" s="47" t="s">
        <v>323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4" ht="12" customHeight="1">
      <c r="A153" s="12" t="s">
        <v>56</v>
      </c>
      <c r="B153" s="6" t="s">
        <v>318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4" ht="12" customHeight="1">
      <c r="A154" s="12" t="s">
        <v>57</v>
      </c>
      <c r="B154" s="6" t="s">
        <v>325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4" ht="12" customHeight="1">
      <c r="A155" s="12" t="s">
        <v>183</v>
      </c>
      <c r="B155" s="6" t="s">
        <v>320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4" ht="12" customHeight="1">
      <c r="A156" s="12" t="s">
        <v>184</v>
      </c>
      <c r="B156" s="6" t="s">
        <v>326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4" ht="12" customHeight="1" thickBot="1">
      <c r="A157" s="12" t="s">
        <v>324</v>
      </c>
      <c r="B157" s="6" t="s">
        <v>327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4" ht="12" customHeight="1" thickBot="1">
      <c r="A158" s="17" t="s">
        <v>10</v>
      </c>
      <c r="B158" s="47" t="s">
        <v>328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4" ht="12" customHeight="1" thickBot="1">
      <c r="A159" s="17" t="s">
        <v>11</v>
      </c>
      <c r="B159" s="47" t="s">
        <v>329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</row>
    <row r="160" spans="1:14" ht="15.2" customHeight="1" thickBot="1">
      <c r="A160" s="17" t="s">
        <v>12</v>
      </c>
      <c r="B160" s="47" t="s">
        <v>331</v>
      </c>
      <c r="C160" s="191">
        <f>+C136+C140+C147+C152+C158+C159</f>
        <v>0</v>
      </c>
      <c r="D160" s="200">
        <f t="shared" ref="D160:K160" si="44">+D136+D140+D147+D152+D158+D159</f>
        <v>18593332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18593332</v>
      </c>
      <c r="K160" s="185">
        <f t="shared" si="44"/>
        <v>18593332</v>
      </c>
      <c r="L160" s="147"/>
      <c r="M160" s="147"/>
      <c r="N160" s="147"/>
    </row>
    <row r="161" spans="1:11" s="138" customFormat="1" ht="12.95" customHeight="1" thickBot="1">
      <c r="A161" s="72" t="s">
        <v>13</v>
      </c>
      <c r="B161" s="114" t="s">
        <v>330</v>
      </c>
      <c r="C161" s="191">
        <f>+C135+C160</f>
        <v>1637529700</v>
      </c>
      <c r="D161" s="200">
        <f t="shared" ref="D161:K161" si="45">+D135+D160</f>
        <v>19093256</v>
      </c>
      <c r="E161" s="200">
        <f t="shared" si="45"/>
        <v>5345409</v>
      </c>
      <c r="F161" s="200">
        <f t="shared" si="45"/>
        <v>41140360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65579025</v>
      </c>
      <c r="K161" s="494">
        <f t="shared" si="45"/>
        <v>1703108725</v>
      </c>
    </row>
    <row r="162" spans="1:11" ht="14.1" customHeight="1">
      <c r="A162" s="478"/>
      <c r="B162" s="479"/>
      <c r="C162" s="480">
        <f>C93-C161</f>
        <v>0</v>
      </c>
      <c r="D162" s="481"/>
      <c r="E162" s="481"/>
      <c r="F162" s="481"/>
      <c r="G162" s="481"/>
      <c r="H162" s="481"/>
      <c r="I162" s="481"/>
      <c r="J162" s="481"/>
      <c r="K162" s="482">
        <f>K93-K161</f>
        <v>0</v>
      </c>
    </row>
    <row r="163" spans="1:11">
      <c r="A163" s="524" t="s">
        <v>256</v>
      </c>
      <c r="B163" s="525"/>
      <c r="C163" s="525"/>
      <c r="D163" s="525"/>
      <c r="E163" s="525"/>
      <c r="F163" s="525"/>
      <c r="G163" s="525"/>
      <c r="H163" s="525"/>
      <c r="I163" s="525"/>
      <c r="J163" s="525"/>
      <c r="K163" s="526"/>
    </row>
    <row r="164" spans="1:11" ht="15.2" customHeight="1" thickBot="1">
      <c r="A164" s="514" t="s">
        <v>83</v>
      </c>
      <c r="B164" s="515"/>
      <c r="C164" s="74"/>
      <c r="D164" s="483"/>
      <c r="E164" s="483"/>
      <c r="F164" s="483"/>
      <c r="G164" s="483"/>
      <c r="H164" s="483"/>
      <c r="I164" s="483"/>
      <c r="J164" s="483"/>
      <c r="K164" s="484" t="str">
        <f>K96</f>
        <v>Forintban!</v>
      </c>
    </row>
    <row r="165" spans="1:11" ht="25.5" customHeight="1" thickBot="1">
      <c r="A165" s="17">
        <v>1</v>
      </c>
      <c r="B165" s="22" t="s">
        <v>332</v>
      </c>
      <c r="C165" s="192">
        <f>+C68-C135</f>
        <v>-831330268</v>
      </c>
      <c r="D165" s="126">
        <f t="shared" ref="D165:K165" si="46">+D68-D135</f>
        <v>18593332</v>
      </c>
      <c r="E165" s="126">
        <f t="shared" si="46"/>
        <v>0</v>
      </c>
      <c r="F165" s="126">
        <f t="shared" si="46"/>
        <v>2117945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20711277</v>
      </c>
      <c r="K165" s="68">
        <f t="shared" si="46"/>
        <v>-810618991</v>
      </c>
    </row>
    <row r="166" spans="1:11" ht="32.450000000000003" customHeight="1" thickBot="1">
      <c r="A166" s="17" t="s">
        <v>4</v>
      </c>
      <c r="B166" s="22" t="s">
        <v>338</v>
      </c>
      <c r="C166" s="126">
        <f>+C92-C160</f>
        <v>831330268</v>
      </c>
      <c r="D166" s="126">
        <f t="shared" ref="D166:K166" si="47">+D92-D160</f>
        <v>-18593332</v>
      </c>
      <c r="E166" s="126">
        <f t="shared" si="47"/>
        <v>0</v>
      </c>
      <c r="F166" s="126">
        <f t="shared" si="47"/>
        <v>-2117945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-20711277</v>
      </c>
      <c r="K166" s="68">
        <f t="shared" si="47"/>
        <v>810618991</v>
      </c>
    </row>
    <row r="167" spans="1:11" ht="16.5" thickBot="1">
      <c r="A167" s="485"/>
      <c r="B167" s="486"/>
      <c r="C167" s="487"/>
      <c r="D167" s="488"/>
      <c r="E167" s="488"/>
      <c r="F167" s="488"/>
      <c r="G167" s="488"/>
      <c r="H167" s="488"/>
      <c r="I167" s="488"/>
      <c r="J167" s="488"/>
      <c r="K167" s="489"/>
    </row>
  </sheetData>
  <mergeCells count="15">
    <mergeCell ref="A164:B164"/>
    <mergeCell ref="A8:A9"/>
    <mergeCell ref="B8:B9"/>
    <mergeCell ref="C8:K8"/>
    <mergeCell ref="A97:A98"/>
    <mergeCell ref="B97:B98"/>
    <mergeCell ref="C97:K97"/>
    <mergeCell ref="A163:K163"/>
    <mergeCell ref="A6:K6"/>
    <mergeCell ref="A95:K95"/>
    <mergeCell ref="A7:B7"/>
    <mergeCell ref="A96:B96"/>
    <mergeCell ref="B1:K1"/>
    <mergeCell ref="A3:K3"/>
    <mergeCell ref="A4:K4"/>
  </mergeCells>
  <phoneticPr fontId="0" type="noConversion"/>
  <printOptions horizontalCentered="1"/>
  <pageMargins left="0.19685039370078741" right="0.19685039370078741" top="0.47244094488188981" bottom="0.47244094488188981" header="0.39370078740157483" footer="0.39370078740157483"/>
  <pageSetup paperSize="9" scale="43" fitToHeight="2" orientation="portrait" r:id="rId1"/>
  <headerFooter alignWithMargins="0"/>
  <rowBreaks count="1" manualBreakCount="1">
    <brk id="93" max="11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29" sqref="M29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CONCATENATE("5.7.3. melléklet ",RM_ALAPADATOK!A7," ",RM_ALAPADATOK!B7," ",RM_ALAPADATOK!C7," ",RM_ALAPADATOK!D7," ",RM_ALAPADATOK!E7," ",RM_ALAPADATOK!F7," ",RM_ALAPADATOK!G7," ",RM_ALAPADATOK!H7)</f>
        <v>5.7.3.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CONCATENATE(RM_5.7.2.sz.mell!B2:J2)</f>
        <v>5 kvi név</v>
      </c>
      <c r="C2" s="557"/>
      <c r="D2" s="557"/>
      <c r="E2" s="557"/>
      <c r="F2" s="557"/>
      <c r="G2" s="557"/>
      <c r="H2" s="557"/>
      <c r="I2" s="557"/>
      <c r="J2" s="557"/>
      <c r="K2" s="388" t="s">
        <v>505</v>
      </c>
    </row>
    <row r="3" spans="1:11" s="328" customFormat="1" ht="23.1" customHeight="1" thickBot="1">
      <c r="A3" s="389" t="s">
        <v>114</v>
      </c>
      <c r="B3" s="558" t="str">
        <f>CONCATENATE(RM_9.1.3.sz.mell!B3:J3)</f>
        <v>Államigazgatási feladatok 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289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CONCATENATE(RM_5.7.2.sz.mell!K5)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L35" sqref="L35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CONCATENATE("5.8. melléklet ",RM_ALAPADATOK!A7," ",RM_ALAPADATOK!B7," ",RM_ALAPADATOK!C7," ",RM_ALAPADATOK!D7," ",RM_ALAPADATOK!E7," ",RM_ALAPADATOK!F7," ",RM_ALAPADATOK!G7," ",RM_ALAPADATOK!H7)</f>
        <v>5.8.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CONCATENATE(RM_ALAPADATOK!B23)</f>
        <v>6 kvi név</v>
      </c>
      <c r="C2" s="557"/>
      <c r="D2" s="557"/>
      <c r="E2" s="557"/>
      <c r="F2" s="557"/>
      <c r="G2" s="557"/>
      <c r="H2" s="557"/>
      <c r="I2" s="557"/>
      <c r="J2" s="557"/>
      <c r="K2" s="388" t="s">
        <v>506</v>
      </c>
    </row>
    <row r="3" spans="1:11" s="328" customFormat="1" ht="23.1" customHeight="1" thickBot="1">
      <c r="A3" s="389" t="s">
        <v>114</v>
      </c>
      <c r="B3" s="558" t="s">
        <v>502</v>
      </c>
      <c r="C3" s="559"/>
      <c r="D3" s="559"/>
      <c r="E3" s="559"/>
      <c r="F3" s="559"/>
      <c r="G3" s="559"/>
      <c r="H3" s="559"/>
      <c r="I3" s="559"/>
      <c r="J3" s="559"/>
      <c r="K3" s="390" t="s">
        <v>34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CONCATENATE(RM_5.7.3.sz.mell!K5)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32" sqref="M32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CONCATENATE("5.8.1. melléklet ",RM_ALAPADATOK!A7," ",RM_ALAPADATOK!B7," ",RM_ALAPADATOK!C7," ",RM_ALAPADATOK!D7," ",RM_ALAPADATOK!E7," ",RM_ALAPADATOK!F7," ",RM_ALAPADATOK!G7," ",RM_ALAPADATOK!H7)</f>
        <v>5.8.1.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CONCATENATE(RM_5.8.sz.mell!B2:J2)</f>
        <v>6 kvi név</v>
      </c>
      <c r="C2" s="557"/>
      <c r="D2" s="557"/>
      <c r="E2" s="557"/>
      <c r="F2" s="557"/>
      <c r="G2" s="557"/>
      <c r="H2" s="557"/>
      <c r="I2" s="557"/>
      <c r="J2" s="557"/>
      <c r="K2" s="388" t="s">
        <v>506</v>
      </c>
    </row>
    <row r="3" spans="1:11" s="328" customFormat="1" ht="23.1" customHeight="1" thickBot="1">
      <c r="A3" s="389" t="s">
        <v>114</v>
      </c>
      <c r="B3" s="558" t="str">
        <f>CONCATENATE(RM_9.1.1.sz.mell!B3:J3)</f>
        <v>Kötelező feladtok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37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CONCATENATE(RM_5.8.sz.mell!K5)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N30" sqref="N30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CONCATENATE("5.8.2. melléklet ",RM_ALAPADATOK!A7," ",RM_ALAPADATOK!B7," ",RM_ALAPADATOK!C7," ",RM_ALAPADATOK!D7," ",RM_ALAPADATOK!E7," ",RM_ALAPADATOK!F7," ",RM_ALAPADATOK!G7," ",RM_ALAPADATOK!H7)</f>
        <v>5.8.2.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CONCATENATE(RM_5.8.1.sz.mell!B2:J2)</f>
        <v>6 kvi név</v>
      </c>
      <c r="C2" s="557"/>
      <c r="D2" s="557"/>
      <c r="E2" s="557"/>
      <c r="F2" s="557"/>
      <c r="G2" s="557"/>
      <c r="H2" s="557"/>
      <c r="I2" s="557"/>
      <c r="J2" s="557"/>
      <c r="K2" s="388" t="s">
        <v>506</v>
      </c>
    </row>
    <row r="3" spans="1:11" s="328" customFormat="1" ht="23.1" customHeight="1" thickBot="1">
      <c r="A3" s="389" t="s">
        <v>114</v>
      </c>
      <c r="B3" s="558" t="str">
        <f>CONCATENATE(RM_9.1.2.sz.mell!B3:J3)</f>
        <v>Önként vállalt feladatok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38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CONCATENATE(RM_5.8.1.sz.mell!K5)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9">
        <f>C43-C57</f>
        <v>0</v>
      </c>
      <c r="D58" s="430"/>
      <c r="E58" s="430"/>
      <c r="F58" s="430"/>
      <c r="G58" s="430"/>
      <c r="H58" s="430"/>
      <c r="I58" s="430"/>
      <c r="J58" s="430"/>
      <c r="K58" s="43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CONCATENATE("5.8.3. melléklet ",RM_ALAPADATOK!A7," ",RM_ALAPADATOK!B7," ",RM_ALAPADATOK!C7," ",RM_ALAPADATOK!D7," ",RM_ALAPADATOK!E7," ",RM_ALAPADATOK!F7," ",RM_ALAPADATOK!G7," ",RM_ALAPADATOK!H7)</f>
        <v>5.8.3.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CONCATENATE(RM_5.8.2.sz.mell!B2:J2)</f>
        <v>6 kvi név</v>
      </c>
      <c r="C2" s="557"/>
      <c r="D2" s="557"/>
      <c r="E2" s="557"/>
      <c r="F2" s="557"/>
      <c r="G2" s="557"/>
      <c r="H2" s="557"/>
      <c r="I2" s="557"/>
      <c r="J2" s="557"/>
      <c r="K2" s="388" t="s">
        <v>506</v>
      </c>
    </row>
    <row r="3" spans="1:11" s="328" customFormat="1" ht="23.1" customHeight="1" thickBot="1">
      <c r="A3" s="389" t="s">
        <v>114</v>
      </c>
      <c r="B3" s="558" t="str">
        <f>CONCATENATE(RM_9.1.3.sz.mell!B3:J3)</f>
        <v>Államigazgatási feladatok 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289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CONCATENATE(RM_5.8.2.sz.mell!K5)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CONCATENATE("5.9. melléklet ",RM_ALAPADATOK!A7," ",RM_ALAPADATOK!B7," ",RM_ALAPADATOK!C7," ",RM_ALAPADATOK!D7," ",RM_ALAPADATOK!E7," ",RM_ALAPADATOK!F7," ",RM_ALAPADATOK!G7," ",RM_ALAPADATOK!H7)</f>
        <v>5.9.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CONCATENATE(RM_ALAPADATOK!B25)</f>
        <v>7 kvi név</v>
      </c>
      <c r="C2" s="557"/>
      <c r="D2" s="557"/>
      <c r="E2" s="557"/>
      <c r="F2" s="557"/>
      <c r="G2" s="557"/>
      <c r="H2" s="557"/>
      <c r="I2" s="557"/>
      <c r="J2" s="557"/>
      <c r="K2" s="388" t="s">
        <v>507</v>
      </c>
    </row>
    <row r="3" spans="1:11" s="328" customFormat="1" ht="23.1" customHeight="1" thickBot="1">
      <c r="A3" s="389" t="s">
        <v>114</v>
      </c>
      <c r="B3" s="558" t="s">
        <v>502</v>
      </c>
      <c r="C3" s="559"/>
      <c r="D3" s="559"/>
      <c r="E3" s="559"/>
      <c r="F3" s="559"/>
      <c r="G3" s="559"/>
      <c r="H3" s="559"/>
      <c r="I3" s="559"/>
      <c r="J3" s="559"/>
      <c r="K3" s="390" t="s">
        <v>34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CONCATENATE(RM_5.8.3.sz.mell!K5)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30" sqref="M29:M30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CONCATENATE("5.9.1. melléklet ",RM_ALAPADATOK!A7," ",RM_ALAPADATOK!B7," ",RM_ALAPADATOK!C7," ",RM_ALAPADATOK!D7," ",RM_ALAPADATOK!E7," ",RM_ALAPADATOK!F7," ",RM_ALAPADATOK!G7," ",RM_ALAPADATOK!H7)</f>
        <v>5.9.1.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CONCATENATE(RM_5.9.sz.mell!B2:J2)</f>
        <v>7 kvi név</v>
      </c>
      <c r="C2" s="557"/>
      <c r="D2" s="557"/>
      <c r="E2" s="557"/>
      <c r="F2" s="557"/>
      <c r="G2" s="557"/>
      <c r="H2" s="557"/>
      <c r="I2" s="557"/>
      <c r="J2" s="557"/>
      <c r="K2" s="388" t="s">
        <v>507</v>
      </c>
    </row>
    <row r="3" spans="1:11" s="328" customFormat="1" ht="23.1" customHeight="1" thickBot="1">
      <c r="A3" s="389" t="s">
        <v>114</v>
      </c>
      <c r="B3" s="558" t="str">
        <f>CONCATENATE(RM_9.1.1.sz.mell!B3:J3)</f>
        <v>Kötelező feladtok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37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CONCATENATE(RM_5.9.sz.mell!K5)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CONCATENATE("5.9.2. melléklet ",RM_ALAPADATOK!A7," ",RM_ALAPADATOK!B7," ",RM_ALAPADATOK!C7," ",RM_ALAPADATOK!D7," ",RM_ALAPADATOK!E7," ",RM_ALAPADATOK!F7," ",RM_ALAPADATOK!G7," ",RM_ALAPADATOK!H7)</f>
        <v>5.9.2.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CONCATENATE(RM_5.9.1.sz.mell!B2:J2)</f>
        <v>7 kvi név</v>
      </c>
      <c r="C2" s="557"/>
      <c r="D2" s="557"/>
      <c r="E2" s="557"/>
      <c r="F2" s="557"/>
      <c r="G2" s="557"/>
      <c r="H2" s="557"/>
      <c r="I2" s="557"/>
      <c r="J2" s="557"/>
      <c r="K2" s="388" t="s">
        <v>507</v>
      </c>
    </row>
    <row r="3" spans="1:11" s="328" customFormat="1" ht="23.1" customHeight="1" thickBot="1">
      <c r="A3" s="389" t="s">
        <v>114</v>
      </c>
      <c r="B3" s="558" t="str">
        <f>CONCATENATE(RM_9.1.2.sz.mell!B3:J3)</f>
        <v>Önként vállalt feladatok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38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CONCATENATE(RM_5.9.1.sz.mell!K5)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CONCATENATE("5.9.3. melléklet ",RM_ALAPADATOK!A7," ",RM_ALAPADATOK!B7," ",RM_ALAPADATOK!C7," ",RM_ALAPADATOK!D7," ",RM_ALAPADATOK!E7," ",RM_ALAPADATOK!F7," ",RM_ALAPADATOK!G7," ",RM_ALAPADATOK!H7)</f>
        <v>5.9.3.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CONCATENATE(RM_5.9.2.sz.mell!B2:J2)</f>
        <v>7 kvi név</v>
      </c>
      <c r="C2" s="557"/>
      <c r="D2" s="557"/>
      <c r="E2" s="557"/>
      <c r="F2" s="557"/>
      <c r="G2" s="557"/>
      <c r="H2" s="557"/>
      <c r="I2" s="557"/>
      <c r="J2" s="557"/>
      <c r="K2" s="388" t="s">
        <v>507</v>
      </c>
    </row>
    <row r="3" spans="1:11" s="328" customFormat="1" ht="23.1" customHeight="1" thickBot="1">
      <c r="A3" s="389" t="s">
        <v>114</v>
      </c>
      <c r="B3" s="558" t="str">
        <f>CONCATENATE(RM_9.1.3.sz.mell!B3:J3)</f>
        <v>Államigazgatási feladatok 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289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CONCATENATE(RM_5.9.2.sz.mell!K5)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E5" sqref="E5:E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CONCATENATE("5.10. melléklet ",RM_ALAPADATOK!A7," ",RM_ALAPADATOK!B7," ",RM_ALAPADATOK!C7," ",RM_ALAPADATOK!D7," ",RM_ALAPADATOK!E7," ",RM_ALAPADATOK!F7," ",RM_ALAPADATOK!G7," ",RM_ALAPADATOK!H7)</f>
        <v>5.10.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CONCATENATE(RM_ALAPADATOK!B27)</f>
        <v>8 kvi név</v>
      </c>
      <c r="C2" s="557"/>
      <c r="D2" s="557"/>
      <c r="E2" s="557"/>
      <c r="F2" s="557"/>
      <c r="G2" s="557"/>
      <c r="H2" s="557"/>
      <c r="I2" s="557"/>
      <c r="J2" s="557"/>
      <c r="K2" s="388" t="s">
        <v>508</v>
      </c>
    </row>
    <row r="3" spans="1:11" s="328" customFormat="1" ht="23.1" customHeight="1" thickBot="1">
      <c r="A3" s="389" t="s">
        <v>114</v>
      </c>
      <c r="B3" s="558" t="s">
        <v>502</v>
      </c>
      <c r="C3" s="559"/>
      <c r="D3" s="559"/>
      <c r="E3" s="559"/>
      <c r="F3" s="559"/>
      <c r="G3" s="559"/>
      <c r="H3" s="559"/>
      <c r="I3" s="559"/>
      <c r="J3" s="559"/>
      <c r="K3" s="390" t="s">
        <v>34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CONCATENATE(RM_5.9.3.sz.mell!K5)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N166"/>
  <sheetViews>
    <sheetView view="pageBreakPreview" topLeftCell="A105" zoomScaleNormal="120" zoomScaleSheetLayoutView="100" workbookViewId="0">
      <selection activeCell="C126" sqref="C126"/>
    </sheetView>
  </sheetViews>
  <sheetFormatPr defaultColWidth="9.33203125" defaultRowHeight="15.75"/>
  <cols>
    <col min="1" max="1" width="7.5" style="115" customWidth="1"/>
    <col min="2" max="2" width="59.6640625" style="115" customWidth="1"/>
    <col min="3" max="3" width="14.83203125" style="116" customWidth="1"/>
    <col min="4" max="11" width="14.83203125" style="136" customWidth="1"/>
    <col min="12" max="12" width="9.83203125" style="136" bestFit="1" customWidth="1"/>
    <col min="13" max="16384" width="9.33203125" style="136"/>
  </cols>
  <sheetData>
    <row r="1" spans="1:11">
      <c r="A1" s="307"/>
      <c r="B1" s="510" t="str">
        <f>CONCATENATE("1.2. melléklet ",RM_ALAPADATOK!A7," ",RM_ALAPADATOK!B7," ",RM_ALAPADATOK!C7," ",RM_ALAPADATOK!D7," ",RM_ALAPADATOK!E7," ",RM_ALAPADATOK!F7," ",RM_ALAPADATOK!G7," ",RM_ALAPADATOK!H7)</f>
        <v>1.2. melléklet a 13 / 2019 ( XII. 4. ) önkormányzati rendelethez</v>
      </c>
      <c r="C1" s="511"/>
      <c r="D1" s="511"/>
      <c r="E1" s="511"/>
      <c r="F1" s="511"/>
      <c r="G1" s="511"/>
      <c r="H1" s="511"/>
      <c r="I1" s="511"/>
      <c r="J1" s="511"/>
      <c r="K1" s="511"/>
    </row>
    <row r="2" spans="1:11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1">
      <c r="A3" s="512" t="str">
        <f>CONCATENATE(RM_ALAPADATOK!A4)</f>
        <v/>
      </c>
      <c r="B3" s="512"/>
      <c r="C3" s="513"/>
      <c r="D3" s="512"/>
      <c r="E3" s="512"/>
      <c r="F3" s="512"/>
      <c r="G3" s="512"/>
      <c r="H3" s="512"/>
      <c r="I3" s="512"/>
      <c r="J3" s="512"/>
      <c r="K3" s="512"/>
    </row>
    <row r="4" spans="1:11">
      <c r="A4" s="512" t="s">
        <v>460</v>
      </c>
      <c r="B4" s="512"/>
      <c r="C4" s="513"/>
      <c r="D4" s="512"/>
      <c r="E4" s="512"/>
      <c r="F4" s="512"/>
      <c r="G4" s="512"/>
      <c r="H4" s="512"/>
      <c r="I4" s="512"/>
      <c r="J4" s="512"/>
      <c r="K4" s="512"/>
    </row>
    <row r="5" spans="1:11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1" ht="15.95" customHeight="1">
      <c r="A6" s="503" t="s">
        <v>1</v>
      </c>
      <c r="B6" s="503"/>
      <c r="C6" s="503"/>
      <c r="D6" s="503"/>
      <c r="E6" s="503"/>
      <c r="F6" s="503"/>
      <c r="G6" s="503"/>
      <c r="H6" s="503"/>
      <c r="I6" s="503"/>
      <c r="J6" s="503"/>
      <c r="K6" s="503"/>
    </row>
    <row r="7" spans="1:11" ht="15.95" customHeight="1" thickBot="1">
      <c r="A7" s="507" t="s">
        <v>81</v>
      </c>
      <c r="B7" s="507"/>
      <c r="C7" s="310"/>
      <c r="D7" s="309"/>
      <c r="E7" s="309"/>
      <c r="F7" s="309"/>
      <c r="G7" s="309"/>
      <c r="H7" s="309"/>
      <c r="I7" s="309"/>
      <c r="J7" s="309"/>
      <c r="K7" s="310" t="s">
        <v>428</v>
      </c>
    </row>
    <row r="8" spans="1:11">
      <c r="A8" s="516" t="s">
        <v>46</v>
      </c>
      <c r="B8" s="518" t="s">
        <v>2</v>
      </c>
      <c r="C8" s="520" t="str">
        <f>+CONCATENATE(LEFT(RM_ÖSSZEFÜGGÉSEK!A6,4),". évi")</f>
        <v>2019. évi</v>
      </c>
      <c r="D8" s="521"/>
      <c r="E8" s="522"/>
      <c r="F8" s="522"/>
      <c r="G8" s="522"/>
      <c r="H8" s="522"/>
      <c r="I8" s="522"/>
      <c r="J8" s="522"/>
      <c r="K8" s="523"/>
    </row>
    <row r="9" spans="1:11" ht="39" customHeight="1" thickBot="1">
      <c r="A9" s="517"/>
      <c r="B9" s="519"/>
      <c r="C9" s="284" t="s">
        <v>369</v>
      </c>
      <c r="D9" s="304" t="str">
        <f>CONCATENATE(RM_1.1.sz.mell.!D9)</f>
        <v xml:space="preserve">1. sz. módosítás </v>
      </c>
      <c r="E9" s="304" t="str">
        <f>CONCATENATE(RM_1.1.sz.mell.!E9)</f>
        <v xml:space="preserve">2. sz. módosítás </v>
      </c>
      <c r="F9" s="304" t="str">
        <f>CONCATENATE(RM_1.1.sz.mell.!F9)</f>
        <v xml:space="preserve">3. sz. módosítás </v>
      </c>
      <c r="G9" s="304" t="str">
        <f>CONCATENATE(RM_1.1.sz.mell.!G9)</f>
        <v xml:space="preserve">4. sz. módosítás </v>
      </c>
      <c r="H9" s="304" t="str">
        <f>CONCATENATE(RM_1.1.sz.mell.!H9)</f>
        <v xml:space="preserve">5. sz. módosítás </v>
      </c>
      <c r="I9" s="304" t="str">
        <f>CONCATENATE(RM_1.1.sz.mell.!I9)</f>
        <v xml:space="preserve">6. sz. módosítás </v>
      </c>
      <c r="J9" s="305" t="s">
        <v>434</v>
      </c>
      <c r="K9" s="306" t="str">
        <f>CONCATENATE(RM_1.1.sz.mell.!K9)</f>
        <v>3.számú módosítás utáni előirányzat</v>
      </c>
    </row>
    <row r="10" spans="1:11" s="137" customFormat="1" ht="12" customHeight="1" thickBot="1">
      <c r="A10" s="133" t="s">
        <v>345</v>
      </c>
      <c r="B10" s="134" t="s">
        <v>346</v>
      </c>
      <c r="C10" s="285" t="s">
        <v>347</v>
      </c>
      <c r="D10" s="285" t="s">
        <v>349</v>
      </c>
      <c r="E10" s="286" t="s">
        <v>348</v>
      </c>
      <c r="F10" s="286" t="s">
        <v>350</v>
      </c>
      <c r="G10" s="286" t="s">
        <v>351</v>
      </c>
      <c r="H10" s="286" t="s">
        <v>352</v>
      </c>
      <c r="I10" s="286" t="s">
        <v>457</v>
      </c>
      <c r="J10" s="286" t="s">
        <v>458</v>
      </c>
      <c r="K10" s="303" t="s">
        <v>459</v>
      </c>
    </row>
    <row r="11" spans="1:11" s="138" customFormat="1" ht="12" customHeight="1" thickBot="1">
      <c r="A11" s="17" t="s">
        <v>3</v>
      </c>
      <c r="B11" s="18" t="s">
        <v>137</v>
      </c>
      <c r="C11" s="126">
        <f>+C12+C13+C14+C15+C16+C17</f>
        <v>585952797</v>
      </c>
      <c r="D11" s="126">
        <f t="shared" ref="D11:K11" si="0">+D12+D13+D14+D15+D16+D17</f>
        <v>19093256</v>
      </c>
      <c r="E11" s="126">
        <f t="shared" si="0"/>
        <v>3769821</v>
      </c>
      <c r="F11" s="126">
        <f t="shared" si="0"/>
        <v>38811870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61674947</v>
      </c>
      <c r="K11" s="68">
        <f t="shared" si="0"/>
        <v>647627744</v>
      </c>
    </row>
    <row r="12" spans="1:11" s="138" customFormat="1" ht="12" customHeight="1">
      <c r="A12" s="12" t="s">
        <v>58</v>
      </c>
      <c r="B12" s="139" t="s">
        <v>138</v>
      </c>
      <c r="C12" s="128">
        <v>183610045</v>
      </c>
      <c r="D12" s="128">
        <v>154275</v>
      </c>
      <c r="E12" s="128">
        <v>279395</v>
      </c>
      <c r="F12" s="128">
        <v>3775421</v>
      </c>
      <c r="G12" s="128"/>
      <c r="H12" s="128"/>
      <c r="I12" s="128"/>
      <c r="J12" s="167">
        <f t="shared" ref="J12:J17" si="1">D12+E12+F12+G12+H12+I12</f>
        <v>4209091</v>
      </c>
      <c r="K12" s="166">
        <f t="shared" ref="K12:K17" si="2">C12+J12</f>
        <v>187819136</v>
      </c>
    </row>
    <row r="13" spans="1:11" s="138" customFormat="1" ht="12" customHeight="1">
      <c r="A13" s="11" t="s">
        <v>59</v>
      </c>
      <c r="B13" s="140" t="s">
        <v>139</v>
      </c>
      <c r="C13" s="127">
        <v>122110234</v>
      </c>
      <c r="D13" s="127"/>
      <c r="E13" s="128"/>
      <c r="F13" s="128">
        <v>3255008</v>
      </c>
      <c r="G13" s="128"/>
      <c r="H13" s="128"/>
      <c r="I13" s="128"/>
      <c r="J13" s="167">
        <f t="shared" si="1"/>
        <v>3255008</v>
      </c>
      <c r="K13" s="166">
        <f t="shared" si="2"/>
        <v>125365242</v>
      </c>
    </row>
    <row r="14" spans="1:11" s="138" customFormat="1" ht="12" customHeight="1">
      <c r="A14" s="11" t="s">
        <v>60</v>
      </c>
      <c r="B14" s="140" t="s">
        <v>140</v>
      </c>
      <c r="C14" s="127">
        <v>195092064</v>
      </c>
      <c r="D14" s="127">
        <v>3747342</v>
      </c>
      <c r="E14" s="128">
        <v>3346309</v>
      </c>
      <c r="F14" s="128">
        <v>18943359</v>
      </c>
      <c r="G14" s="128"/>
      <c r="H14" s="128"/>
      <c r="I14" s="128"/>
      <c r="J14" s="167">
        <f t="shared" si="1"/>
        <v>26037010</v>
      </c>
      <c r="K14" s="166">
        <f t="shared" si="2"/>
        <v>221129074</v>
      </c>
    </row>
    <row r="15" spans="1:11" s="138" customFormat="1" ht="12" customHeight="1">
      <c r="A15" s="11" t="s">
        <v>61</v>
      </c>
      <c r="B15" s="140" t="s">
        <v>141</v>
      </c>
      <c r="C15" s="127">
        <v>5949570</v>
      </c>
      <c r="D15" s="127">
        <v>143639</v>
      </c>
      <c r="E15" s="128">
        <v>144117</v>
      </c>
      <c r="F15" s="128">
        <v>328209</v>
      </c>
      <c r="G15" s="128"/>
      <c r="H15" s="128"/>
      <c r="I15" s="128"/>
      <c r="J15" s="167">
        <f t="shared" si="1"/>
        <v>615965</v>
      </c>
      <c r="K15" s="166">
        <f t="shared" si="2"/>
        <v>6565535</v>
      </c>
    </row>
    <row r="16" spans="1:11" s="138" customFormat="1" ht="12" customHeight="1">
      <c r="A16" s="11" t="s">
        <v>78</v>
      </c>
      <c r="B16" s="70" t="s">
        <v>290</v>
      </c>
      <c r="C16" s="127">
        <v>79190884</v>
      </c>
      <c r="D16" s="127">
        <v>15048000</v>
      </c>
      <c r="E16" s="128"/>
      <c r="F16" s="128">
        <v>11772900</v>
      </c>
      <c r="G16" s="128"/>
      <c r="H16" s="128"/>
      <c r="I16" s="128"/>
      <c r="J16" s="167">
        <f t="shared" si="1"/>
        <v>26820900</v>
      </c>
      <c r="K16" s="166">
        <f t="shared" si="2"/>
        <v>106011784</v>
      </c>
    </row>
    <row r="17" spans="1:11" s="138" customFormat="1" ht="12" customHeight="1" thickBot="1">
      <c r="A17" s="13" t="s">
        <v>62</v>
      </c>
      <c r="B17" s="71" t="s">
        <v>291</v>
      </c>
      <c r="C17" s="127"/>
      <c r="D17" s="127"/>
      <c r="E17" s="128"/>
      <c r="F17" s="128">
        <v>736973</v>
      </c>
      <c r="G17" s="128"/>
      <c r="H17" s="128"/>
      <c r="I17" s="128"/>
      <c r="J17" s="167">
        <f t="shared" si="1"/>
        <v>736973</v>
      </c>
      <c r="K17" s="166">
        <f t="shared" si="2"/>
        <v>736973</v>
      </c>
    </row>
    <row r="18" spans="1:11" s="138" customFormat="1" ht="12" customHeight="1" thickBot="1">
      <c r="A18" s="17" t="s">
        <v>4</v>
      </c>
      <c r="B18" s="69" t="s">
        <v>142</v>
      </c>
      <c r="C18" s="126">
        <f>+C19+C20+C21+C22+C23</f>
        <v>131404635</v>
      </c>
      <c r="D18" s="126">
        <f t="shared" ref="D18:K18" si="3">+D19+D20+D21+D22+D23</f>
        <v>0</v>
      </c>
      <c r="E18" s="126">
        <f t="shared" si="3"/>
        <v>1575588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1575588</v>
      </c>
      <c r="K18" s="68">
        <f t="shared" si="3"/>
        <v>132980223</v>
      </c>
    </row>
    <row r="19" spans="1:11" s="138" customFormat="1" ht="12" customHeight="1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>
      <c r="A21" s="11" t="s">
        <v>66</v>
      </c>
      <c r="B21" s="140" t="s">
        <v>282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>
      <c r="A22" s="11" t="s">
        <v>67</v>
      </c>
      <c r="B22" s="140" t="s">
        <v>283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>
      <c r="A23" s="11" t="s">
        <v>68</v>
      </c>
      <c r="B23" s="140" t="s">
        <v>145</v>
      </c>
      <c r="C23" s="127">
        <v>131404635</v>
      </c>
      <c r="D23" s="127"/>
      <c r="E23" s="128">
        <v>1575588</v>
      </c>
      <c r="F23" s="128"/>
      <c r="G23" s="128"/>
      <c r="H23" s="128"/>
      <c r="I23" s="128"/>
      <c r="J23" s="167">
        <f t="shared" si="4"/>
        <v>1575588</v>
      </c>
      <c r="K23" s="166">
        <f t="shared" si="5"/>
        <v>132980223</v>
      </c>
    </row>
    <row r="24" spans="1:11" s="138" customFormat="1" ht="12" customHeight="1" thickBot="1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</row>
    <row r="26" spans="1:11" s="138" customFormat="1" ht="12" customHeight="1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</row>
    <row r="27" spans="1:11" s="138" customFormat="1" ht="12" customHeight="1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>
      <c r="A28" s="11" t="s">
        <v>49</v>
      </c>
      <c r="B28" s="140" t="s">
        <v>284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>
      <c r="A29" s="11" t="s">
        <v>50</v>
      </c>
      <c r="B29" s="140" t="s">
        <v>285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>
      <c r="A30" s="11" t="s">
        <v>89</v>
      </c>
      <c r="B30" s="140" t="s">
        <v>150</v>
      </c>
      <c r="C30" s="127"/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</row>
    <row r="31" spans="1:11" s="138" customFormat="1" ht="12" customHeight="1" thickBot="1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>
      <c r="A32" s="17" t="s">
        <v>91</v>
      </c>
      <c r="B32" s="18" t="s">
        <v>420</v>
      </c>
      <c r="C32" s="132">
        <f>+C33+C34+C35+C36+C37+C38+C39</f>
        <v>43600000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43600000</v>
      </c>
    </row>
    <row r="33" spans="1:11" s="138" customFormat="1" ht="12" customHeight="1">
      <c r="A33" s="12" t="s">
        <v>152</v>
      </c>
      <c r="B33" s="139" t="s">
        <v>413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>
      <c r="A34" s="11" t="s">
        <v>153</v>
      </c>
      <c r="B34" s="140" t="s">
        <v>414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>
      <c r="A35" s="11" t="s">
        <v>154</v>
      </c>
      <c r="B35" s="140" t="s">
        <v>415</v>
      </c>
      <c r="C35" s="127">
        <v>33000000</v>
      </c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33000000</v>
      </c>
    </row>
    <row r="36" spans="1:11" s="138" customFormat="1" ht="12" customHeight="1">
      <c r="A36" s="11" t="s">
        <v>155</v>
      </c>
      <c r="B36" s="140" t="s">
        <v>416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>
      <c r="A37" s="11" t="s">
        <v>417</v>
      </c>
      <c r="B37" s="140" t="s">
        <v>156</v>
      </c>
      <c r="C37" s="127">
        <v>10000000</v>
      </c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10000000</v>
      </c>
    </row>
    <row r="38" spans="1:11" s="138" customFormat="1" ht="12" customHeight="1">
      <c r="A38" s="11" t="s">
        <v>418</v>
      </c>
      <c r="B38" s="140" t="s">
        <v>560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>
      <c r="A39" s="13" t="s">
        <v>419</v>
      </c>
      <c r="B39" s="141" t="s">
        <v>157</v>
      </c>
      <c r="C39" s="129">
        <v>600000</v>
      </c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600000</v>
      </c>
    </row>
    <row r="40" spans="1:11" s="138" customFormat="1" ht="12" customHeight="1" thickBot="1">
      <c r="A40" s="17" t="s">
        <v>7</v>
      </c>
      <c r="B40" s="18" t="s">
        <v>292</v>
      </c>
      <c r="C40" s="126">
        <f>SUM(C41:C51)</f>
        <v>40242000</v>
      </c>
      <c r="D40" s="126">
        <f t="shared" ref="D40:K40" si="12">SUM(D41:D51)</f>
        <v>0</v>
      </c>
      <c r="E40" s="126">
        <f t="shared" si="12"/>
        <v>0</v>
      </c>
      <c r="F40" s="126">
        <f t="shared" si="12"/>
        <v>3866435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3866435</v>
      </c>
      <c r="K40" s="68">
        <f t="shared" si="12"/>
        <v>44108435</v>
      </c>
    </row>
    <row r="41" spans="1:11" s="138" customFormat="1" ht="12" customHeight="1">
      <c r="A41" s="12" t="s">
        <v>51</v>
      </c>
      <c r="B41" s="139" t="s">
        <v>160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>
      <c r="A42" s="11" t="s">
        <v>52</v>
      </c>
      <c r="B42" s="140" t="s">
        <v>161</v>
      </c>
      <c r="C42" s="127">
        <v>13260000</v>
      </c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13260000</v>
      </c>
    </row>
    <row r="43" spans="1:11" s="138" customFormat="1" ht="12" customHeight="1">
      <c r="A43" s="11" t="s">
        <v>53</v>
      </c>
      <c r="B43" s="140" t="s">
        <v>162</v>
      </c>
      <c r="C43" s="127"/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0</v>
      </c>
    </row>
    <row r="44" spans="1:11" s="138" customFormat="1" ht="12" customHeight="1">
      <c r="A44" s="11" t="s">
        <v>93</v>
      </c>
      <c r="B44" s="140" t="s">
        <v>163</v>
      </c>
      <c r="C44" s="127"/>
      <c r="D44" s="127"/>
      <c r="E44" s="128"/>
      <c r="F44" s="128">
        <v>2325839</v>
      </c>
      <c r="G44" s="128"/>
      <c r="H44" s="128"/>
      <c r="I44" s="128"/>
      <c r="J44" s="167">
        <f t="shared" si="13"/>
        <v>2325839</v>
      </c>
      <c r="K44" s="166">
        <f t="shared" si="14"/>
        <v>2325839</v>
      </c>
    </row>
    <row r="45" spans="1:11" s="138" customFormat="1" ht="12" customHeight="1">
      <c r="A45" s="11" t="s">
        <v>94</v>
      </c>
      <c r="B45" s="140" t="s">
        <v>164</v>
      </c>
      <c r="C45" s="127">
        <v>20970000</v>
      </c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20970000</v>
      </c>
    </row>
    <row r="46" spans="1:11" s="138" customFormat="1" ht="12" customHeight="1">
      <c r="A46" s="11" t="s">
        <v>95</v>
      </c>
      <c r="B46" s="140" t="s">
        <v>165</v>
      </c>
      <c r="C46" s="127">
        <v>6012000</v>
      </c>
      <c r="D46" s="127"/>
      <c r="E46" s="128"/>
      <c r="F46" s="128">
        <v>1540596</v>
      </c>
      <c r="G46" s="128"/>
      <c r="H46" s="128"/>
      <c r="I46" s="128"/>
      <c r="J46" s="167">
        <f t="shared" si="13"/>
        <v>1540596</v>
      </c>
      <c r="K46" s="166">
        <f t="shared" si="14"/>
        <v>7552596</v>
      </c>
    </row>
    <row r="47" spans="1:11" s="138" customFormat="1" ht="12" customHeight="1">
      <c r="A47" s="11" t="s">
        <v>96</v>
      </c>
      <c r="B47" s="140" t="s">
        <v>166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>
      <c r="A48" s="11" t="s">
        <v>97</v>
      </c>
      <c r="B48" s="140" t="s">
        <v>421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>
      <c r="A49" s="11" t="s">
        <v>158</v>
      </c>
      <c r="B49" s="140" t="s">
        <v>168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>
      <c r="A50" s="13" t="s">
        <v>159</v>
      </c>
      <c r="B50" s="141" t="s">
        <v>294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>
      <c r="A51" s="15" t="s">
        <v>293</v>
      </c>
      <c r="B51" s="302" t="s">
        <v>169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>
      <c r="A52" s="17" t="s">
        <v>8</v>
      </c>
      <c r="B52" s="18" t="s">
        <v>170</v>
      </c>
      <c r="C52" s="126">
        <f>SUM(C53:C57)</f>
        <v>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580000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580000</v>
      </c>
      <c r="K52" s="68">
        <f t="shared" si="15"/>
        <v>580000</v>
      </c>
    </row>
    <row r="53" spans="1:11" s="138" customFormat="1" ht="12" customHeight="1">
      <c r="A53" s="12" t="s">
        <v>54</v>
      </c>
      <c r="B53" s="139" t="s">
        <v>174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>
      <c r="A54" s="11" t="s">
        <v>55</v>
      </c>
      <c r="B54" s="140" t="s">
        <v>175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>
      <c r="A55" s="11" t="s">
        <v>171</v>
      </c>
      <c r="B55" s="140" t="s">
        <v>176</v>
      </c>
      <c r="C55" s="130"/>
      <c r="D55" s="130"/>
      <c r="E55" s="168"/>
      <c r="F55" s="168">
        <v>580000</v>
      </c>
      <c r="G55" s="168"/>
      <c r="H55" s="168"/>
      <c r="I55" s="168"/>
      <c r="J55" s="273">
        <f>D55+E55+F55+G55+H55+I55</f>
        <v>580000</v>
      </c>
      <c r="K55" s="227">
        <f>C55+J55</f>
        <v>580000</v>
      </c>
    </row>
    <row r="56" spans="1:11" s="138" customFormat="1" ht="12" customHeight="1">
      <c r="A56" s="11" t="s">
        <v>172</v>
      </c>
      <c r="B56" s="140" t="s">
        <v>177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>
      <c r="A57" s="13" t="s">
        <v>173</v>
      </c>
      <c r="B57" s="71" t="s">
        <v>178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>
      <c r="A58" s="17" t="s">
        <v>98</v>
      </c>
      <c r="B58" s="18" t="s">
        <v>179</v>
      </c>
      <c r="C58" s="126">
        <f>SUM(C59:C61)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</row>
    <row r="59" spans="1:11" s="138" customFormat="1" ht="12" customHeight="1">
      <c r="A59" s="12" t="s">
        <v>56</v>
      </c>
      <c r="B59" s="139" t="s">
        <v>180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>
      <c r="A60" s="11" t="s">
        <v>57</v>
      </c>
      <c r="B60" s="140" t="s">
        <v>286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>
      <c r="A61" s="11" t="s">
        <v>183</v>
      </c>
      <c r="B61" s="140" t="s">
        <v>181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>
      <c r="A62" s="13" t="s">
        <v>184</v>
      </c>
      <c r="B62" s="71" t="s">
        <v>182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>
      <c r="A63" s="17" t="s">
        <v>10</v>
      </c>
      <c r="B63" s="69" t="s">
        <v>185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>
      <c r="A64" s="12" t="s">
        <v>99</v>
      </c>
      <c r="B64" s="139" t="s">
        <v>187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>
      <c r="A65" s="11" t="s">
        <v>100</v>
      </c>
      <c r="B65" s="140" t="s">
        <v>287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>
      <c r="A66" s="11" t="s">
        <v>120</v>
      </c>
      <c r="B66" s="140" t="s">
        <v>188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>
      <c r="A67" s="13" t="s">
        <v>186</v>
      </c>
      <c r="B67" s="71" t="s">
        <v>189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>
      <c r="A68" s="179" t="s">
        <v>334</v>
      </c>
      <c r="B68" s="18" t="s">
        <v>190</v>
      </c>
      <c r="C68" s="132">
        <f>+C11+C18+C25+C32+C40+C52+C58+C63</f>
        <v>801199432</v>
      </c>
      <c r="D68" s="132">
        <f t="shared" ref="D68:K68" si="18">+D11+D18+D25+D32+D40+D52+D58+D63</f>
        <v>19093256</v>
      </c>
      <c r="E68" s="132">
        <f t="shared" si="18"/>
        <v>5345409</v>
      </c>
      <c r="F68" s="132">
        <f t="shared" si="18"/>
        <v>43258305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67696970</v>
      </c>
      <c r="K68" s="165">
        <f t="shared" si="18"/>
        <v>868896402</v>
      </c>
    </row>
    <row r="69" spans="1:11" s="138" customFormat="1" ht="12" customHeight="1" thickBot="1">
      <c r="A69" s="169" t="s">
        <v>191</v>
      </c>
      <c r="B69" s="69" t="s">
        <v>192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>
      <c r="A70" s="12" t="s">
        <v>220</v>
      </c>
      <c r="B70" s="139" t="s">
        <v>193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>
      <c r="A71" s="11" t="s">
        <v>229</v>
      </c>
      <c r="B71" s="140" t="s">
        <v>194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>
      <c r="A72" s="15" t="s">
        <v>230</v>
      </c>
      <c r="B72" s="287" t="s">
        <v>319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>
      <c r="A73" s="169" t="s">
        <v>196</v>
      </c>
      <c r="B73" s="69" t="s">
        <v>197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>
      <c r="A74" s="12" t="s">
        <v>79</v>
      </c>
      <c r="B74" s="245" t="s">
        <v>198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>
      <c r="A75" s="11" t="s">
        <v>80</v>
      </c>
      <c r="B75" s="245" t="s">
        <v>431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>
      <c r="A76" s="11" t="s">
        <v>221</v>
      </c>
      <c r="B76" s="245" t="s">
        <v>199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>
      <c r="A77" s="13" t="s">
        <v>222</v>
      </c>
      <c r="B77" s="246" t="s">
        <v>432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>
      <c r="A78" s="169" t="s">
        <v>200</v>
      </c>
      <c r="B78" s="69" t="s">
        <v>201</v>
      </c>
      <c r="C78" s="126">
        <f>SUM(C79:C80)</f>
        <v>831330268</v>
      </c>
      <c r="D78" s="126">
        <f t="shared" ref="D78:K78" si="21">SUM(D79:D80)</f>
        <v>0</v>
      </c>
      <c r="E78" s="126">
        <f t="shared" si="21"/>
        <v>0</v>
      </c>
      <c r="F78" s="126">
        <f t="shared" si="21"/>
        <v>-2117945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-2117945</v>
      </c>
      <c r="K78" s="68">
        <f t="shared" si="21"/>
        <v>829212323</v>
      </c>
    </row>
    <row r="79" spans="1:11" s="138" customFormat="1" ht="12" customHeight="1">
      <c r="A79" s="12" t="s">
        <v>223</v>
      </c>
      <c r="B79" s="139" t="s">
        <v>202</v>
      </c>
      <c r="C79" s="130">
        <v>831330268</v>
      </c>
      <c r="D79" s="130"/>
      <c r="E79" s="130"/>
      <c r="F79" s="130">
        <v>-2117945</v>
      </c>
      <c r="G79" s="130"/>
      <c r="H79" s="130"/>
      <c r="I79" s="130"/>
      <c r="J79" s="276">
        <f>D79+E79+F79+G79+H79+I79</f>
        <v>-2117945</v>
      </c>
      <c r="K79" s="226">
        <f>C79+J79</f>
        <v>829212323</v>
      </c>
    </row>
    <row r="80" spans="1:11" s="138" customFormat="1" ht="12" customHeight="1" thickBot="1">
      <c r="A80" s="13" t="s">
        <v>224</v>
      </c>
      <c r="B80" s="71" t="s">
        <v>203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>
      <c r="A81" s="169" t="s">
        <v>204</v>
      </c>
      <c r="B81" s="69" t="s">
        <v>205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>
      <c r="A82" s="12" t="s">
        <v>225</v>
      </c>
      <c r="B82" s="139" t="s">
        <v>206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>
      <c r="A83" s="11" t="s">
        <v>226</v>
      </c>
      <c r="B83" s="140" t="s">
        <v>207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>
      <c r="A84" s="13" t="s">
        <v>227</v>
      </c>
      <c r="B84" s="71" t="s">
        <v>433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>
      <c r="A85" s="169" t="s">
        <v>208</v>
      </c>
      <c r="B85" s="69" t="s">
        <v>228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>
      <c r="A86" s="142" t="s">
        <v>209</v>
      </c>
      <c r="B86" s="139" t="s">
        <v>210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>
      <c r="A87" s="143" t="s">
        <v>211</v>
      </c>
      <c r="B87" s="140" t="s">
        <v>212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>
      <c r="A88" s="143" t="s">
        <v>213</v>
      </c>
      <c r="B88" s="140" t="s">
        <v>214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>
      <c r="A89" s="144" t="s">
        <v>215</v>
      </c>
      <c r="B89" s="71" t="s">
        <v>216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>
      <c r="A90" s="169" t="s">
        <v>217</v>
      </c>
      <c r="B90" s="69" t="s">
        <v>333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>
      <c r="A91" s="169" t="s">
        <v>219</v>
      </c>
      <c r="B91" s="69" t="s">
        <v>218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>
      <c r="A92" s="169" t="s">
        <v>231</v>
      </c>
      <c r="B92" s="69" t="s">
        <v>336</v>
      </c>
      <c r="C92" s="132">
        <f>+C69+C73+C78+C81+C85+C91+C90</f>
        <v>831330268</v>
      </c>
      <c r="D92" s="132">
        <f t="shared" ref="D92:K92" si="26">+D69+D73+D78+D81+D85+D91+D90</f>
        <v>0</v>
      </c>
      <c r="E92" s="132">
        <f t="shared" si="26"/>
        <v>0</v>
      </c>
      <c r="F92" s="132">
        <f t="shared" si="26"/>
        <v>-2117945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-2117945</v>
      </c>
      <c r="K92" s="165">
        <f t="shared" si="26"/>
        <v>829212323</v>
      </c>
    </row>
    <row r="93" spans="1:11" s="138" customFormat="1" ht="25.5" customHeight="1" thickBot="1">
      <c r="A93" s="170" t="s">
        <v>335</v>
      </c>
      <c r="B93" s="322" t="s">
        <v>337</v>
      </c>
      <c r="C93" s="132">
        <f>+C68+C92</f>
        <v>1632529700</v>
      </c>
      <c r="D93" s="132">
        <f t="shared" ref="D93:K93" si="27">+D68+D92</f>
        <v>19093256</v>
      </c>
      <c r="E93" s="132">
        <f t="shared" si="27"/>
        <v>5345409</v>
      </c>
      <c r="F93" s="132">
        <f t="shared" si="27"/>
        <v>41140360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65579025</v>
      </c>
      <c r="K93" s="165">
        <f t="shared" si="27"/>
        <v>1698108725</v>
      </c>
    </row>
    <row r="94" spans="1:11" s="138" customFormat="1" ht="30.75" customHeight="1">
      <c r="A94" s="2"/>
      <c r="B94" s="3"/>
      <c r="C94" s="73"/>
    </row>
    <row r="95" spans="1:11" ht="16.5" customHeight="1">
      <c r="A95" s="505" t="s">
        <v>31</v>
      </c>
      <c r="B95" s="505"/>
      <c r="C95" s="505"/>
      <c r="D95" s="505"/>
      <c r="E95" s="505"/>
      <c r="F95" s="505"/>
      <c r="G95" s="505"/>
      <c r="H95" s="505"/>
      <c r="I95" s="505"/>
      <c r="J95" s="505"/>
      <c r="K95" s="505"/>
    </row>
    <row r="96" spans="1:11" s="145" customFormat="1" ht="16.5" customHeight="1" thickBot="1">
      <c r="A96" s="509" t="s">
        <v>82</v>
      </c>
      <c r="B96" s="509"/>
      <c r="C96" s="49"/>
      <c r="K96" s="49" t="str">
        <f>K7</f>
        <v>Forintban!</v>
      </c>
    </row>
    <row r="97" spans="1:11">
      <c r="A97" s="516" t="s">
        <v>46</v>
      </c>
      <c r="B97" s="518" t="s">
        <v>370</v>
      </c>
      <c r="C97" s="520" t="str">
        <f>+CONCATENATE(LEFT(RM_ÖSSZEFÜGGÉSEK!A6,4),". évi")</f>
        <v>2019. évi</v>
      </c>
      <c r="D97" s="521"/>
      <c r="E97" s="522"/>
      <c r="F97" s="522"/>
      <c r="G97" s="522"/>
      <c r="H97" s="522"/>
      <c r="I97" s="522"/>
      <c r="J97" s="522"/>
      <c r="K97" s="523"/>
    </row>
    <row r="98" spans="1:11" ht="39" customHeight="1" thickBot="1">
      <c r="A98" s="517"/>
      <c r="B98" s="519"/>
      <c r="C98" s="284" t="s">
        <v>369</v>
      </c>
      <c r="D98" s="304" t="str">
        <f t="shared" ref="D98:I98" si="28">D9</f>
        <v xml:space="preserve">1. sz. módosítás </v>
      </c>
      <c r="E98" s="304" t="str">
        <f t="shared" si="28"/>
        <v xml:space="preserve">2. sz. módosítás </v>
      </c>
      <c r="F98" s="304" t="str">
        <f t="shared" si="28"/>
        <v xml:space="preserve">3. sz. módosítás </v>
      </c>
      <c r="G98" s="304" t="str">
        <f t="shared" si="28"/>
        <v xml:space="preserve">4. sz. módosítás </v>
      </c>
      <c r="H98" s="304" t="str">
        <f t="shared" si="28"/>
        <v xml:space="preserve">5. sz. módosítás </v>
      </c>
      <c r="I98" s="304" t="str">
        <f t="shared" si="28"/>
        <v xml:space="preserve">6. sz. módosítás </v>
      </c>
      <c r="J98" s="305" t="s">
        <v>434</v>
      </c>
      <c r="K98" s="306" t="str">
        <f>K9</f>
        <v>3.számú módosítás utáni előirányzat</v>
      </c>
    </row>
    <row r="99" spans="1:11" s="137" customFormat="1" ht="12" customHeight="1" thickBot="1">
      <c r="A99" s="24" t="s">
        <v>345</v>
      </c>
      <c r="B99" s="25" t="s">
        <v>346</v>
      </c>
      <c r="C99" s="285" t="s">
        <v>347</v>
      </c>
      <c r="D99" s="285" t="s">
        <v>349</v>
      </c>
      <c r="E99" s="286" t="s">
        <v>348</v>
      </c>
      <c r="F99" s="286" t="s">
        <v>350</v>
      </c>
      <c r="G99" s="286" t="s">
        <v>351</v>
      </c>
      <c r="H99" s="286" t="s">
        <v>352</v>
      </c>
      <c r="I99" s="286" t="s">
        <v>457</v>
      </c>
      <c r="J99" s="286" t="s">
        <v>458</v>
      </c>
      <c r="K99" s="303" t="s">
        <v>459</v>
      </c>
    </row>
    <row r="100" spans="1:11" ht="12" customHeight="1" thickBot="1">
      <c r="A100" s="19" t="s">
        <v>3</v>
      </c>
      <c r="B100" s="23" t="s">
        <v>295</v>
      </c>
      <c r="C100" s="125">
        <f>C101+C102+C103+C104+C105+C118</f>
        <v>1116569730</v>
      </c>
      <c r="D100" s="125">
        <f t="shared" ref="D100:K100" si="29">D101+D102+D103+D104+D105+D118</f>
        <v>68751</v>
      </c>
      <c r="E100" s="125">
        <f t="shared" si="29"/>
        <v>5074684</v>
      </c>
      <c r="F100" s="125">
        <f t="shared" si="29"/>
        <v>41140360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46283795</v>
      </c>
      <c r="K100" s="182">
        <f t="shared" si="29"/>
        <v>1162853525</v>
      </c>
    </row>
    <row r="101" spans="1:11" ht="12" customHeight="1">
      <c r="A101" s="14" t="s">
        <v>58</v>
      </c>
      <c r="B101" s="7" t="s">
        <v>32</v>
      </c>
      <c r="C101" s="269">
        <v>360655948</v>
      </c>
      <c r="D101" s="186">
        <v>15048000</v>
      </c>
      <c r="E101" s="186">
        <v>1090000</v>
      </c>
      <c r="F101" s="186">
        <v>5531000</v>
      </c>
      <c r="G101" s="186"/>
      <c r="H101" s="186"/>
      <c r="I101" s="186"/>
      <c r="J101" s="277">
        <f t="shared" ref="J101:J120" si="30">D101+E101+F101+G101+H101+I101</f>
        <v>21669000</v>
      </c>
      <c r="K101" s="228">
        <f t="shared" ref="K101:K120" si="31">C101+J101</f>
        <v>382324948</v>
      </c>
    </row>
    <row r="102" spans="1:11" ht="12" customHeight="1">
      <c r="A102" s="11" t="s">
        <v>59</v>
      </c>
      <c r="B102" s="5" t="s">
        <v>101</v>
      </c>
      <c r="C102" s="127">
        <v>74408971</v>
      </c>
      <c r="D102" s="127"/>
      <c r="E102" s="127">
        <v>224484</v>
      </c>
      <c r="F102" s="127">
        <v>1039400</v>
      </c>
      <c r="G102" s="127"/>
      <c r="H102" s="127"/>
      <c r="I102" s="127"/>
      <c r="J102" s="278">
        <f t="shared" si="30"/>
        <v>1263884</v>
      </c>
      <c r="K102" s="224">
        <f t="shared" si="31"/>
        <v>75672855</v>
      </c>
    </row>
    <row r="103" spans="1:11" ht="12" customHeight="1">
      <c r="A103" s="11" t="s">
        <v>60</v>
      </c>
      <c r="B103" s="5" t="s">
        <v>77</v>
      </c>
      <c r="C103" s="129">
        <v>308614166</v>
      </c>
      <c r="D103" s="129">
        <v>-431173</v>
      </c>
      <c r="E103" s="129">
        <v>-32832</v>
      </c>
      <c r="F103" s="129">
        <v>159807</v>
      </c>
      <c r="G103" s="129"/>
      <c r="H103" s="129"/>
      <c r="I103" s="129"/>
      <c r="J103" s="279">
        <f t="shared" si="30"/>
        <v>-304198</v>
      </c>
      <c r="K103" s="225">
        <f t="shared" si="31"/>
        <v>308309968</v>
      </c>
    </row>
    <row r="104" spans="1:11" ht="12" customHeight="1">
      <c r="A104" s="11" t="s">
        <v>61</v>
      </c>
      <c r="B104" s="8" t="s">
        <v>102</v>
      </c>
      <c r="C104" s="129">
        <v>23042250</v>
      </c>
      <c r="D104" s="129"/>
      <c r="E104" s="129"/>
      <c r="F104" s="129">
        <v>11772900</v>
      </c>
      <c r="G104" s="129"/>
      <c r="H104" s="129"/>
      <c r="I104" s="129"/>
      <c r="J104" s="279">
        <f t="shared" si="30"/>
        <v>11772900</v>
      </c>
      <c r="K104" s="225">
        <f t="shared" si="31"/>
        <v>34815150</v>
      </c>
    </row>
    <row r="105" spans="1:11" ht="12" customHeight="1">
      <c r="A105" s="11" t="s">
        <v>69</v>
      </c>
      <c r="B105" s="16" t="s">
        <v>103</v>
      </c>
      <c r="C105" s="129">
        <v>162750764</v>
      </c>
      <c r="D105" s="129"/>
      <c r="E105" s="129">
        <v>23211</v>
      </c>
      <c r="F105" s="129">
        <v>15825000</v>
      </c>
      <c r="G105" s="129"/>
      <c r="H105" s="129"/>
      <c r="I105" s="129"/>
      <c r="J105" s="279">
        <f t="shared" si="30"/>
        <v>15848211</v>
      </c>
      <c r="K105" s="225">
        <f t="shared" si="31"/>
        <v>178598975</v>
      </c>
    </row>
    <row r="106" spans="1:11" ht="12" customHeight="1">
      <c r="A106" s="11" t="s">
        <v>62</v>
      </c>
      <c r="B106" s="5" t="s">
        <v>300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>
      <c r="A107" s="11" t="s">
        <v>63</v>
      </c>
      <c r="B107" s="52" t="s">
        <v>299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>
      <c r="A108" s="11" t="s">
        <v>70</v>
      </c>
      <c r="B108" s="52" t="s">
        <v>298</v>
      </c>
      <c r="C108" s="129"/>
      <c r="D108" s="129"/>
      <c r="E108" s="129">
        <v>4272</v>
      </c>
      <c r="F108" s="129"/>
      <c r="G108" s="129"/>
      <c r="H108" s="129"/>
      <c r="I108" s="129"/>
      <c r="J108" s="279">
        <f t="shared" si="30"/>
        <v>4272</v>
      </c>
      <c r="K108" s="225">
        <f t="shared" si="31"/>
        <v>4272</v>
      </c>
    </row>
    <row r="109" spans="1:11" ht="12" customHeight="1">
      <c r="A109" s="11" t="s">
        <v>71</v>
      </c>
      <c r="B109" s="50" t="s">
        <v>234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>
      <c r="A110" s="11" t="s">
        <v>72</v>
      </c>
      <c r="B110" s="51" t="s">
        <v>235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>
      <c r="A111" s="11" t="s">
        <v>73</v>
      </c>
      <c r="B111" s="51" t="s">
        <v>236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>
      <c r="A112" s="11" t="s">
        <v>75</v>
      </c>
      <c r="B112" s="50" t="s">
        <v>237</v>
      </c>
      <c r="C112" s="129">
        <v>162750764</v>
      </c>
      <c r="D112" s="129"/>
      <c r="E112" s="129"/>
      <c r="F112" s="129">
        <v>15825000</v>
      </c>
      <c r="G112" s="129"/>
      <c r="H112" s="129"/>
      <c r="I112" s="129"/>
      <c r="J112" s="279">
        <f t="shared" si="30"/>
        <v>15825000</v>
      </c>
      <c r="K112" s="225">
        <f t="shared" si="31"/>
        <v>178575764</v>
      </c>
    </row>
    <row r="113" spans="1:11" ht="12" customHeight="1">
      <c r="A113" s="11" t="s">
        <v>104</v>
      </c>
      <c r="B113" s="50" t="s">
        <v>238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>
      <c r="A114" s="11" t="s">
        <v>232</v>
      </c>
      <c r="B114" s="51" t="s">
        <v>239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>
      <c r="A115" s="10" t="s">
        <v>233</v>
      </c>
      <c r="B115" s="52" t="s">
        <v>240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>
      <c r="A116" s="11" t="s">
        <v>296</v>
      </c>
      <c r="B116" s="52" t="s">
        <v>241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>
      <c r="A117" s="13" t="s">
        <v>297</v>
      </c>
      <c r="B117" s="52" t="s">
        <v>242</v>
      </c>
      <c r="C117" s="129">
        <v>0</v>
      </c>
      <c r="D117" s="129"/>
      <c r="E117" s="129">
        <v>18939</v>
      </c>
      <c r="F117" s="129"/>
      <c r="G117" s="129"/>
      <c r="H117" s="129"/>
      <c r="I117" s="129"/>
      <c r="J117" s="279">
        <f t="shared" si="30"/>
        <v>18939</v>
      </c>
      <c r="K117" s="225">
        <f t="shared" si="31"/>
        <v>18939</v>
      </c>
    </row>
    <row r="118" spans="1:11" ht="12" customHeight="1">
      <c r="A118" s="11" t="s">
        <v>301</v>
      </c>
      <c r="B118" s="8" t="s">
        <v>33</v>
      </c>
      <c r="C118" s="127">
        <v>187097631</v>
      </c>
      <c r="D118" s="127">
        <v>-14548076</v>
      </c>
      <c r="E118" s="127">
        <v>3769821</v>
      </c>
      <c r="F118" s="127">
        <v>6812253</v>
      </c>
      <c r="G118" s="127"/>
      <c r="H118" s="127"/>
      <c r="I118" s="127"/>
      <c r="J118" s="278">
        <f t="shared" si="30"/>
        <v>-3966002</v>
      </c>
      <c r="K118" s="224">
        <f t="shared" si="31"/>
        <v>183131629</v>
      </c>
    </row>
    <row r="119" spans="1:11" ht="12" customHeight="1">
      <c r="A119" s="11" t="s">
        <v>302</v>
      </c>
      <c r="B119" s="5" t="s">
        <v>304</v>
      </c>
      <c r="C119" s="127">
        <v>50000000</v>
      </c>
      <c r="D119" s="127">
        <v>-14548076</v>
      </c>
      <c r="E119" s="127">
        <v>3769821</v>
      </c>
      <c r="F119" s="127">
        <v>6812253</v>
      </c>
      <c r="G119" s="127"/>
      <c r="H119" s="127"/>
      <c r="I119" s="127"/>
      <c r="J119" s="278">
        <f t="shared" si="30"/>
        <v>-3966002</v>
      </c>
      <c r="K119" s="224">
        <f t="shared" si="31"/>
        <v>46033998</v>
      </c>
    </row>
    <row r="120" spans="1:11" ht="12" customHeight="1" thickBot="1">
      <c r="A120" s="15" t="s">
        <v>303</v>
      </c>
      <c r="B120" s="178" t="s">
        <v>305</v>
      </c>
      <c r="C120" s="187">
        <v>137097631</v>
      </c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137097631</v>
      </c>
    </row>
    <row r="121" spans="1:11" ht="12" customHeight="1" thickBot="1">
      <c r="A121" s="176" t="s">
        <v>4</v>
      </c>
      <c r="B121" s="177" t="s">
        <v>243</v>
      </c>
      <c r="C121" s="188">
        <f>+C122+C124+C126</f>
        <v>515959970</v>
      </c>
      <c r="D121" s="126">
        <f t="shared" ref="D121:K121" si="32">+D122+D124+D126</f>
        <v>431173</v>
      </c>
      <c r="E121" s="188">
        <f t="shared" si="32"/>
        <v>270725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701898</v>
      </c>
      <c r="K121" s="183">
        <f t="shared" si="32"/>
        <v>516661868</v>
      </c>
    </row>
    <row r="122" spans="1:11" ht="12" customHeight="1">
      <c r="A122" s="12" t="s">
        <v>64</v>
      </c>
      <c r="B122" s="5" t="s">
        <v>119</v>
      </c>
      <c r="C122" s="128">
        <v>12704549</v>
      </c>
      <c r="D122" s="194">
        <v>431173</v>
      </c>
      <c r="E122" s="194">
        <v>270725</v>
      </c>
      <c r="F122" s="194"/>
      <c r="G122" s="194"/>
      <c r="H122" s="194"/>
      <c r="I122" s="128"/>
      <c r="J122" s="167">
        <f t="shared" ref="J122:J134" si="33">D122+E122+F122+G122+H122+I122</f>
        <v>701898</v>
      </c>
      <c r="K122" s="166">
        <f t="shared" ref="K122:K134" si="34">C122+J122</f>
        <v>13406447</v>
      </c>
    </row>
    <row r="123" spans="1:11" ht="12" customHeight="1">
      <c r="A123" s="12" t="s">
        <v>65</v>
      </c>
      <c r="B123" s="9" t="s">
        <v>247</v>
      </c>
      <c r="C123" s="128">
        <v>10468437</v>
      </c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10468437</v>
      </c>
    </row>
    <row r="124" spans="1:11" ht="12" customHeight="1">
      <c r="A124" s="12" t="s">
        <v>66</v>
      </c>
      <c r="B124" s="9" t="s">
        <v>105</v>
      </c>
      <c r="C124" s="127">
        <v>503255421</v>
      </c>
      <c r="D124" s="195"/>
      <c r="E124" s="195"/>
      <c r="F124" s="195"/>
      <c r="G124" s="195"/>
      <c r="H124" s="195"/>
      <c r="I124" s="127"/>
      <c r="J124" s="278">
        <f t="shared" si="33"/>
        <v>0</v>
      </c>
      <c r="K124" s="224">
        <f t="shared" si="34"/>
        <v>503255421</v>
      </c>
    </row>
    <row r="125" spans="1:11" ht="12" customHeight="1">
      <c r="A125" s="12" t="s">
        <v>67</v>
      </c>
      <c r="B125" s="9" t="s">
        <v>248</v>
      </c>
      <c r="C125" s="127">
        <v>503255421</v>
      </c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503255421</v>
      </c>
    </row>
    <row r="126" spans="1:11" ht="12" customHeight="1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>
      <c r="A127" s="12" t="s">
        <v>74</v>
      </c>
      <c r="B127" s="70" t="s">
        <v>288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>
      <c r="A128" s="12" t="s">
        <v>76</v>
      </c>
      <c r="B128" s="135" t="s">
        <v>253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ht="22.5">
      <c r="A129" s="12" t="s">
        <v>106</v>
      </c>
      <c r="B129" s="51" t="s">
        <v>236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>
      <c r="A130" s="12" t="s">
        <v>107</v>
      </c>
      <c r="B130" s="51" t="s">
        <v>252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>
      <c r="A131" s="12" t="s">
        <v>108</v>
      </c>
      <c r="B131" s="51" t="s">
        <v>251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>
      <c r="A132" s="12" t="s">
        <v>244</v>
      </c>
      <c r="B132" s="51" t="s">
        <v>239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>
      <c r="A133" s="12" t="s">
        <v>245</v>
      </c>
      <c r="B133" s="51" t="s">
        <v>250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23.25" thickBot="1">
      <c r="A134" s="10" t="s">
        <v>246</v>
      </c>
      <c r="B134" s="51" t="s">
        <v>249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>
      <c r="A135" s="17" t="s">
        <v>5</v>
      </c>
      <c r="B135" s="47" t="s">
        <v>306</v>
      </c>
      <c r="C135" s="126">
        <f>+C100+C121</f>
        <v>1632529700</v>
      </c>
      <c r="D135" s="193">
        <f t="shared" ref="D135:K135" si="35">+D100+D121</f>
        <v>499924</v>
      </c>
      <c r="E135" s="193">
        <f t="shared" si="35"/>
        <v>5345409</v>
      </c>
      <c r="F135" s="193">
        <f t="shared" si="35"/>
        <v>41140360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46985693</v>
      </c>
      <c r="K135" s="68">
        <f t="shared" si="35"/>
        <v>1679515393</v>
      </c>
    </row>
    <row r="136" spans="1:11" ht="12" customHeight="1" thickBot="1">
      <c r="A136" s="17" t="s">
        <v>6</v>
      </c>
      <c r="B136" s="47" t="s">
        <v>371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>
      <c r="A137" s="12" t="s">
        <v>152</v>
      </c>
      <c r="B137" s="9" t="s">
        <v>314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>
      <c r="A138" s="12" t="s">
        <v>153</v>
      </c>
      <c r="B138" s="9" t="s">
        <v>315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>
      <c r="A139" s="10" t="s">
        <v>154</v>
      </c>
      <c r="B139" s="9" t="s">
        <v>316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>
      <c r="A140" s="17" t="s">
        <v>7</v>
      </c>
      <c r="B140" s="47" t="s">
        <v>308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>
      <c r="A141" s="12" t="s">
        <v>51</v>
      </c>
      <c r="B141" s="6" t="s">
        <v>317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>
      <c r="A142" s="12" t="s">
        <v>52</v>
      </c>
      <c r="B142" s="6" t="s">
        <v>309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>
      <c r="A143" s="12" t="s">
        <v>53</v>
      </c>
      <c r="B143" s="6" t="s">
        <v>310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>
      <c r="A144" s="12" t="s">
        <v>93</v>
      </c>
      <c r="B144" s="6" t="s">
        <v>311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4" ht="12" customHeight="1">
      <c r="A145" s="12" t="s">
        <v>94</v>
      </c>
      <c r="B145" s="6" t="s">
        <v>312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4" ht="12" customHeight="1" thickBot="1">
      <c r="A146" s="10" t="s">
        <v>95</v>
      </c>
      <c r="B146" s="6" t="s">
        <v>313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4" ht="12" customHeight="1" thickBot="1">
      <c r="A147" s="17" t="s">
        <v>8</v>
      </c>
      <c r="B147" s="47" t="s">
        <v>321</v>
      </c>
      <c r="C147" s="132">
        <f>+C148+C149+C150+C151</f>
        <v>0</v>
      </c>
      <c r="D147" s="197">
        <f t="shared" ref="D147:K147" si="40">+D148+D149+D150+D151</f>
        <v>18593332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18593332</v>
      </c>
      <c r="K147" s="165">
        <f t="shared" si="40"/>
        <v>18593332</v>
      </c>
    </row>
    <row r="148" spans="1:14" ht="12" customHeight="1">
      <c r="A148" s="12" t="s">
        <v>54</v>
      </c>
      <c r="B148" s="6" t="s">
        <v>254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4" ht="12" customHeight="1">
      <c r="A149" s="12" t="s">
        <v>55</v>
      </c>
      <c r="B149" s="6" t="s">
        <v>255</v>
      </c>
      <c r="C149" s="127"/>
      <c r="D149" s="195">
        <v>18593332</v>
      </c>
      <c r="E149" s="195"/>
      <c r="F149" s="195"/>
      <c r="G149" s="195"/>
      <c r="H149" s="195"/>
      <c r="I149" s="127"/>
      <c r="J149" s="278">
        <f>D149+E149+F149+G149+H149+I149</f>
        <v>18593332</v>
      </c>
      <c r="K149" s="224">
        <f>C149+J149</f>
        <v>18593332</v>
      </c>
    </row>
    <row r="150" spans="1:14" ht="12" customHeight="1">
      <c r="A150" s="12" t="s">
        <v>171</v>
      </c>
      <c r="B150" s="6" t="s">
        <v>322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4" ht="12" customHeight="1" thickBot="1">
      <c r="A151" s="10" t="s">
        <v>172</v>
      </c>
      <c r="B151" s="4" t="s">
        <v>273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4" ht="12" customHeight="1" thickBot="1">
      <c r="A152" s="17" t="s">
        <v>9</v>
      </c>
      <c r="B152" s="47" t="s">
        <v>323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4" ht="12" customHeight="1">
      <c r="A153" s="12" t="s">
        <v>56</v>
      </c>
      <c r="B153" s="6" t="s">
        <v>318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4" ht="12" customHeight="1">
      <c r="A154" s="12" t="s">
        <v>57</v>
      </c>
      <c r="B154" s="6" t="s">
        <v>325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4" ht="12" customHeight="1">
      <c r="A155" s="12" t="s">
        <v>183</v>
      </c>
      <c r="B155" s="6" t="s">
        <v>320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4" ht="12" customHeight="1">
      <c r="A156" s="12" t="s">
        <v>184</v>
      </c>
      <c r="B156" s="6" t="s">
        <v>326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4" ht="12" customHeight="1" thickBot="1">
      <c r="A157" s="12" t="s">
        <v>324</v>
      </c>
      <c r="B157" s="6" t="s">
        <v>327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4" ht="12" customHeight="1" thickBot="1">
      <c r="A158" s="17" t="s">
        <v>10</v>
      </c>
      <c r="B158" s="47" t="s">
        <v>328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4" ht="12" customHeight="1" thickBot="1">
      <c r="A159" s="17" t="s">
        <v>11</v>
      </c>
      <c r="B159" s="47" t="s">
        <v>329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</row>
    <row r="160" spans="1:14" ht="15.2" customHeight="1" thickBot="1">
      <c r="A160" s="17" t="s">
        <v>12</v>
      </c>
      <c r="B160" s="47" t="s">
        <v>331</v>
      </c>
      <c r="C160" s="191">
        <f>+C136+C140+C147+C152+C158+C159</f>
        <v>0</v>
      </c>
      <c r="D160" s="200">
        <f t="shared" ref="D160:K160" si="44">+D136+D140+D147+D152+D158+D159</f>
        <v>18593332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18593332</v>
      </c>
      <c r="K160" s="185">
        <f t="shared" si="44"/>
        <v>18593332</v>
      </c>
      <c r="L160" s="147"/>
      <c r="M160" s="147"/>
      <c r="N160" s="147"/>
    </row>
    <row r="161" spans="1:11" s="138" customFormat="1" ht="12.95" customHeight="1" thickBot="1">
      <c r="A161" s="72" t="s">
        <v>13</v>
      </c>
      <c r="B161" s="114" t="s">
        <v>330</v>
      </c>
      <c r="C161" s="191">
        <f>+C135+C160</f>
        <v>1632529700</v>
      </c>
      <c r="D161" s="200">
        <f t="shared" ref="D161:K161" si="45">+D135+D160</f>
        <v>19093256</v>
      </c>
      <c r="E161" s="200">
        <f t="shared" si="45"/>
        <v>5345409</v>
      </c>
      <c r="F161" s="200">
        <f t="shared" si="45"/>
        <v>41140360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65579025</v>
      </c>
      <c r="K161" s="185">
        <f t="shared" si="45"/>
        <v>1698108725</v>
      </c>
    </row>
    <row r="162" spans="1:11" ht="14.1" customHeight="1">
      <c r="C162" s="418">
        <f>C93-C161</f>
        <v>0</v>
      </c>
      <c r="D162" s="419"/>
      <c r="E162" s="419"/>
      <c r="F162" s="419"/>
      <c r="G162" s="419"/>
      <c r="H162" s="419"/>
      <c r="I162" s="419"/>
      <c r="J162" s="419"/>
      <c r="K162" s="420">
        <f>K93-K161</f>
        <v>0</v>
      </c>
    </row>
    <row r="163" spans="1:11">
      <c r="A163" s="527" t="s">
        <v>256</v>
      </c>
      <c r="B163" s="527"/>
      <c r="C163" s="527"/>
      <c r="D163" s="527"/>
      <c r="E163" s="527"/>
      <c r="F163" s="527"/>
      <c r="G163" s="527"/>
      <c r="H163" s="527"/>
      <c r="I163" s="527"/>
      <c r="J163" s="527"/>
      <c r="K163" s="527"/>
    </row>
    <row r="164" spans="1:11" ht="15.2" customHeight="1" thickBot="1">
      <c r="A164" s="515" t="s">
        <v>83</v>
      </c>
      <c r="B164" s="515"/>
      <c r="C164" s="74"/>
      <c r="K164" s="74" t="str">
        <f>K96</f>
        <v>Forintban!</v>
      </c>
    </row>
    <row r="165" spans="1:11" ht="25.5" customHeight="1" thickBot="1">
      <c r="A165" s="17">
        <v>1</v>
      </c>
      <c r="B165" s="22" t="s">
        <v>332</v>
      </c>
      <c r="C165" s="192">
        <f>+C68-C135</f>
        <v>-831330268</v>
      </c>
      <c r="D165" s="126">
        <f t="shared" ref="D165:K165" si="46">+D68-D135</f>
        <v>18593332</v>
      </c>
      <c r="E165" s="126">
        <f t="shared" si="46"/>
        <v>0</v>
      </c>
      <c r="F165" s="126">
        <f t="shared" si="46"/>
        <v>2117945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20711277</v>
      </c>
      <c r="K165" s="68">
        <f t="shared" si="46"/>
        <v>-810618991</v>
      </c>
    </row>
    <row r="166" spans="1:11" ht="32.450000000000003" customHeight="1" thickBot="1">
      <c r="A166" s="17" t="s">
        <v>4</v>
      </c>
      <c r="B166" s="22" t="s">
        <v>338</v>
      </c>
      <c r="C166" s="126">
        <f>+C92-C160</f>
        <v>831330268</v>
      </c>
      <c r="D166" s="126">
        <f t="shared" ref="D166:K166" si="47">+D92-D160</f>
        <v>-18593332</v>
      </c>
      <c r="E166" s="126">
        <f t="shared" si="47"/>
        <v>0</v>
      </c>
      <c r="F166" s="126">
        <f t="shared" si="47"/>
        <v>-2117945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-20711277</v>
      </c>
      <c r="K166" s="68">
        <f t="shared" si="47"/>
        <v>810618991</v>
      </c>
    </row>
  </sheetData>
  <mergeCells count="15"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80" fitToHeight="2" orientation="landscape" r:id="rId1"/>
  <headerFooter alignWithMargins="0"/>
  <rowBreaks count="1" manualBreakCount="1">
    <brk id="93" max="11" man="1"/>
  </rowBreaks>
</worksheet>
</file>

<file path=xl/worksheets/sheet50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CONCATENATE("5.10.1. melléklet ",RM_ALAPADATOK!A7," ",RM_ALAPADATOK!B7," ",RM_ALAPADATOK!C7," ",RM_ALAPADATOK!D7," ",RM_ALAPADATOK!E7," ",RM_ALAPADATOK!F7," ",RM_ALAPADATOK!G7," ",RM_ALAPADATOK!H7)</f>
        <v>5.10.1.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CONCATENATE(RM_5.10.sz.mell!B2:J2)</f>
        <v>8 kvi név</v>
      </c>
      <c r="C2" s="557"/>
      <c r="D2" s="557"/>
      <c r="E2" s="557"/>
      <c r="F2" s="557"/>
      <c r="G2" s="557"/>
      <c r="H2" s="557"/>
      <c r="I2" s="557"/>
      <c r="J2" s="557"/>
      <c r="K2" s="388" t="s">
        <v>508</v>
      </c>
    </row>
    <row r="3" spans="1:11" s="328" customFormat="1" ht="23.1" customHeight="1" thickBot="1">
      <c r="A3" s="389" t="s">
        <v>114</v>
      </c>
      <c r="B3" s="558" t="str">
        <f>CONCATENATE(RM_9.1.1.sz.mell!B3:J3)</f>
        <v>Kötelező feladtok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37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CONCATENATE(RM_5.10.sz.mell!K5)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CONCATENATE("5.10.2. melléklet ",RM_ALAPADATOK!A7," ",RM_ALAPADATOK!B7," ",RM_ALAPADATOK!C7," ",RM_ALAPADATOK!D7," ",RM_ALAPADATOK!E7," ",RM_ALAPADATOK!F7," ",RM_ALAPADATOK!G7," ",RM_ALAPADATOK!H7)</f>
        <v>5.10.2.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CONCATENATE(RM_5.10.1.sz.mell!B2:J2)</f>
        <v>8 kvi név</v>
      </c>
      <c r="C2" s="557"/>
      <c r="D2" s="557"/>
      <c r="E2" s="557"/>
      <c r="F2" s="557"/>
      <c r="G2" s="557"/>
      <c r="H2" s="557"/>
      <c r="I2" s="557"/>
      <c r="J2" s="557"/>
      <c r="K2" s="388" t="s">
        <v>508</v>
      </c>
    </row>
    <row r="3" spans="1:11" s="328" customFormat="1" ht="23.1" customHeight="1" thickBot="1">
      <c r="A3" s="389" t="s">
        <v>114</v>
      </c>
      <c r="B3" s="558" t="str">
        <f>CONCATENATE(RM_9.1.2.sz.mell!B3:J3)</f>
        <v>Önként vállalt feladatok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38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CONCATENATE(RM_5.10.1.sz.mell!K5)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20" sqref="M20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CONCATENATE("5.10.3. melléklet ",RM_ALAPADATOK!A7," ",RM_ALAPADATOK!B7," ",RM_ALAPADATOK!C7," ",RM_ALAPADATOK!D7," ",RM_ALAPADATOK!E7," ",RM_ALAPADATOK!F7," ",RM_ALAPADATOK!G7," ",RM_ALAPADATOK!H7)</f>
        <v>5.10.3.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CONCATENATE(RM_5.10.2.sz.mell!B2:J2)</f>
        <v>8 kvi név</v>
      </c>
      <c r="C2" s="557"/>
      <c r="D2" s="557"/>
      <c r="E2" s="557"/>
      <c r="F2" s="557"/>
      <c r="G2" s="557"/>
      <c r="H2" s="557"/>
      <c r="I2" s="557"/>
      <c r="J2" s="557"/>
      <c r="K2" s="388" t="s">
        <v>508</v>
      </c>
    </row>
    <row r="3" spans="1:11" s="328" customFormat="1" ht="23.1" customHeight="1" thickBot="1">
      <c r="A3" s="389" t="s">
        <v>114</v>
      </c>
      <c r="B3" s="558" t="str">
        <f>CONCATENATE(RM_9.1.3.sz.mell!B3:J3)</f>
        <v>Államigazgatási feladatok 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289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CONCATENATE(RM_5.10.2.sz.mell!K5)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L28" sqref="L28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CONCATENATE("5.11. melléklet ",RM_ALAPADATOK!A7," ",RM_ALAPADATOK!B7," ",RM_ALAPADATOK!C7," ",RM_ALAPADATOK!D7," ",RM_ALAPADATOK!E7," ",RM_ALAPADATOK!F7," ",RM_ALAPADATOK!G7," ",RM_ALAPADATOK!H7)</f>
        <v>5.11.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CONCATENATE(RM_ALAPADATOK!B29)</f>
        <v>9 kvi név</v>
      </c>
      <c r="C2" s="557"/>
      <c r="D2" s="557"/>
      <c r="E2" s="557"/>
      <c r="F2" s="557"/>
      <c r="G2" s="557"/>
      <c r="H2" s="557"/>
      <c r="I2" s="557"/>
      <c r="J2" s="557"/>
      <c r="K2" s="388" t="s">
        <v>509</v>
      </c>
    </row>
    <row r="3" spans="1:11" s="328" customFormat="1" ht="23.1" customHeight="1" thickBot="1">
      <c r="A3" s="389" t="s">
        <v>114</v>
      </c>
      <c r="B3" s="558" t="s">
        <v>502</v>
      </c>
      <c r="C3" s="559"/>
      <c r="D3" s="559"/>
      <c r="E3" s="559"/>
      <c r="F3" s="559"/>
      <c r="G3" s="559"/>
      <c r="H3" s="559"/>
      <c r="I3" s="559"/>
      <c r="J3" s="559"/>
      <c r="K3" s="390" t="s">
        <v>34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CONCATENATE(RM_5.10.3.sz.mell!K5)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L25" sqref="L24:L25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CONCATENATE("5.11.1. melléklet ",RM_ALAPADATOK!A7," ",RM_ALAPADATOK!B7," ",RM_ALAPADATOK!C7," ",RM_ALAPADATOK!D7," ",RM_ALAPADATOK!E7," ",RM_ALAPADATOK!F7," ",RM_ALAPADATOK!G7," ",RM_ALAPADATOK!H7)</f>
        <v>5.11.1.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CONCATENATE(RM_5.11.sz.mell!B2:J2)</f>
        <v>9 kvi név</v>
      </c>
      <c r="C2" s="557"/>
      <c r="D2" s="557"/>
      <c r="E2" s="557"/>
      <c r="F2" s="557"/>
      <c r="G2" s="557"/>
      <c r="H2" s="557"/>
      <c r="I2" s="557"/>
      <c r="J2" s="557"/>
      <c r="K2" s="388" t="s">
        <v>509</v>
      </c>
    </row>
    <row r="3" spans="1:11" s="328" customFormat="1" ht="23.1" customHeight="1" thickBot="1">
      <c r="A3" s="389" t="s">
        <v>114</v>
      </c>
      <c r="B3" s="558" t="str">
        <f>CONCATENATE(RM_9.1.1.sz.mell!B3:J3)</f>
        <v>Kötelező feladtok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37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CONCATENATE(RM_5.11.sz.mell!K5)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25" sqref="M25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CONCATENATE("5.11.2. melléklet ",RM_ALAPADATOK!A7," ",RM_ALAPADATOK!B7," ",RM_ALAPADATOK!C7," ",RM_ALAPADATOK!D7," ",RM_ALAPADATOK!E7," ",RM_ALAPADATOK!F7," ",RM_ALAPADATOK!G7," ",RM_ALAPADATOK!H7)</f>
        <v>5.11.2.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CONCATENATE(RM_5.11.1.sz.mell!B2:J2)</f>
        <v>9 kvi név</v>
      </c>
      <c r="C2" s="557"/>
      <c r="D2" s="557"/>
      <c r="E2" s="557"/>
      <c r="F2" s="557"/>
      <c r="G2" s="557"/>
      <c r="H2" s="557"/>
      <c r="I2" s="557"/>
      <c r="J2" s="557"/>
      <c r="K2" s="388" t="s">
        <v>509</v>
      </c>
    </row>
    <row r="3" spans="1:11" s="328" customFormat="1" ht="23.1" customHeight="1" thickBot="1">
      <c r="A3" s="389" t="s">
        <v>114</v>
      </c>
      <c r="B3" s="558" t="str">
        <f>CONCATENATE(RM_9.1.2.sz.mell!B3:J3)</f>
        <v>Önként vállalt feladatok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38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CONCATENATE(RM_5.11.1.sz.mell!K5)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L25" sqref="L25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CONCATENATE("5.11.3. melléklet ",RM_ALAPADATOK!A7," ",RM_ALAPADATOK!B7," ",RM_ALAPADATOK!C7," ",RM_ALAPADATOK!D7," ",RM_ALAPADATOK!E7," ",RM_ALAPADATOK!F7," ",RM_ALAPADATOK!G7," ",RM_ALAPADATOK!H7)</f>
        <v>5.11.3.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CONCATENATE(RM_5.11.2.sz.mell!B2:J2)</f>
        <v>9 kvi név</v>
      </c>
      <c r="C2" s="557"/>
      <c r="D2" s="557"/>
      <c r="E2" s="557"/>
      <c r="F2" s="557"/>
      <c r="G2" s="557"/>
      <c r="H2" s="557"/>
      <c r="I2" s="557"/>
      <c r="J2" s="557"/>
      <c r="K2" s="388" t="s">
        <v>509</v>
      </c>
    </row>
    <row r="3" spans="1:11" s="328" customFormat="1" ht="23.1" customHeight="1" thickBot="1">
      <c r="A3" s="389" t="s">
        <v>114</v>
      </c>
      <c r="B3" s="558" t="str">
        <f>CONCATENATE(RM_9.1.3.sz.mell!B3:J3)</f>
        <v>Államigazgatási feladatok 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289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CONCATENATE(RM_5.11.2.sz.mell!K5)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L29" sqref="L29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CONCATENATE("5.12. melléklet ",RM_ALAPADATOK!A7," ",RM_ALAPADATOK!B7," ",RM_ALAPADATOK!C7," ",RM_ALAPADATOK!D7," ",RM_ALAPADATOK!E7," ",RM_ALAPADATOK!F7," ",RM_ALAPADATOK!G7," ",RM_ALAPADATOK!H7)</f>
        <v>5.12.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CONCATENATE(RM_ALAPADATOK!B31)</f>
        <v>10 kvi név</v>
      </c>
      <c r="C2" s="557"/>
      <c r="D2" s="557"/>
      <c r="E2" s="557"/>
      <c r="F2" s="557"/>
      <c r="G2" s="557"/>
      <c r="H2" s="557"/>
      <c r="I2" s="557"/>
      <c r="J2" s="557"/>
      <c r="K2" s="388" t="s">
        <v>510</v>
      </c>
    </row>
    <row r="3" spans="1:11" s="328" customFormat="1" ht="23.1" customHeight="1" thickBot="1">
      <c r="A3" s="389" t="s">
        <v>114</v>
      </c>
      <c r="B3" s="558" t="s">
        <v>502</v>
      </c>
      <c r="C3" s="559"/>
      <c r="D3" s="559"/>
      <c r="E3" s="559"/>
      <c r="F3" s="559"/>
      <c r="G3" s="559"/>
      <c r="H3" s="559"/>
      <c r="I3" s="559"/>
      <c r="J3" s="559"/>
      <c r="K3" s="390" t="s">
        <v>34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CONCATENATE(RM_5.11.3.sz.mell!K5)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32" sqref="M32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CONCATENATE("5.12.1. melléklet ",RM_ALAPADATOK!A7," ",RM_ALAPADATOK!B7," ",RM_ALAPADATOK!C7," ",RM_ALAPADATOK!D7," ",RM_ALAPADATOK!E7," ",RM_ALAPADATOK!F7," ",RM_ALAPADATOK!G7," ",RM_ALAPADATOK!H7)</f>
        <v>5.12.1.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CONCATENATE(RM_5.12.sz.mell!B2:J2)</f>
        <v>10 kvi név</v>
      </c>
      <c r="C2" s="557"/>
      <c r="D2" s="557"/>
      <c r="E2" s="557"/>
      <c r="F2" s="557"/>
      <c r="G2" s="557"/>
      <c r="H2" s="557"/>
      <c r="I2" s="557"/>
      <c r="J2" s="557"/>
      <c r="K2" s="388" t="s">
        <v>510</v>
      </c>
    </row>
    <row r="3" spans="1:11" s="328" customFormat="1" ht="23.1" customHeight="1" thickBot="1">
      <c r="A3" s="389" t="s">
        <v>114</v>
      </c>
      <c r="B3" s="558" t="str">
        <f>CONCATENATE(RM_9.1.1.sz.mell!B3:J3)</f>
        <v>Kötelező feladtok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37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CONCATENATE(RM_5.12.sz.mell!K5)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33" sqref="M33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CONCATENATE("5.12.2. melléklet ",RM_ALAPADATOK!A7," ",RM_ALAPADATOK!B7," ",RM_ALAPADATOK!C7," ",RM_ALAPADATOK!D7," ",RM_ALAPADATOK!E7," ",RM_ALAPADATOK!F7," ",RM_ALAPADATOK!G7," ",RM_ALAPADATOK!H7)</f>
        <v>5.12.2.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CONCATENATE(RM_5.12.1.sz.mell!B2:J2)</f>
        <v>10 kvi név</v>
      </c>
      <c r="C2" s="557"/>
      <c r="D2" s="557"/>
      <c r="E2" s="557"/>
      <c r="F2" s="557"/>
      <c r="G2" s="557"/>
      <c r="H2" s="557"/>
      <c r="I2" s="557"/>
      <c r="J2" s="557"/>
      <c r="K2" s="388" t="s">
        <v>510</v>
      </c>
    </row>
    <row r="3" spans="1:11" s="328" customFormat="1" ht="23.1" customHeight="1" thickBot="1">
      <c r="A3" s="389" t="s">
        <v>114</v>
      </c>
      <c r="B3" s="558" t="str">
        <f>CONCATENATE(RM_9.1.2.sz.mell!B3:J3)</f>
        <v>Önként vállalt feladatok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38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CONCATENATE(RM_5.12.1.sz.mell!K5)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N166"/>
  <sheetViews>
    <sheetView view="pageBreakPreview" zoomScaleNormal="120" zoomScaleSheetLayoutView="100" workbookViewId="0">
      <selection activeCell="N19" sqref="N19"/>
    </sheetView>
  </sheetViews>
  <sheetFormatPr defaultColWidth="9.33203125" defaultRowHeight="15.75"/>
  <cols>
    <col min="1" max="1" width="7.5" style="115" customWidth="1"/>
    <col min="2" max="2" width="59.6640625" style="115" customWidth="1"/>
    <col min="3" max="3" width="14.83203125" style="116" customWidth="1"/>
    <col min="4" max="11" width="14.83203125" style="136" customWidth="1"/>
    <col min="12" max="16384" width="9.33203125" style="136"/>
  </cols>
  <sheetData>
    <row r="1" spans="1:11">
      <c r="A1" s="307"/>
      <c r="B1" s="510" t="str">
        <f>CONCATENATE("1.3. melléklet ",RM_ALAPADATOK!A7," ",RM_ALAPADATOK!B7," ",RM_ALAPADATOK!C7," ",RM_ALAPADATOK!D7," ",RM_ALAPADATOK!E7," ",RM_ALAPADATOK!F7," ",RM_ALAPADATOK!G7," ",RM_ALAPADATOK!H7)</f>
        <v>1.3. melléklet a 13 / 2019 ( XII. 4. ) önkormányzati rendelethez</v>
      </c>
      <c r="C1" s="511"/>
      <c r="D1" s="511"/>
      <c r="E1" s="511"/>
      <c r="F1" s="511"/>
      <c r="G1" s="511"/>
      <c r="H1" s="511"/>
      <c r="I1" s="511"/>
      <c r="J1" s="511"/>
      <c r="K1" s="511"/>
    </row>
    <row r="2" spans="1:11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1">
      <c r="A3" s="512" t="str">
        <f>CONCATENATE(RM_ALAPADATOK!A4)</f>
        <v/>
      </c>
      <c r="B3" s="512"/>
      <c r="C3" s="513"/>
      <c r="D3" s="512"/>
      <c r="E3" s="512"/>
      <c r="F3" s="512"/>
      <c r="G3" s="512"/>
      <c r="H3" s="512"/>
      <c r="I3" s="512"/>
      <c r="J3" s="512"/>
      <c r="K3" s="512"/>
    </row>
    <row r="4" spans="1:11">
      <c r="A4" s="512" t="s">
        <v>461</v>
      </c>
      <c r="B4" s="512"/>
      <c r="C4" s="513"/>
      <c r="D4" s="512"/>
      <c r="E4" s="512"/>
      <c r="F4" s="512"/>
      <c r="G4" s="512"/>
      <c r="H4" s="512"/>
      <c r="I4" s="512"/>
      <c r="J4" s="512"/>
      <c r="K4" s="512"/>
    </row>
    <row r="5" spans="1:11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1" ht="15.95" customHeight="1">
      <c r="A6" s="503" t="s">
        <v>1</v>
      </c>
      <c r="B6" s="503"/>
      <c r="C6" s="503"/>
      <c r="D6" s="503"/>
      <c r="E6" s="503"/>
      <c r="F6" s="503"/>
      <c r="G6" s="503"/>
      <c r="H6" s="503"/>
      <c r="I6" s="503"/>
      <c r="J6" s="503"/>
      <c r="K6" s="503"/>
    </row>
    <row r="7" spans="1:11" ht="15.95" customHeight="1" thickBot="1">
      <c r="A7" s="507" t="s">
        <v>81</v>
      </c>
      <c r="B7" s="507"/>
      <c r="C7" s="310"/>
      <c r="D7" s="309"/>
      <c r="E7" s="309"/>
      <c r="F7" s="309"/>
      <c r="G7" s="309"/>
      <c r="H7" s="309"/>
      <c r="I7" s="309"/>
      <c r="J7" s="309"/>
      <c r="K7" s="310" t="s">
        <v>428</v>
      </c>
    </row>
    <row r="8" spans="1:11">
      <c r="A8" s="516" t="s">
        <v>46</v>
      </c>
      <c r="B8" s="518" t="s">
        <v>2</v>
      </c>
      <c r="C8" s="520" t="str">
        <f>+CONCATENATE(LEFT(RM_ÖSSZEFÜGGÉSEK!A6,4),". évi")</f>
        <v>2019. évi</v>
      </c>
      <c r="D8" s="521"/>
      <c r="E8" s="522"/>
      <c r="F8" s="522"/>
      <c r="G8" s="522"/>
      <c r="H8" s="522"/>
      <c r="I8" s="522"/>
      <c r="J8" s="522"/>
      <c r="K8" s="523"/>
    </row>
    <row r="9" spans="1:11" ht="38.25" customHeight="1" thickBot="1">
      <c r="A9" s="517"/>
      <c r="B9" s="519"/>
      <c r="C9" s="284" t="s">
        <v>369</v>
      </c>
      <c r="D9" s="304" t="str">
        <f>CONCATENATE(RM_1.2.sz.mell!D9)</f>
        <v xml:space="preserve">1. sz. módosítás </v>
      </c>
      <c r="E9" s="304" t="str">
        <f>CONCATENATE(RM_1.2.sz.mell!E9)</f>
        <v xml:space="preserve">2. sz. módosítás </v>
      </c>
      <c r="F9" s="304" t="str">
        <f>CONCATENATE(RM_1.2.sz.mell!F9)</f>
        <v xml:space="preserve">3. sz. módosítás </v>
      </c>
      <c r="G9" s="304" t="str">
        <f>CONCATENATE(RM_1.2.sz.mell!G9)</f>
        <v xml:space="preserve">4. sz. módosítás </v>
      </c>
      <c r="H9" s="304" t="str">
        <f>CONCATENATE(RM_1.2.sz.mell!H9)</f>
        <v xml:space="preserve">5. sz. módosítás </v>
      </c>
      <c r="I9" s="304" t="str">
        <f>CONCATENATE(RM_1.2.sz.mell!I9)</f>
        <v xml:space="preserve">6. sz. módosítás </v>
      </c>
      <c r="J9" s="305" t="s">
        <v>434</v>
      </c>
      <c r="K9" s="306" t="str">
        <f>CONCATENATE(RM_1.2.sz.mell!K9)</f>
        <v>3.számú módosítás utáni előirányzat</v>
      </c>
    </row>
    <row r="10" spans="1:11" s="137" customFormat="1" ht="12" customHeight="1" thickBot="1">
      <c r="A10" s="133" t="s">
        <v>345</v>
      </c>
      <c r="B10" s="134" t="s">
        <v>346</v>
      </c>
      <c r="C10" s="285" t="s">
        <v>347</v>
      </c>
      <c r="D10" s="285" t="s">
        <v>349</v>
      </c>
      <c r="E10" s="286" t="s">
        <v>348</v>
      </c>
      <c r="F10" s="286" t="s">
        <v>350</v>
      </c>
      <c r="G10" s="286" t="s">
        <v>351</v>
      </c>
      <c r="H10" s="286" t="s">
        <v>352</v>
      </c>
      <c r="I10" s="286" t="s">
        <v>457</v>
      </c>
      <c r="J10" s="286" t="s">
        <v>458</v>
      </c>
      <c r="K10" s="303" t="s">
        <v>459</v>
      </c>
    </row>
    <row r="11" spans="1:11" s="138" customFormat="1" ht="12" customHeight="1" thickBot="1">
      <c r="A11" s="17" t="s">
        <v>3</v>
      </c>
      <c r="B11" s="18" t="s">
        <v>137</v>
      </c>
      <c r="C11" s="126">
        <f>+C12+C13+C14+C15+C16+C17</f>
        <v>0</v>
      </c>
      <c r="D11" s="126">
        <f t="shared" ref="D11:K11" si="0">+D12+D13+D14+D15+D16+D17</f>
        <v>0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0</v>
      </c>
      <c r="K11" s="68">
        <f t="shared" si="0"/>
        <v>0</v>
      </c>
    </row>
    <row r="12" spans="1:11" s="138" customFormat="1" ht="12" customHeight="1">
      <c r="A12" s="12" t="s">
        <v>58</v>
      </c>
      <c r="B12" s="139" t="s">
        <v>138</v>
      </c>
      <c r="C12" s="128"/>
      <c r="D12" s="128"/>
      <c r="E12" s="128"/>
      <c r="F12" s="128"/>
      <c r="G12" s="128"/>
      <c r="H12" s="128"/>
      <c r="I12" s="128"/>
      <c r="J12" s="167">
        <f t="shared" ref="J12:J17" si="1">D12+E12+F12+G12+H12+I12</f>
        <v>0</v>
      </c>
      <c r="K12" s="166">
        <f t="shared" ref="K12:K17" si="2">C12+J12</f>
        <v>0</v>
      </c>
    </row>
    <row r="13" spans="1:11" s="138" customFormat="1" ht="12" customHeight="1">
      <c r="A13" s="11" t="s">
        <v>59</v>
      </c>
      <c r="B13" s="140" t="s">
        <v>139</v>
      </c>
      <c r="C13" s="127"/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0</v>
      </c>
    </row>
    <row r="14" spans="1:11" s="138" customFormat="1" ht="12" customHeight="1">
      <c r="A14" s="11" t="s">
        <v>60</v>
      </c>
      <c r="B14" s="140" t="s">
        <v>140</v>
      </c>
      <c r="C14" s="127"/>
      <c r="D14" s="127"/>
      <c r="E14" s="128"/>
      <c r="F14" s="128"/>
      <c r="G14" s="128"/>
      <c r="H14" s="128"/>
      <c r="I14" s="128"/>
      <c r="J14" s="167">
        <f t="shared" si="1"/>
        <v>0</v>
      </c>
      <c r="K14" s="166">
        <f t="shared" si="2"/>
        <v>0</v>
      </c>
    </row>
    <row r="15" spans="1:11" s="138" customFormat="1" ht="12" customHeight="1">
      <c r="A15" s="11" t="s">
        <v>61</v>
      </c>
      <c r="B15" s="140" t="s">
        <v>141</v>
      </c>
      <c r="C15" s="127"/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0</v>
      </c>
    </row>
    <row r="16" spans="1:11" s="138" customFormat="1" ht="12" customHeight="1">
      <c r="A16" s="11" t="s">
        <v>78</v>
      </c>
      <c r="B16" s="70" t="s">
        <v>290</v>
      </c>
      <c r="C16" s="127"/>
      <c r="D16" s="127"/>
      <c r="E16" s="128"/>
      <c r="F16" s="128"/>
      <c r="G16" s="128"/>
      <c r="H16" s="128"/>
      <c r="I16" s="128"/>
      <c r="J16" s="167">
        <f t="shared" si="1"/>
        <v>0</v>
      </c>
      <c r="K16" s="166">
        <f t="shared" si="2"/>
        <v>0</v>
      </c>
    </row>
    <row r="17" spans="1:11" s="138" customFormat="1" ht="12" customHeight="1" thickBot="1">
      <c r="A17" s="13" t="s">
        <v>62</v>
      </c>
      <c r="B17" s="71" t="s">
        <v>291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>
      <c r="A18" s="17" t="s">
        <v>4</v>
      </c>
      <c r="B18" s="69" t="s">
        <v>142</v>
      </c>
      <c r="C18" s="126">
        <f>+C19+C20+C21+C22+C23</f>
        <v>0</v>
      </c>
      <c r="D18" s="126">
        <f t="shared" ref="D18:K18" si="3">+D19+D20+D21+D22+D23</f>
        <v>0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0</v>
      </c>
      <c r="K18" s="68">
        <f t="shared" si="3"/>
        <v>0</v>
      </c>
    </row>
    <row r="19" spans="1:11" s="138" customFormat="1" ht="12" customHeight="1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>
      <c r="A21" s="11" t="s">
        <v>66</v>
      </c>
      <c r="B21" s="140" t="s">
        <v>282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>
      <c r="A22" s="11" t="s">
        <v>67</v>
      </c>
      <c r="B22" s="140" t="s">
        <v>283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>
      <c r="A23" s="11" t="s">
        <v>68</v>
      </c>
      <c r="B23" s="140" t="s">
        <v>145</v>
      </c>
      <c r="C23" s="127"/>
      <c r="D23" s="127"/>
      <c r="E23" s="128"/>
      <c r="F23" s="128"/>
      <c r="G23" s="128"/>
      <c r="H23" s="128"/>
      <c r="I23" s="128"/>
      <c r="J23" s="167">
        <f t="shared" si="4"/>
        <v>0</v>
      </c>
      <c r="K23" s="166">
        <f t="shared" si="5"/>
        <v>0</v>
      </c>
    </row>
    <row r="24" spans="1:11" s="138" customFormat="1" ht="12" customHeight="1" thickBot="1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</row>
    <row r="26" spans="1:11" s="138" customFormat="1" ht="12" customHeight="1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</row>
    <row r="27" spans="1:11" s="138" customFormat="1" ht="12" customHeight="1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>
      <c r="A28" s="11" t="s">
        <v>49</v>
      </c>
      <c r="B28" s="140" t="s">
        <v>284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>
      <c r="A29" s="11" t="s">
        <v>50</v>
      </c>
      <c r="B29" s="140" t="s">
        <v>285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>
      <c r="A30" s="11" t="s">
        <v>89</v>
      </c>
      <c r="B30" s="140" t="s">
        <v>150</v>
      </c>
      <c r="C30" s="127"/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</row>
    <row r="31" spans="1:11" s="138" customFormat="1" ht="12" customHeight="1" thickBot="1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>
      <c r="A32" s="17" t="s">
        <v>91</v>
      </c>
      <c r="B32" s="18" t="s">
        <v>420</v>
      </c>
      <c r="C32" s="132">
        <f>+C33+C34+C35+C36+C37+C38+C39</f>
        <v>5000000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5000000</v>
      </c>
    </row>
    <row r="33" spans="1:11" s="138" customFormat="1" ht="12" customHeight="1">
      <c r="A33" s="12" t="s">
        <v>152</v>
      </c>
      <c r="B33" s="139" t="s">
        <v>413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>
      <c r="A34" s="11" t="s">
        <v>153</v>
      </c>
      <c r="B34" s="140" t="s">
        <v>414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>
      <c r="A35" s="11" t="s">
        <v>154</v>
      </c>
      <c r="B35" s="140" t="s">
        <v>415</v>
      </c>
      <c r="C35" s="127">
        <v>5000000</v>
      </c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5000000</v>
      </c>
    </row>
    <row r="36" spans="1:11" s="138" customFormat="1" ht="12" customHeight="1">
      <c r="A36" s="11" t="s">
        <v>155</v>
      </c>
      <c r="B36" s="140" t="s">
        <v>416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>
      <c r="A37" s="11" t="s">
        <v>417</v>
      </c>
      <c r="B37" s="140" t="s">
        <v>156</v>
      </c>
      <c r="C37" s="127"/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0</v>
      </c>
    </row>
    <row r="38" spans="1:11" s="138" customFormat="1" ht="12" customHeight="1">
      <c r="A38" s="11" t="s">
        <v>418</v>
      </c>
      <c r="B38" s="140" t="s">
        <v>560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>
      <c r="A39" s="13" t="s">
        <v>419</v>
      </c>
      <c r="B39" s="141" t="s">
        <v>157</v>
      </c>
      <c r="C39" s="129"/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>
      <c r="A40" s="17" t="s">
        <v>7</v>
      </c>
      <c r="B40" s="18" t="s">
        <v>292</v>
      </c>
      <c r="C40" s="126">
        <f>SUM(C41:C51)</f>
        <v>0</v>
      </c>
      <c r="D40" s="126">
        <f t="shared" ref="D40:K40" si="12">SUM(D41:D51)</f>
        <v>0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0</v>
      </c>
      <c r="K40" s="68">
        <f t="shared" si="12"/>
        <v>0</v>
      </c>
    </row>
    <row r="41" spans="1:11" s="138" customFormat="1" ht="12" customHeight="1">
      <c r="A41" s="12" t="s">
        <v>51</v>
      </c>
      <c r="B41" s="139" t="s">
        <v>160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>
      <c r="A42" s="11" t="s">
        <v>52</v>
      </c>
      <c r="B42" s="140" t="s">
        <v>161</v>
      </c>
      <c r="C42" s="127"/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0</v>
      </c>
    </row>
    <row r="43" spans="1:11" s="138" customFormat="1" ht="12" customHeight="1">
      <c r="A43" s="11" t="s">
        <v>53</v>
      </c>
      <c r="B43" s="140" t="s">
        <v>162</v>
      </c>
      <c r="C43" s="127"/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0</v>
      </c>
    </row>
    <row r="44" spans="1:11" s="138" customFormat="1" ht="12" customHeight="1">
      <c r="A44" s="11" t="s">
        <v>93</v>
      </c>
      <c r="B44" s="140" t="s">
        <v>163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>
      <c r="A45" s="11" t="s">
        <v>94</v>
      </c>
      <c r="B45" s="140" t="s">
        <v>164</v>
      </c>
      <c r="C45" s="127"/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0</v>
      </c>
    </row>
    <row r="46" spans="1:11" s="138" customFormat="1" ht="12" customHeight="1">
      <c r="A46" s="11" t="s">
        <v>95</v>
      </c>
      <c r="B46" s="140" t="s">
        <v>165</v>
      </c>
      <c r="C46" s="127"/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0</v>
      </c>
    </row>
    <row r="47" spans="1:11" s="138" customFormat="1" ht="12" customHeight="1">
      <c r="A47" s="11" t="s">
        <v>96</v>
      </c>
      <c r="B47" s="140" t="s">
        <v>166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>
      <c r="A48" s="11" t="s">
        <v>97</v>
      </c>
      <c r="B48" s="140" t="s">
        <v>421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>
      <c r="A49" s="11" t="s">
        <v>158</v>
      </c>
      <c r="B49" s="140" t="s">
        <v>168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>
      <c r="A50" s="13" t="s">
        <v>159</v>
      </c>
      <c r="B50" s="141" t="s">
        <v>294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>
      <c r="A51" s="15" t="s">
        <v>293</v>
      </c>
      <c r="B51" s="302" t="s">
        <v>169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>
      <c r="A52" s="17" t="s">
        <v>8</v>
      </c>
      <c r="B52" s="18" t="s">
        <v>170</v>
      </c>
      <c r="C52" s="126">
        <f>SUM(C53:C57)</f>
        <v>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</row>
    <row r="53" spans="1:11" s="138" customFormat="1" ht="12" customHeight="1">
      <c r="A53" s="12" t="s">
        <v>54</v>
      </c>
      <c r="B53" s="139" t="s">
        <v>174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>
      <c r="A54" s="11" t="s">
        <v>55</v>
      </c>
      <c r="B54" s="140" t="s">
        <v>175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>
      <c r="A55" s="11" t="s">
        <v>171</v>
      </c>
      <c r="B55" s="140" t="s">
        <v>176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>
      <c r="A56" s="11" t="s">
        <v>172</v>
      </c>
      <c r="B56" s="140" t="s">
        <v>177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>
      <c r="A57" s="13" t="s">
        <v>173</v>
      </c>
      <c r="B57" s="71" t="s">
        <v>178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>
      <c r="A58" s="17" t="s">
        <v>98</v>
      </c>
      <c r="B58" s="18" t="s">
        <v>179</v>
      </c>
      <c r="C58" s="126">
        <f>SUM(C59:C61)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</row>
    <row r="59" spans="1:11" s="138" customFormat="1" ht="12" customHeight="1">
      <c r="A59" s="12" t="s">
        <v>56</v>
      </c>
      <c r="B59" s="139" t="s">
        <v>180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>
      <c r="A60" s="11" t="s">
        <v>57</v>
      </c>
      <c r="B60" s="140" t="s">
        <v>286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>
      <c r="A61" s="11" t="s">
        <v>183</v>
      </c>
      <c r="B61" s="140" t="s">
        <v>181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>
      <c r="A62" s="13" t="s">
        <v>184</v>
      </c>
      <c r="B62" s="71" t="s">
        <v>182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>
      <c r="A63" s="17" t="s">
        <v>10</v>
      </c>
      <c r="B63" s="69" t="s">
        <v>185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>
      <c r="A64" s="12" t="s">
        <v>99</v>
      </c>
      <c r="B64" s="139" t="s">
        <v>187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>
      <c r="A65" s="11" t="s">
        <v>100</v>
      </c>
      <c r="B65" s="140" t="s">
        <v>287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>
      <c r="A66" s="11" t="s">
        <v>120</v>
      </c>
      <c r="B66" s="140" t="s">
        <v>188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>
      <c r="A67" s="13" t="s">
        <v>186</v>
      </c>
      <c r="B67" s="71" t="s">
        <v>189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>
      <c r="A68" s="179" t="s">
        <v>334</v>
      </c>
      <c r="B68" s="18" t="s">
        <v>190</v>
      </c>
      <c r="C68" s="132">
        <f>+C11+C18+C25+C32+C40+C52+C58+C63</f>
        <v>5000000</v>
      </c>
      <c r="D68" s="132">
        <f t="shared" ref="D68:K68" si="18">+D11+D18+D25+D32+D40+D52+D58+D63</f>
        <v>0</v>
      </c>
      <c r="E68" s="132">
        <f t="shared" si="18"/>
        <v>0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0</v>
      </c>
      <c r="K68" s="165">
        <f t="shared" si="18"/>
        <v>5000000</v>
      </c>
    </row>
    <row r="69" spans="1:11" s="138" customFormat="1" ht="12" customHeight="1" thickBot="1">
      <c r="A69" s="169" t="s">
        <v>191</v>
      </c>
      <c r="B69" s="69" t="s">
        <v>192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>
      <c r="A70" s="12" t="s">
        <v>220</v>
      </c>
      <c r="B70" s="139" t="s">
        <v>193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>
      <c r="A71" s="11" t="s">
        <v>229</v>
      </c>
      <c r="B71" s="140" t="s">
        <v>194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>
      <c r="A72" s="15" t="s">
        <v>230</v>
      </c>
      <c r="B72" s="287" t="s">
        <v>319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>
      <c r="A73" s="169" t="s">
        <v>196</v>
      </c>
      <c r="B73" s="69" t="s">
        <v>197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>
      <c r="A74" s="12" t="s">
        <v>79</v>
      </c>
      <c r="B74" s="245" t="s">
        <v>198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>
      <c r="A75" s="11" t="s">
        <v>80</v>
      </c>
      <c r="B75" s="245" t="s">
        <v>431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>
      <c r="A76" s="11" t="s">
        <v>221</v>
      </c>
      <c r="B76" s="245" t="s">
        <v>199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>
      <c r="A77" s="13" t="s">
        <v>222</v>
      </c>
      <c r="B77" s="246" t="s">
        <v>432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>
      <c r="A78" s="169" t="s">
        <v>200</v>
      </c>
      <c r="B78" s="69" t="s">
        <v>201</v>
      </c>
      <c r="C78" s="126">
        <f>SUM(C79:C80)</f>
        <v>0</v>
      </c>
      <c r="D78" s="126">
        <f t="shared" ref="D78:K78" si="21">SUM(D79:D80)</f>
        <v>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0</v>
      </c>
      <c r="K78" s="68">
        <f t="shared" si="21"/>
        <v>0</v>
      </c>
    </row>
    <row r="79" spans="1:11" s="138" customFormat="1" ht="12" customHeight="1">
      <c r="A79" s="12" t="s">
        <v>223</v>
      </c>
      <c r="B79" s="139" t="s">
        <v>202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26">
        <f>C79+J79</f>
        <v>0</v>
      </c>
    </row>
    <row r="80" spans="1:11" s="138" customFormat="1" ht="12" customHeight="1" thickBot="1">
      <c r="A80" s="13" t="s">
        <v>224</v>
      </c>
      <c r="B80" s="71" t="s">
        <v>203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>
      <c r="A81" s="169" t="s">
        <v>204</v>
      </c>
      <c r="B81" s="69" t="s">
        <v>205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>
      <c r="A82" s="12" t="s">
        <v>225</v>
      </c>
      <c r="B82" s="139" t="s">
        <v>206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>
      <c r="A83" s="11" t="s">
        <v>226</v>
      </c>
      <c r="B83" s="140" t="s">
        <v>207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>
      <c r="A84" s="13" t="s">
        <v>227</v>
      </c>
      <c r="B84" s="71" t="s">
        <v>433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>
      <c r="A85" s="169" t="s">
        <v>208</v>
      </c>
      <c r="B85" s="69" t="s">
        <v>228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>
      <c r="A86" s="142" t="s">
        <v>209</v>
      </c>
      <c r="B86" s="139" t="s">
        <v>210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>
      <c r="A87" s="143" t="s">
        <v>211</v>
      </c>
      <c r="B87" s="140" t="s">
        <v>212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>
      <c r="A88" s="143" t="s">
        <v>213</v>
      </c>
      <c r="B88" s="140" t="s">
        <v>214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>
      <c r="A89" s="144" t="s">
        <v>215</v>
      </c>
      <c r="B89" s="71" t="s">
        <v>216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>
      <c r="A90" s="169" t="s">
        <v>217</v>
      </c>
      <c r="B90" s="69" t="s">
        <v>333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>
      <c r="A91" s="169" t="s">
        <v>219</v>
      </c>
      <c r="B91" s="69" t="s">
        <v>218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>
      <c r="A92" s="323" t="s">
        <v>231</v>
      </c>
      <c r="B92" s="324" t="s">
        <v>336</v>
      </c>
      <c r="C92" s="325">
        <f>+C69+C73+C78+C81+C85+C91+C90</f>
        <v>0</v>
      </c>
      <c r="D92" s="325">
        <f t="shared" ref="D92:K92" si="26">+D69+D73+D78+D81+D85+D91+D90</f>
        <v>0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0</v>
      </c>
      <c r="K92" s="165">
        <f t="shared" si="26"/>
        <v>0</v>
      </c>
    </row>
    <row r="93" spans="1:11" s="138" customFormat="1" ht="25.5" customHeight="1" thickBot="1">
      <c r="A93" s="169" t="s">
        <v>335</v>
      </c>
      <c r="B93" s="69" t="s">
        <v>337</v>
      </c>
      <c r="C93" s="132">
        <f>+C68+C92</f>
        <v>5000000</v>
      </c>
      <c r="D93" s="132">
        <f t="shared" ref="D93:K93" si="27">+D68+D92</f>
        <v>0</v>
      </c>
      <c r="E93" s="132">
        <f t="shared" si="27"/>
        <v>0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0</v>
      </c>
      <c r="K93" s="165">
        <f t="shared" si="27"/>
        <v>5000000</v>
      </c>
    </row>
    <row r="94" spans="1:11" s="138" customFormat="1" ht="30.75" customHeight="1">
      <c r="A94" s="2"/>
      <c r="B94" s="3"/>
      <c r="C94" s="73"/>
    </row>
    <row r="95" spans="1:11" ht="16.5" customHeight="1">
      <c r="A95" s="505" t="s">
        <v>31</v>
      </c>
      <c r="B95" s="505"/>
      <c r="C95" s="505"/>
      <c r="D95" s="505"/>
      <c r="E95" s="505"/>
      <c r="F95" s="505"/>
      <c r="G95" s="505"/>
      <c r="H95" s="505"/>
      <c r="I95" s="505"/>
      <c r="J95" s="505"/>
      <c r="K95" s="505"/>
    </row>
    <row r="96" spans="1:11" s="145" customFormat="1" ht="16.5" customHeight="1" thickBot="1">
      <c r="A96" s="509" t="s">
        <v>82</v>
      </c>
      <c r="B96" s="509"/>
      <c r="C96" s="49"/>
      <c r="K96" s="49" t="str">
        <f>K7</f>
        <v>Forintban!</v>
      </c>
    </row>
    <row r="97" spans="1:11">
      <c r="A97" s="516" t="s">
        <v>46</v>
      </c>
      <c r="B97" s="518" t="s">
        <v>370</v>
      </c>
      <c r="C97" s="520" t="str">
        <f>+CONCATENATE(LEFT(RM_ÖSSZEFÜGGÉSEK!A6,4),". évi")</f>
        <v>2019. évi</v>
      </c>
      <c r="D97" s="521"/>
      <c r="E97" s="522"/>
      <c r="F97" s="522"/>
      <c r="G97" s="522"/>
      <c r="H97" s="522"/>
      <c r="I97" s="522"/>
      <c r="J97" s="522"/>
      <c r="K97" s="523"/>
    </row>
    <row r="98" spans="1:11" ht="48.75" thickBot="1">
      <c r="A98" s="517"/>
      <c r="B98" s="519"/>
      <c r="C98" s="284" t="s">
        <v>369</v>
      </c>
      <c r="D98" s="304" t="str">
        <f t="shared" ref="D98:I98" si="28">D9</f>
        <v xml:space="preserve">1. sz. módosítás </v>
      </c>
      <c r="E98" s="304" t="str">
        <f t="shared" si="28"/>
        <v xml:space="preserve">2. sz. módosítás </v>
      </c>
      <c r="F98" s="304" t="str">
        <f t="shared" si="28"/>
        <v xml:space="preserve">3. sz. módosítás </v>
      </c>
      <c r="G98" s="304" t="str">
        <f t="shared" si="28"/>
        <v xml:space="preserve">4. sz. módosítás </v>
      </c>
      <c r="H98" s="304" t="str">
        <f t="shared" si="28"/>
        <v xml:space="preserve">5. sz. módosítás </v>
      </c>
      <c r="I98" s="304" t="str">
        <f t="shared" si="28"/>
        <v xml:space="preserve">6. sz. módosítás </v>
      </c>
      <c r="J98" s="305" t="s">
        <v>434</v>
      </c>
      <c r="K98" s="306" t="str">
        <f>K9</f>
        <v>3.számú módosítás utáni előirányzat</v>
      </c>
    </row>
    <row r="99" spans="1:11" s="137" customFormat="1" ht="12" customHeight="1" thickBot="1">
      <c r="A99" s="24" t="s">
        <v>345</v>
      </c>
      <c r="B99" s="25" t="s">
        <v>346</v>
      </c>
      <c r="C99" s="285" t="s">
        <v>347</v>
      </c>
      <c r="D99" s="285" t="s">
        <v>349</v>
      </c>
      <c r="E99" s="286" t="s">
        <v>348</v>
      </c>
      <c r="F99" s="286" t="s">
        <v>350</v>
      </c>
      <c r="G99" s="286" t="s">
        <v>351</v>
      </c>
      <c r="H99" s="286" t="s">
        <v>352</v>
      </c>
      <c r="I99" s="286" t="s">
        <v>457</v>
      </c>
      <c r="J99" s="286" t="s">
        <v>458</v>
      </c>
      <c r="K99" s="303" t="s">
        <v>459</v>
      </c>
    </row>
    <row r="100" spans="1:11" ht="12" customHeight="1" thickBot="1">
      <c r="A100" s="19" t="s">
        <v>3</v>
      </c>
      <c r="B100" s="23" t="s">
        <v>295</v>
      </c>
      <c r="C100" s="125">
        <f>C101+C102+C103+C104+C105+C118</f>
        <v>5000000</v>
      </c>
      <c r="D100" s="125">
        <f t="shared" ref="D100:K100" si="29">D101+D102+D103+D104+D105+D118</f>
        <v>0</v>
      </c>
      <c r="E100" s="125">
        <f t="shared" si="29"/>
        <v>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0</v>
      </c>
      <c r="K100" s="182">
        <f t="shared" si="29"/>
        <v>5000000</v>
      </c>
    </row>
    <row r="101" spans="1:11" ht="12" customHeight="1">
      <c r="A101" s="14" t="s">
        <v>58</v>
      </c>
      <c r="B101" s="7" t="s">
        <v>32</v>
      </c>
      <c r="C101" s="269"/>
      <c r="D101" s="186"/>
      <c r="E101" s="186"/>
      <c r="F101" s="186"/>
      <c r="G101" s="186"/>
      <c r="H101" s="186"/>
      <c r="I101" s="186"/>
      <c r="J101" s="277">
        <f t="shared" ref="J101:J120" si="30">D101+E101+F101+G101+H101+I101</f>
        <v>0</v>
      </c>
      <c r="K101" s="228">
        <f t="shared" ref="K101:K120" si="31">C101+J101</f>
        <v>0</v>
      </c>
    </row>
    <row r="102" spans="1:11" ht="12" customHeight="1">
      <c r="A102" s="11" t="s">
        <v>59</v>
      </c>
      <c r="B102" s="5" t="s">
        <v>101</v>
      </c>
      <c r="C102" s="127"/>
      <c r="D102" s="127"/>
      <c r="E102" s="127"/>
      <c r="F102" s="127"/>
      <c r="G102" s="127"/>
      <c r="H102" s="127"/>
      <c r="I102" s="127"/>
      <c r="J102" s="278">
        <f t="shared" si="30"/>
        <v>0</v>
      </c>
      <c r="K102" s="224">
        <f t="shared" si="31"/>
        <v>0</v>
      </c>
    </row>
    <row r="103" spans="1:11" ht="12" customHeight="1">
      <c r="A103" s="11" t="s">
        <v>60</v>
      </c>
      <c r="B103" s="5" t="s">
        <v>77</v>
      </c>
      <c r="C103" s="129"/>
      <c r="D103" s="129"/>
      <c r="E103" s="129"/>
      <c r="F103" s="129"/>
      <c r="G103" s="129"/>
      <c r="H103" s="129"/>
      <c r="I103" s="129"/>
      <c r="J103" s="279">
        <f t="shared" si="30"/>
        <v>0</v>
      </c>
      <c r="K103" s="225">
        <f t="shared" si="31"/>
        <v>0</v>
      </c>
    </row>
    <row r="104" spans="1:11" ht="12" customHeight="1">
      <c r="A104" s="11" t="s">
        <v>61</v>
      </c>
      <c r="B104" s="8" t="s">
        <v>102</v>
      </c>
      <c r="C104" s="129"/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0</v>
      </c>
    </row>
    <row r="105" spans="1:11" ht="12" customHeight="1">
      <c r="A105" s="11" t="s">
        <v>69</v>
      </c>
      <c r="B105" s="16" t="s">
        <v>103</v>
      </c>
      <c r="C105" s="129">
        <v>5000000</v>
      </c>
      <c r="D105" s="129"/>
      <c r="E105" s="129"/>
      <c r="F105" s="129"/>
      <c r="G105" s="129"/>
      <c r="H105" s="129"/>
      <c r="I105" s="129"/>
      <c r="J105" s="279">
        <f t="shared" si="30"/>
        <v>0</v>
      </c>
      <c r="K105" s="225">
        <f t="shared" si="31"/>
        <v>5000000</v>
      </c>
    </row>
    <row r="106" spans="1:11" ht="12" customHeight="1">
      <c r="A106" s="11" t="s">
        <v>62</v>
      </c>
      <c r="B106" s="5" t="s">
        <v>300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>
      <c r="A107" s="11" t="s">
        <v>63</v>
      </c>
      <c r="B107" s="52" t="s">
        <v>299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>
      <c r="A108" s="11" t="s">
        <v>70</v>
      </c>
      <c r="B108" s="52" t="s">
        <v>298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>
      <c r="A109" s="11" t="s">
        <v>71</v>
      </c>
      <c r="B109" s="50" t="s">
        <v>234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>
      <c r="A110" s="11" t="s">
        <v>72</v>
      </c>
      <c r="B110" s="51" t="s">
        <v>235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>
      <c r="A111" s="11" t="s">
        <v>73</v>
      </c>
      <c r="B111" s="51" t="s">
        <v>236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>
      <c r="A112" s="11" t="s">
        <v>75</v>
      </c>
      <c r="B112" s="50" t="s">
        <v>237</v>
      </c>
      <c r="C112" s="129"/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0</v>
      </c>
    </row>
    <row r="113" spans="1:11" ht="12" customHeight="1">
      <c r="A113" s="11" t="s">
        <v>104</v>
      </c>
      <c r="B113" s="50" t="s">
        <v>238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>
      <c r="A114" s="11" t="s">
        <v>232</v>
      </c>
      <c r="B114" s="51" t="s">
        <v>239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>
      <c r="A115" s="10" t="s">
        <v>233</v>
      </c>
      <c r="B115" s="52" t="s">
        <v>240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>
      <c r="A116" s="11" t="s">
        <v>296</v>
      </c>
      <c r="B116" s="52" t="s">
        <v>241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>
      <c r="A117" s="13" t="s">
        <v>297</v>
      </c>
      <c r="B117" s="52" t="s">
        <v>242</v>
      </c>
      <c r="C117" s="129">
        <v>5000000</v>
      </c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5000000</v>
      </c>
    </row>
    <row r="118" spans="1:11" ht="12" customHeight="1">
      <c r="A118" s="11" t="s">
        <v>301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>
      <c r="A119" s="11" t="s">
        <v>302</v>
      </c>
      <c r="B119" s="5" t="s">
        <v>304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>
      <c r="A120" s="15" t="s">
        <v>303</v>
      </c>
      <c r="B120" s="178" t="s">
        <v>305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>
      <c r="A121" s="176" t="s">
        <v>4</v>
      </c>
      <c r="B121" s="177" t="s">
        <v>243</v>
      </c>
      <c r="C121" s="188">
        <f>+C122+C124+C126</f>
        <v>0</v>
      </c>
      <c r="D121" s="126">
        <f t="shared" ref="D121:K121" si="32">+D122+D124+D126</f>
        <v>0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0</v>
      </c>
      <c r="K121" s="183">
        <f t="shared" si="32"/>
        <v>0</v>
      </c>
    </row>
    <row r="122" spans="1:11" ht="12" customHeight="1">
      <c r="A122" s="12" t="s">
        <v>64</v>
      </c>
      <c r="B122" s="5" t="s">
        <v>119</v>
      </c>
      <c r="C122" s="128"/>
      <c r="D122" s="194"/>
      <c r="E122" s="194"/>
      <c r="F122" s="194"/>
      <c r="G122" s="194"/>
      <c r="H122" s="194"/>
      <c r="I122" s="128"/>
      <c r="J122" s="167">
        <f t="shared" ref="J122:J134" si="33">D122+E122+F122+G122+H122+I122</f>
        <v>0</v>
      </c>
      <c r="K122" s="166">
        <f t="shared" ref="K122:K134" si="34">C122+J122</f>
        <v>0</v>
      </c>
    </row>
    <row r="123" spans="1:11" ht="12" customHeight="1">
      <c r="A123" s="12" t="s">
        <v>65</v>
      </c>
      <c r="B123" s="9" t="s">
        <v>247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>
      <c r="A124" s="12" t="s">
        <v>66</v>
      </c>
      <c r="B124" s="9" t="s">
        <v>105</v>
      </c>
      <c r="C124" s="127"/>
      <c r="D124" s="195"/>
      <c r="E124" s="195"/>
      <c r="F124" s="195"/>
      <c r="G124" s="195"/>
      <c r="H124" s="195"/>
      <c r="I124" s="127"/>
      <c r="J124" s="278">
        <f t="shared" si="33"/>
        <v>0</v>
      </c>
      <c r="K124" s="224">
        <f t="shared" si="34"/>
        <v>0</v>
      </c>
    </row>
    <row r="125" spans="1:11" ht="12" customHeight="1">
      <c r="A125" s="12" t="s">
        <v>67</v>
      </c>
      <c r="B125" s="9" t="s">
        <v>248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>
      <c r="A127" s="12" t="s">
        <v>74</v>
      </c>
      <c r="B127" s="70" t="s">
        <v>288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>
      <c r="A128" s="12" t="s">
        <v>76</v>
      </c>
      <c r="B128" s="135" t="s">
        <v>253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ht="22.5">
      <c r="A129" s="12" t="s">
        <v>106</v>
      </c>
      <c r="B129" s="51" t="s">
        <v>236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>
      <c r="A130" s="12" t="s">
        <v>107</v>
      </c>
      <c r="B130" s="51" t="s">
        <v>252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>
      <c r="A131" s="12" t="s">
        <v>108</v>
      </c>
      <c r="B131" s="51" t="s">
        <v>251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>
      <c r="A132" s="12" t="s">
        <v>244</v>
      </c>
      <c r="B132" s="51" t="s">
        <v>239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>
      <c r="A133" s="12" t="s">
        <v>245</v>
      </c>
      <c r="B133" s="51" t="s">
        <v>250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23.25" thickBot="1">
      <c r="A134" s="10" t="s">
        <v>246</v>
      </c>
      <c r="B134" s="51" t="s">
        <v>249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>
      <c r="A135" s="17" t="s">
        <v>5</v>
      </c>
      <c r="B135" s="47" t="s">
        <v>306</v>
      </c>
      <c r="C135" s="126">
        <f>+C100+C121</f>
        <v>5000000</v>
      </c>
      <c r="D135" s="193">
        <f t="shared" ref="D135:K135" si="35">+D100+D121</f>
        <v>0</v>
      </c>
      <c r="E135" s="193">
        <f t="shared" si="35"/>
        <v>0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0</v>
      </c>
      <c r="K135" s="68">
        <f t="shared" si="35"/>
        <v>5000000</v>
      </c>
    </row>
    <row r="136" spans="1:11" ht="12" customHeight="1" thickBot="1">
      <c r="A136" s="17" t="s">
        <v>6</v>
      </c>
      <c r="B136" s="47" t="s">
        <v>371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>
      <c r="A137" s="12" t="s">
        <v>152</v>
      </c>
      <c r="B137" s="9" t="s">
        <v>314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>
      <c r="A138" s="12" t="s">
        <v>153</v>
      </c>
      <c r="B138" s="9" t="s">
        <v>315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>
      <c r="A139" s="10" t="s">
        <v>154</v>
      </c>
      <c r="B139" s="9" t="s">
        <v>316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>
      <c r="A140" s="17" t="s">
        <v>7</v>
      </c>
      <c r="B140" s="47" t="s">
        <v>308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>
      <c r="A141" s="12" t="s">
        <v>51</v>
      </c>
      <c r="B141" s="6" t="s">
        <v>317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>
      <c r="A142" s="12" t="s">
        <v>52</v>
      </c>
      <c r="B142" s="6" t="s">
        <v>309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>
      <c r="A143" s="12" t="s">
        <v>53</v>
      </c>
      <c r="B143" s="6" t="s">
        <v>310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>
      <c r="A144" s="12" t="s">
        <v>93</v>
      </c>
      <c r="B144" s="6" t="s">
        <v>311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4" ht="12" customHeight="1">
      <c r="A145" s="12" t="s">
        <v>94</v>
      </c>
      <c r="B145" s="6" t="s">
        <v>312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4" ht="12" customHeight="1" thickBot="1">
      <c r="A146" s="10" t="s">
        <v>95</v>
      </c>
      <c r="B146" s="6" t="s">
        <v>313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4" ht="12" customHeight="1" thickBot="1">
      <c r="A147" s="17" t="s">
        <v>8</v>
      </c>
      <c r="B147" s="47" t="s">
        <v>321</v>
      </c>
      <c r="C147" s="132">
        <f>+C148+C149+C150+C151</f>
        <v>0</v>
      </c>
      <c r="D147" s="197">
        <f t="shared" ref="D147:K147" si="40">+D148+D149+D150+D151</f>
        <v>0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0</v>
      </c>
      <c r="K147" s="165">
        <f t="shared" si="40"/>
        <v>0</v>
      </c>
    </row>
    <row r="148" spans="1:14" ht="12" customHeight="1">
      <c r="A148" s="12" t="s">
        <v>54</v>
      </c>
      <c r="B148" s="6" t="s">
        <v>254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4" ht="12" customHeight="1">
      <c r="A149" s="12" t="s">
        <v>55</v>
      </c>
      <c r="B149" s="6" t="s">
        <v>255</v>
      </c>
      <c r="C149" s="127"/>
      <c r="D149" s="195"/>
      <c r="E149" s="195"/>
      <c r="F149" s="195"/>
      <c r="G149" s="195"/>
      <c r="H149" s="195"/>
      <c r="I149" s="127"/>
      <c r="J149" s="278">
        <f>D149+E149+F149+G149+H149+I149</f>
        <v>0</v>
      </c>
      <c r="K149" s="224">
        <f>C149+J149</f>
        <v>0</v>
      </c>
    </row>
    <row r="150" spans="1:14" ht="12" customHeight="1">
      <c r="A150" s="12" t="s">
        <v>171</v>
      </c>
      <c r="B150" s="6" t="s">
        <v>322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4" ht="12" customHeight="1" thickBot="1">
      <c r="A151" s="10" t="s">
        <v>172</v>
      </c>
      <c r="B151" s="4" t="s">
        <v>273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4" ht="12" customHeight="1" thickBot="1">
      <c r="A152" s="17" t="s">
        <v>9</v>
      </c>
      <c r="B152" s="47" t="s">
        <v>323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4" ht="12" customHeight="1">
      <c r="A153" s="12" t="s">
        <v>56</v>
      </c>
      <c r="B153" s="6" t="s">
        <v>318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4" ht="12" customHeight="1">
      <c r="A154" s="12" t="s">
        <v>57</v>
      </c>
      <c r="B154" s="6" t="s">
        <v>325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4" ht="12" customHeight="1">
      <c r="A155" s="12" t="s">
        <v>183</v>
      </c>
      <c r="B155" s="6" t="s">
        <v>320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4" ht="12" customHeight="1">
      <c r="A156" s="12" t="s">
        <v>184</v>
      </c>
      <c r="B156" s="6" t="s">
        <v>326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4" ht="12" customHeight="1" thickBot="1">
      <c r="A157" s="12" t="s">
        <v>324</v>
      </c>
      <c r="B157" s="6" t="s">
        <v>327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4" ht="12" customHeight="1" thickBot="1">
      <c r="A158" s="17" t="s">
        <v>10</v>
      </c>
      <c r="B158" s="47" t="s">
        <v>328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4" ht="12" customHeight="1" thickBot="1">
      <c r="A159" s="17" t="s">
        <v>11</v>
      </c>
      <c r="B159" s="47" t="s">
        <v>329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</row>
    <row r="160" spans="1:14" ht="15.2" customHeight="1" thickBot="1">
      <c r="A160" s="17" t="s">
        <v>12</v>
      </c>
      <c r="B160" s="47" t="s">
        <v>331</v>
      </c>
      <c r="C160" s="191">
        <f>+C136+C140+C147+C152+C158+C159</f>
        <v>0</v>
      </c>
      <c r="D160" s="200">
        <f t="shared" ref="D160:K160" si="44">+D136+D140+D147+D152+D158+D159</f>
        <v>0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0</v>
      </c>
      <c r="K160" s="185">
        <f t="shared" si="44"/>
        <v>0</v>
      </c>
      <c r="L160" s="147"/>
      <c r="M160" s="147"/>
      <c r="N160" s="147"/>
    </row>
    <row r="161" spans="1:11" s="138" customFormat="1" ht="12.95" customHeight="1" thickBot="1">
      <c r="A161" s="72" t="s">
        <v>13</v>
      </c>
      <c r="B161" s="114" t="s">
        <v>330</v>
      </c>
      <c r="C161" s="191">
        <f>+C135+C160</f>
        <v>5000000</v>
      </c>
      <c r="D161" s="200">
        <f t="shared" ref="D161:K161" si="45">+D135+D160</f>
        <v>0</v>
      </c>
      <c r="E161" s="200">
        <f t="shared" si="45"/>
        <v>0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0</v>
      </c>
      <c r="K161" s="185">
        <f t="shared" si="45"/>
        <v>5000000</v>
      </c>
    </row>
    <row r="162" spans="1:11" ht="14.1" customHeight="1">
      <c r="C162" s="418">
        <f>C93-C161</f>
        <v>0</v>
      </c>
      <c r="D162" s="419"/>
      <c r="E162" s="419"/>
      <c r="F162" s="419"/>
      <c r="G162" s="419"/>
      <c r="H162" s="419"/>
      <c r="I162" s="419"/>
      <c r="J162" s="419"/>
      <c r="K162" s="420">
        <f>K93-K161</f>
        <v>0</v>
      </c>
    </row>
    <row r="163" spans="1:11">
      <c r="A163" s="527" t="s">
        <v>256</v>
      </c>
      <c r="B163" s="527"/>
      <c r="C163" s="527"/>
      <c r="D163" s="527"/>
      <c r="E163" s="527"/>
      <c r="F163" s="527"/>
      <c r="G163" s="527"/>
      <c r="H163" s="527"/>
      <c r="I163" s="527"/>
      <c r="J163" s="527"/>
      <c r="K163" s="527"/>
    </row>
    <row r="164" spans="1:11" ht="15.2" customHeight="1" thickBot="1">
      <c r="A164" s="515" t="s">
        <v>83</v>
      </c>
      <c r="B164" s="515"/>
      <c r="C164" s="74"/>
      <c r="K164" s="74" t="str">
        <f>K96</f>
        <v>Forintban!</v>
      </c>
    </row>
    <row r="165" spans="1:11" ht="25.5" customHeight="1" thickBot="1">
      <c r="A165" s="17">
        <v>1</v>
      </c>
      <c r="B165" s="22" t="s">
        <v>332</v>
      </c>
      <c r="C165" s="192">
        <f>+C68-C135</f>
        <v>0</v>
      </c>
      <c r="D165" s="126">
        <f t="shared" ref="D165:K165" si="46">+D68-D135</f>
        <v>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0</v>
      </c>
      <c r="K165" s="68">
        <f t="shared" si="46"/>
        <v>0</v>
      </c>
    </row>
    <row r="166" spans="1:11" ht="32.450000000000003" customHeight="1" thickBot="1">
      <c r="A166" s="17" t="s">
        <v>4</v>
      </c>
      <c r="B166" s="22" t="s">
        <v>338</v>
      </c>
      <c r="C166" s="126">
        <f>+C92-C160</f>
        <v>0</v>
      </c>
      <c r="D166" s="126">
        <f t="shared" ref="D166:K166" si="47">+D92-D160</f>
        <v>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0</v>
      </c>
      <c r="K166" s="68">
        <f t="shared" si="47"/>
        <v>0</v>
      </c>
    </row>
  </sheetData>
  <mergeCells count="15"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44" fitToHeight="2" orientation="landscape" r:id="rId1"/>
  <headerFooter alignWithMargins="0"/>
  <rowBreaks count="1" manualBreakCount="1">
    <brk id="93" max="11" man="1"/>
  </rowBreaks>
</worksheet>
</file>

<file path=xl/worksheets/sheet60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34" sqref="M34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CONCATENATE("5.12.3. melléklet ",RM_ALAPADATOK!A7," ",RM_ALAPADATOK!B7," ",RM_ALAPADATOK!C7," ",RM_ALAPADATOK!D7," ",RM_ALAPADATOK!E7," ",RM_ALAPADATOK!F7," ",RM_ALAPADATOK!G7," ",RM_ALAPADATOK!H7)</f>
        <v>5.12.3. melléklet a 13 / 2019 ( XII. 4. ) önkormányzati rendelethez</v>
      </c>
    </row>
    <row r="2" spans="1:11" s="328" customFormat="1" ht="23.1" customHeight="1">
      <c r="A2" s="387" t="s">
        <v>472</v>
      </c>
      <c r="B2" s="556" t="str">
        <f>CONCATENATE(RM_5.12.2.sz.mell!B2:J2)</f>
        <v>10 kvi név</v>
      </c>
      <c r="C2" s="557"/>
      <c r="D2" s="557"/>
      <c r="E2" s="557"/>
      <c r="F2" s="557"/>
      <c r="G2" s="557"/>
      <c r="H2" s="557"/>
      <c r="I2" s="557"/>
      <c r="J2" s="557"/>
      <c r="K2" s="388" t="s">
        <v>510</v>
      </c>
    </row>
    <row r="3" spans="1:11" s="328" customFormat="1" ht="23.1" customHeight="1" thickBot="1">
      <c r="A3" s="389" t="s">
        <v>114</v>
      </c>
      <c r="B3" s="558" t="str">
        <f>CONCATENATE(RM_9.1.3.sz.mell!B3:J3)</f>
        <v>Államigazgatási feladatok  bevételeinek, kiadásainak módosítása</v>
      </c>
      <c r="C3" s="559"/>
      <c r="D3" s="559"/>
      <c r="E3" s="559"/>
      <c r="F3" s="559"/>
      <c r="G3" s="559"/>
      <c r="H3" s="559"/>
      <c r="I3" s="559"/>
      <c r="J3" s="559"/>
      <c r="K3" s="390" t="s">
        <v>289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63" t="s">
        <v>46</v>
      </c>
      <c r="B5" s="560" t="s">
        <v>2</v>
      </c>
      <c r="C5" s="560" t="s">
        <v>499</v>
      </c>
      <c r="D5" s="560" t="str">
        <f>CONCATENATE(RM_9.1.sz.mell!D5:I5)</f>
        <v xml:space="preserve">1. sz. módosítás </v>
      </c>
      <c r="E5" s="560" t="str">
        <f>CONCATENATE(RM_9.1.sz.mell!E5)</f>
        <v xml:space="preserve">2. sz. módosítás </v>
      </c>
      <c r="F5" s="560" t="str">
        <f>CONCATENATE(RM_9.1.sz.mell!F5)</f>
        <v xml:space="preserve">3. sz. módosítás </v>
      </c>
      <c r="G5" s="560" t="str">
        <f>CONCATENATE(RM_9.1.sz.mell!G5)</f>
        <v xml:space="preserve">4. sz. módosítás </v>
      </c>
      <c r="H5" s="560" t="str">
        <f>CONCATENATE(RM_9.1.sz.mell!H5)</f>
        <v xml:space="preserve">5. sz. módosítás </v>
      </c>
      <c r="I5" s="560" t="str">
        <f>CONCATENATE(RM_9.1.sz.mell!I5)</f>
        <v xml:space="preserve">6. sz. módosítás </v>
      </c>
      <c r="J5" s="560" t="s">
        <v>500</v>
      </c>
      <c r="K5" s="548" t="str">
        <f>CONCATENATE(RM_5.12.2.sz.mell!K5)</f>
        <v>3.számú módosítás utáni előirányzat</v>
      </c>
    </row>
    <row r="6" spans="1:11" ht="12.75" customHeight="1">
      <c r="A6" s="564"/>
      <c r="B6" s="561"/>
      <c r="C6" s="566"/>
      <c r="D6" s="566"/>
      <c r="E6" s="566"/>
      <c r="F6" s="566"/>
      <c r="G6" s="566"/>
      <c r="H6" s="566"/>
      <c r="I6" s="566"/>
      <c r="J6" s="566"/>
      <c r="K6" s="549"/>
    </row>
    <row r="7" spans="1:11" s="331" customFormat="1" ht="9.9499999999999993" customHeight="1" thickBot="1">
      <c r="A7" s="565"/>
      <c r="B7" s="562"/>
      <c r="C7" s="567"/>
      <c r="D7" s="567"/>
      <c r="E7" s="567"/>
      <c r="F7" s="567"/>
      <c r="G7" s="567"/>
      <c r="H7" s="567"/>
      <c r="I7" s="567"/>
      <c r="J7" s="567"/>
      <c r="K7" s="550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457</v>
      </c>
      <c r="J8" s="398" t="s">
        <v>458</v>
      </c>
      <c r="K8" s="399" t="s">
        <v>459</v>
      </c>
    </row>
    <row r="9" spans="1:11" s="349" customFormat="1" ht="10.5" customHeight="1" thickBot="1">
      <c r="A9" s="553" t="s">
        <v>35</v>
      </c>
      <c r="B9" s="554"/>
      <c r="C9" s="554"/>
      <c r="D9" s="554"/>
      <c r="E9" s="554"/>
      <c r="F9" s="554"/>
      <c r="G9" s="554"/>
      <c r="H9" s="554"/>
      <c r="I9" s="554"/>
      <c r="J9" s="554"/>
      <c r="K9" s="555"/>
    </row>
    <row r="10" spans="1:11" s="334" customFormat="1" ht="12" customHeight="1" thickBot="1">
      <c r="A10" s="59" t="s">
        <v>3</v>
      </c>
      <c r="B10" s="332" t="s">
        <v>473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474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475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476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477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478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479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480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477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481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482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483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484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485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486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487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488</v>
      </c>
      <c r="B41" s="341" t="s">
        <v>489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490</v>
      </c>
      <c r="B42" s="342" t="s">
        <v>491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492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35" t="s">
        <v>36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2"/>
    </row>
    <row r="45" spans="1:11" s="345" customFormat="1" ht="12" customHeight="1" thickBot="1">
      <c r="A45" s="338" t="s">
        <v>3</v>
      </c>
      <c r="B45" s="47" t="s">
        <v>493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494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496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497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498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Q32" sqref="Q32"/>
    </sheetView>
  </sheetViews>
  <sheetFormatPr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O166"/>
  <sheetViews>
    <sheetView topLeftCell="A10" zoomScale="120" zoomScaleNormal="120" zoomScaleSheetLayoutView="100" workbookViewId="0">
      <selection activeCell="B46" sqref="B46"/>
    </sheetView>
  </sheetViews>
  <sheetFormatPr defaultColWidth="9.33203125" defaultRowHeight="15.75"/>
  <cols>
    <col min="1" max="1" width="7.5" style="115" customWidth="1"/>
    <col min="2" max="2" width="59.6640625" style="115" customWidth="1"/>
    <col min="3" max="3" width="14.83203125" style="116" customWidth="1"/>
    <col min="4" max="11" width="14.83203125" style="136" customWidth="1"/>
    <col min="12" max="16384" width="9.33203125" style="136"/>
  </cols>
  <sheetData>
    <row r="1" spans="1:11">
      <c r="A1" s="307"/>
      <c r="B1" s="510" t="str">
        <f>CONCATENATE("1.4. melléklet ",RM_ALAPADATOK!A7," ",RM_ALAPADATOK!B7," ",RM_ALAPADATOK!C7," ",RM_ALAPADATOK!D7," ",RM_ALAPADATOK!E7," ",RM_ALAPADATOK!F7," ",RM_ALAPADATOK!G7," ",RM_ALAPADATOK!H7)</f>
        <v>1.4. melléklet a 13 / 2019 ( XII. 4. ) önkormányzati rendelethez</v>
      </c>
      <c r="C1" s="511"/>
      <c r="D1" s="511"/>
      <c r="E1" s="511"/>
      <c r="F1" s="511"/>
      <c r="G1" s="511"/>
      <c r="H1" s="511"/>
      <c r="I1" s="511"/>
      <c r="J1" s="511"/>
      <c r="K1" s="511"/>
    </row>
    <row r="2" spans="1:11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1">
      <c r="A3" s="512" t="str">
        <f>CONCATENATE(RM_ALAPADATOK!A4)</f>
        <v/>
      </c>
      <c r="B3" s="512"/>
      <c r="C3" s="513"/>
      <c r="D3" s="512"/>
      <c r="E3" s="512"/>
      <c r="F3" s="512"/>
      <c r="G3" s="512"/>
      <c r="H3" s="512"/>
      <c r="I3" s="512"/>
      <c r="J3" s="512"/>
      <c r="K3" s="512"/>
    </row>
    <row r="4" spans="1:11">
      <c r="A4" s="512" t="s">
        <v>462</v>
      </c>
      <c r="B4" s="512"/>
      <c r="C4" s="513"/>
      <c r="D4" s="512"/>
      <c r="E4" s="512"/>
      <c r="F4" s="512"/>
      <c r="G4" s="512"/>
      <c r="H4" s="512"/>
      <c r="I4" s="512"/>
      <c r="J4" s="512"/>
      <c r="K4" s="512"/>
    </row>
    <row r="5" spans="1:11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1" ht="15.95" customHeight="1">
      <c r="A6" s="503" t="s">
        <v>1</v>
      </c>
      <c r="B6" s="503"/>
      <c r="C6" s="503"/>
      <c r="D6" s="503"/>
      <c r="E6" s="503"/>
      <c r="F6" s="503"/>
      <c r="G6" s="503"/>
      <c r="H6" s="503"/>
      <c r="I6" s="503"/>
      <c r="J6" s="503"/>
      <c r="K6" s="503"/>
    </row>
    <row r="7" spans="1:11" ht="15.95" customHeight="1" thickBot="1">
      <c r="A7" s="507" t="s">
        <v>81</v>
      </c>
      <c r="B7" s="507"/>
      <c r="C7" s="310"/>
      <c r="D7" s="309"/>
      <c r="E7" s="309"/>
      <c r="F7" s="309"/>
      <c r="G7" s="309"/>
      <c r="H7" s="309"/>
      <c r="I7" s="309"/>
      <c r="J7" s="309"/>
      <c r="K7" s="310" t="s">
        <v>428</v>
      </c>
    </row>
    <row r="8" spans="1:11">
      <c r="A8" s="516" t="s">
        <v>46</v>
      </c>
      <c r="B8" s="518" t="s">
        <v>2</v>
      </c>
      <c r="C8" s="520" t="str">
        <f>+CONCATENATE(LEFT(RM_ÖSSZEFÜGGÉSEK!A6,4),". évi")</f>
        <v>2019. évi</v>
      </c>
      <c r="D8" s="521"/>
      <c r="E8" s="522"/>
      <c r="F8" s="522"/>
      <c r="G8" s="522"/>
      <c r="H8" s="522"/>
      <c r="I8" s="522"/>
      <c r="J8" s="522"/>
      <c r="K8" s="523"/>
    </row>
    <row r="9" spans="1:11" ht="36" customHeight="1" thickBot="1">
      <c r="A9" s="517"/>
      <c r="B9" s="519"/>
      <c r="C9" s="284" t="s">
        <v>369</v>
      </c>
      <c r="D9" s="304" t="str">
        <f>CONCATENATE(RM_1.3.sz.mell.!D98)</f>
        <v xml:space="preserve">1. sz. módosítás </v>
      </c>
      <c r="E9" s="304" t="str">
        <f>CONCATENATE(RM_1.3.sz.mell.!E98)</f>
        <v xml:space="preserve">2. sz. módosítás </v>
      </c>
      <c r="F9" s="304" t="str">
        <f>CONCATENATE(RM_1.3.sz.mell.!F98)</f>
        <v xml:space="preserve">3. sz. módosítás </v>
      </c>
      <c r="G9" s="304" t="str">
        <f>CONCATENATE(RM_1.3.sz.mell.!G98)</f>
        <v xml:space="preserve">4. sz. módosítás </v>
      </c>
      <c r="H9" s="304" t="str">
        <f>CONCATENATE(RM_1.3.sz.mell.!H98)</f>
        <v xml:space="preserve">5. sz. módosítás </v>
      </c>
      <c r="I9" s="304" t="str">
        <f>CONCATENATE(RM_1.3.sz.mell.!I98)</f>
        <v xml:space="preserve">6. sz. módosítás </v>
      </c>
      <c r="J9" s="305" t="s">
        <v>434</v>
      </c>
      <c r="K9" s="306" t="str">
        <f>CONCATENATE(RM_1.3.sz.mell.!K98)</f>
        <v>3.számú módosítás utáni előirányzat</v>
      </c>
    </row>
    <row r="10" spans="1:11" s="137" customFormat="1" ht="12" customHeight="1" thickBot="1">
      <c r="A10" s="133" t="s">
        <v>345</v>
      </c>
      <c r="B10" s="134" t="s">
        <v>346</v>
      </c>
      <c r="C10" s="285" t="s">
        <v>347</v>
      </c>
      <c r="D10" s="285" t="s">
        <v>349</v>
      </c>
      <c r="E10" s="286" t="s">
        <v>348</v>
      </c>
      <c r="F10" s="286" t="s">
        <v>350</v>
      </c>
      <c r="G10" s="286" t="s">
        <v>351</v>
      </c>
      <c r="H10" s="286" t="s">
        <v>352</v>
      </c>
      <c r="I10" s="286" t="s">
        <v>457</v>
      </c>
      <c r="J10" s="286" t="s">
        <v>458</v>
      </c>
      <c r="K10" s="303" t="s">
        <v>459</v>
      </c>
    </row>
    <row r="11" spans="1:11" s="138" customFormat="1" ht="12" customHeight="1" thickBot="1">
      <c r="A11" s="17" t="s">
        <v>3</v>
      </c>
      <c r="B11" s="18" t="s">
        <v>137</v>
      </c>
      <c r="C11" s="126">
        <f>+C12+C13+C14+C15+C16+C17</f>
        <v>0</v>
      </c>
      <c r="D11" s="126">
        <f t="shared" ref="D11:K11" si="0">+D12+D13+D14+D15+D16+D17</f>
        <v>0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0</v>
      </c>
      <c r="K11" s="68">
        <f t="shared" si="0"/>
        <v>0</v>
      </c>
    </row>
    <row r="12" spans="1:11" s="138" customFormat="1" ht="12" customHeight="1">
      <c r="A12" s="12" t="s">
        <v>58</v>
      </c>
      <c r="B12" s="139" t="s">
        <v>138</v>
      </c>
      <c r="C12" s="128"/>
      <c r="D12" s="128"/>
      <c r="E12" s="128"/>
      <c r="F12" s="128"/>
      <c r="G12" s="128"/>
      <c r="H12" s="128"/>
      <c r="I12" s="128"/>
      <c r="J12" s="167">
        <f t="shared" ref="J12:J17" si="1">D12+E12+F12+G12+H12+I12</f>
        <v>0</v>
      </c>
      <c r="K12" s="166">
        <f t="shared" ref="K12:K17" si="2">C12+J12</f>
        <v>0</v>
      </c>
    </row>
    <row r="13" spans="1:11" s="138" customFormat="1" ht="12" customHeight="1">
      <c r="A13" s="11" t="s">
        <v>59</v>
      </c>
      <c r="B13" s="140" t="s">
        <v>139</v>
      </c>
      <c r="C13" s="127"/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0</v>
      </c>
    </row>
    <row r="14" spans="1:11" s="138" customFormat="1" ht="12" customHeight="1">
      <c r="A14" s="11" t="s">
        <v>60</v>
      </c>
      <c r="B14" s="140" t="s">
        <v>140</v>
      </c>
      <c r="C14" s="127"/>
      <c r="D14" s="127"/>
      <c r="E14" s="128"/>
      <c r="F14" s="128"/>
      <c r="G14" s="128"/>
      <c r="H14" s="128"/>
      <c r="I14" s="128"/>
      <c r="J14" s="167">
        <f t="shared" si="1"/>
        <v>0</v>
      </c>
      <c r="K14" s="166">
        <f t="shared" si="2"/>
        <v>0</v>
      </c>
    </row>
    <row r="15" spans="1:11" s="138" customFormat="1" ht="12" customHeight="1">
      <c r="A15" s="11" t="s">
        <v>61</v>
      </c>
      <c r="B15" s="140" t="s">
        <v>141</v>
      </c>
      <c r="C15" s="127"/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0</v>
      </c>
    </row>
    <row r="16" spans="1:11" s="138" customFormat="1" ht="12" customHeight="1">
      <c r="A16" s="11" t="s">
        <v>78</v>
      </c>
      <c r="B16" s="70" t="s">
        <v>290</v>
      </c>
      <c r="C16" s="127"/>
      <c r="D16" s="127"/>
      <c r="E16" s="128"/>
      <c r="F16" s="128"/>
      <c r="G16" s="128"/>
      <c r="H16" s="128"/>
      <c r="I16" s="128"/>
      <c r="J16" s="167">
        <f t="shared" si="1"/>
        <v>0</v>
      </c>
      <c r="K16" s="166">
        <f t="shared" si="2"/>
        <v>0</v>
      </c>
    </row>
    <row r="17" spans="1:11" s="138" customFormat="1" ht="12" customHeight="1" thickBot="1">
      <c r="A17" s="13" t="s">
        <v>62</v>
      </c>
      <c r="B17" s="71" t="s">
        <v>291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>
      <c r="A18" s="17" t="s">
        <v>4</v>
      </c>
      <c r="B18" s="69" t="s">
        <v>142</v>
      </c>
      <c r="C18" s="126">
        <f>+C19+C20+C21+C22+C23</f>
        <v>0</v>
      </c>
      <c r="D18" s="126">
        <f t="shared" ref="D18:K18" si="3">+D19+D20+D21+D22+D23</f>
        <v>0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0</v>
      </c>
      <c r="K18" s="68">
        <f t="shared" si="3"/>
        <v>0</v>
      </c>
    </row>
    <row r="19" spans="1:11" s="138" customFormat="1" ht="12" customHeight="1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>
      <c r="A21" s="11" t="s">
        <v>66</v>
      </c>
      <c r="B21" s="140" t="s">
        <v>282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>
      <c r="A22" s="11" t="s">
        <v>67</v>
      </c>
      <c r="B22" s="140" t="s">
        <v>283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>
      <c r="A23" s="11" t="s">
        <v>68</v>
      </c>
      <c r="B23" s="140" t="s">
        <v>145</v>
      </c>
      <c r="C23" s="127"/>
      <c r="D23" s="127"/>
      <c r="E23" s="128"/>
      <c r="F23" s="128"/>
      <c r="G23" s="128"/>
      <c r="H23" s="128"/>
      <c r="I23" s="128"/>
      <c r="J23" s="167">
        <f t="shared" si="4"/>
        <v>0</v>
      </c>
      <c r="K23" s="166">
        <f t="shared" si="5"/>
        <v>0</v>
      </c>
    </row>
    <row r="24" spans="1:11" s="138" customFormat="1" ht="12" customHeight="1" thickBot="1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</row>
    <row r="26" spans="1:11" s="138" customFormat="1" ht="12" customHeight="1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</row>
    <row r="27" spans="1:11" s="138" customFormat="1" ht="12" customHeight="1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>
      <c r="A28" s="11" t="s">
        <v>49</v>
      </c>
      <c r="B28" s="140" t="s">
        <v>284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>
      <c r="A29" s="11" t="s">
        <v>50</v>
      </c>
      <c r="B29" s="140" t="s">
        <v>285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>
      <c r="A30" s="11" t="s">
        <v>89</v>
      </c>
      <c r="B30" s="140" t="s">
        <v>150</v>
      </c>
      <c r="C30" s="127"/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</row>
    <row r="31" spans="1:11" s="138" customFormat="1" ht="12" customHeight="1" thickBot="1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>
      <c r="A32" s="17" t="s">
        <v>91</v>
      </c>
      <c r="B32" s="18" t="s">
        <v>420</v>
      </c>
      <c r="C32" s="132">
        <f>+C33+C34+C35+C36+C37+C38+C39</f>
        <v>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0</v>
      </c>
    </row>
    <row r="33" spans="1:11" s="138" customFormat="1" ht="12" customHeight="1">
      <c r="A33" s="12" t="s">
        <v>152</v>
      </c>
      <c r="B33" s="139" t="s">
        <v>413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>
      <c r="A34" s="11" t="s">
        <v>153</v>
      </c>
      <c r="B34" s="140" t="s">
        <v>414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>
      <c r="A35" s="11" t="s">
        <v>154</v>
      </c>
      <c r="B35" s="140" t="s">
        <v>415</v>
      </c>
      <c r="C35" s="127"/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0</v>
      </c>
    </row>
    <row r="36" spans="1:11" s="138" customFormat="1" ht="12" customHeight="1">
      <c r="A36" s="11" t="s">
        <v>155</v>
      </c>
      <c r="B36" s="140" t="s">
        <v>416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>
      <c r="A37" s="11" t="s">
        <v>417</v>
      </c>
      <c r="B37" s="140" t="s">
        <v>156</v>
      </c>
      <c r="C37" s="127"/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0</v>
      </c>
    </row>
    <row r="38" spans="1:11" s="138" customFormat="1" ht="12" customHeight="1">
      <c r="A38" s="11" t="s">
        <v>418</v>
      </c>
      <c r="B38" s="140" t="s">
        <v>560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>
      <c r="A39" s="13" t="s">
        <v>419</v>
      </c>
      <c r="B39" s="141" t="s">
        <v>157</v>
      </c>
      <c r="C39" s="129"/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>
      <c r="A40" s="17" t="s">
        <v>7</v>
      </c>
      <c r="B40" s="18" t="s">
        <v>292</v>
      </c>
      <c r="C40" s="126">
        <f>SUM(C41:C51)</f>
        <v>0</v>
      </c>
      <c r="D40" s="126">
        <f t="shared" ref="D40:K40" si="12">SUM(D41:D51)</f>
        <v>0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0</v>
      </c>
      <c r="K40" s="68">
        <f t="shared" si="12"/>
        <v>0</v>
      </c>
    </row>
    <row r="41" spans="1:11" s="138" customFormat="1" ht="12" customHeight="1">
      <c r="A41" s="12" t="s">
        <v>51</v>
      </c>
      <c r="B41" s="139" t="s">
        <v>160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>
      <c r="A42" s="11" t="s">
        <v>52</v>
      </c>
      <c r="B42" s="140" t="s">
        <v>161</v>
      </c>
      <c r="C42" s="127"/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0</v>
      </c>
    </row>
    <row r="43" spans="1:11" s="138" customFormat="1" ht="12" customHeight="1">
      <c r="A43" s="11" t="s">
        <v>53</v>
      </c>
      <c r="B43" s="140" t="s">
        <v>162</v>
      </c>
      <c r="C43" s="127"/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0</v>
      </c>
    </row>
    <row r="44" spans="1:11" s="138" customFormat="1" ht="12" customHeight="1">
      <c r="A44" s="11" t="s">
        <v>93</v>
      </c>
      <c r="B44" s="140" t="s">
        <v>163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>
      <c r="A45" s="11" t="s">
        <v>94</v>
      </c>
      <c r="B45" s="140" t="s">
        <v>164</v>
      </c>
      <c r="C45" s="127"/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0</v>
      </c>
    </row>
    <row r="46" spans="1:11" s="138" customFormat="1" ht="12" customHeight="1">
      <c r="A46" s="11" t="s">
        <v>95</v>
      </c>
      <c r="B46" s="140" t="s">
        <v>165</v>
      </c>
      <c r="C46" s="127"/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0</v>
      </c>
    </row>
    <row r="47" spans="1:11" s="138" customFormat="1" ht="12" customHeight="1">
      <c r="A47" s="11" t="s">
        <v>96</v>
      </c>
      <c r="B47" s="140" t="s">
        <v>166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>
      <c r="A48" s="11" t="s">
        <v>97</v>
      </c>
      <c r="B48" s="140" t="s">
        <v>421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>
      <c r="A49" s="11" t="s">
        <v>158</v>
      </c>
      <c r="B49" s="140" t="s">
        <v>168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>
      <c r="A50" s="13" t="s">
        <v>159</v>
      </c>
      <c r="B50" s="141" t="s">
        <v>294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>
      <c r="A51" s="15" t="s">
        <v>293</v>
      </c>
      <c r="B51" s="302" t="s">
        <v>169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>
      <c r="A52" s="17" t="s">
        <v>8</v>
      </c>
      <c r="B52" s="18" t="s">
        <v>170</v>
      </c>
      <c r="C52" s="126">
        <f>SUM(C53:C57)</f>
        <v>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</row>
    <row r="53" spans="1:11" s="138" customFormat="1" ht="12" customHeight="1">
      <c r="A53" s="12" t="s">
        <v>54</v>
      </c>
      <c r="B53" s="139" t="s">
        <v>174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>
      <c r="A54" s="11" t="s">
        <v>55</v>
      </c>
      <c r="B54" s="140" t="s">
        <v>175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>
      <c r="A55" s="11" t="s">
        <v>171</v>
      </c>
      <c r="B55" s="140" t="s">
        <v>176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>
      <c r="A56" s="11" t="s">
        <v>172</v>
      </c>
      <c r="B56" s="140" t="s">
        <v>177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>
      <c r="A57" s="13" t="s">
        <v>173</v>
      </c>
      <c r="B57" s="71" t="s">
        <v>178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>
      <c r="A58" s="17" t="s">
        <v>98</v>
      </c>
      <c r="B58" s="18" t="s">
        <v>179</v>
      </c>
      <c r="C58" s="126">
        <f>SUM(C59:C61)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</row>
    <row r="59" spans="1:11" s="138" customFormat="1" ht="12" customHeight="1">
      <c r="A59" s="12" t="s">
        <v>56</v>
      </c>
      <c r="B59" s="139" t="s">
        <v>180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>
      <c r="A60" s="11" t="s">
        <v>57</v>
      </c>
      <c r="B60" s="140" t="s">
        <v>286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>
      <c r="A61" s="11" t="s">
        <v>183</v>
      </c>
      <c r="B61" s="140" t="s">
        <v>181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>
      <c r="A62" s="13" t="s">
        <v>184</v>
      </c>
      <c r="B62" s="71" t="s">
        <v>182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>
      <c r="A63" s="17" t="s">
        <v>10</v>
      </c>
      <c r="B63" s="69" t="s">
        <v>185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>
      <c r="A64" s="12" t="s">
        <v>99</v>
      </c>
      <c r="B64" s="139" t="s">
        <v>187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>
      <c r="A65" s="11" t="s">
        <v>100</v>
      </c>
      <c r="B65" s="140" t="s">
        <v>287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>
      <c r="A66" s="11" t="s">
        <v>120</v>
      </c>
      <c r="B66" s="140" t="s">
        <v>188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>
      <c r="A67" s="13" t="s">
        <v>186</v>
      </c>
      <c r="B67" s="71" t="s">
        <v>189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>
      <c r="A68" s="179" t="s">
        <v>334</v>
      </c>
      <c r="B68" s="18" t="s">
        <v>190</v>
      </c>
      <c r="C68" s="132">
        <f>+C11+C18+C25+C32+C40+C52+C58+C63</f>
        <v>0</v>
      </c>
      <c r="D68" s="132">
        <f t="shared" ref="D68:K68" si="18">+D11+D18+D25+D32+D40+D52+D58+D63</f>
        <v>0</v>
      </c>
      <c r="E68" s="132">
        <f t="shared" si="18"/>
        <v>0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0</v>
      </c>
      <c r="K68" s="165">
        <f t="shared" si="18"/>
        <v>0</v>
      </c>
    </row>
    <row r="69" spans="1:11" s="138" customFormat="1" ht="12" customHeight="1" thickBot="1">
      <c r="A69" s="169" t="s">
        <v>191</v>
      </c>
      <c r="B69" s="69" t="s">
        <v>192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>
      <c r="A70" s="12" t="s">
        <v>220</v>
      </c>
      <c r="B70" s="139" t="s">
        <v>193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>
      <c r="A71" s="11" t="s">
        <v>229</v>
      </c>
      <c r="B71" s="140" t="s">
        <v>194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>
      <c r="A72" s="15" t="s">
        <v>230</v>
      </c>
      <c r="B72" s="287" t="s">
        <v>319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>
      <c r="A73" s="169" t="s">
        <v>196</v>
      </c>
      <c r="B73" s="69" t="s">
        <v>197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>
      <c r="A74" s="12" t="s">
        <v>79</v>
      </c>
      <c r="B74" s="245" t="s">
        <v>198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>
      <c r="A75" s="11" t="s">
        <v>80</v>
      </c>
      <c r="B75" s="245" t="s">
        <v>431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>
      <c r="A76" s="11" t="s">
        <v>221</v>
      </c>
      <c r="B76" s="245" t="s">
        <v>199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>
      <c r="A77" s="13" t="s">
        <v>222</v>
      </c>
      <c r="B77" s="246" t="s">
        <v>432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>
      <c r="A78" s="169" t="s">
        <v>200</v>
      </c>
      <c r="B78" s="69" t="s">
        <v>201</v>
      </c>
      <c r="C78" s="126">
        <f>SUM(C79:C80)</f>
        <v>0</v>
      </c>
      <c r="D78" s="126">
        <f t="shared" ref="D78:K78" si="21">SUM(D79:D80)</f>
        <v>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0</v>
      </c>
      <c r="K78" s="68">
        <f t="shared" si="21"/>
        <v>0</v>
      </c>
    </row>
    <row r="79" spans="1:11" s="138" customFormat="1" ht="12" customHeight="1">
      <c r="A79" s="12" t="s">
        <v>223</v>
      </c>
      <c r="B79" s="139" t="s">
        <v>202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26">
        <f>C79+J79</f>
        <v>0</v>
      </c>
    </row>
    <row r="80" spans="1:11" s="138" customFormat="1" ht="12" customHeight="1" thickBot="1">
      <c r="A80" s="13" t="s">
        <v>224</v>
      </c>
      <c r="B80" s="71" t="s">
        <v>203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>
      <c r="A81" s="169" t="s">
        <v>204</v>
      </c>
      <c r="B81" s="69" t="s">
        <v>205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>
      <c r="A82" s="12" t="s">
        <v>225</v>
      </c>
      <c r="B82" s="139" t="s">
        <v>206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>
      <c r="A83" s="11" t="s">
        <v>226</v>
      </c>
      <c r="B83" s="140" t="s">
        <v>207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>
      <c r="A84" s="13" t="s">
        <v>227</v>
      </c>
      <c r="B84" s="71" t="s">
        <v>433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>
      <c r="A85" s="169" t="s">
        <v>208</v>
      </c>
      <c r="B85" s="69" t="s">
        <v>228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>
      <c r="A86" s="142" t="s">
        <v>209</v>
      </c>
      <c r="B86" s="139" t="s">
        <v>210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>
      <c r="A87" s="143" t="s">
        <v>211</v>
      </c>
      <c r="B87" s="140" t="s">
        <v>212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>
      <c r="A88" s="143" t="s">
        <v>213</v>
      </c>
      <c r="B88" s="140" t="s">
        <v>214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>
      <c r="A89" s="144" t="s">
        <v>215</v>
      </c>
      <c r="B89" s="71" t="s">
        <v>216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>
      <c r="A90" s="169" t="s">
        <v>217</v>
      </c>
      <c r="B90" s="69" t="s">
        <v>333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>
      <c r="A91" s="169" t="s">
        <v>219</v>
      </c>
      <c r="B91" s="69" t="s">
        <v>218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>
      <c r="A92" s="169" t="s">
        <v>231</v>
      </c>
      <c r="B92" s="69" t="s">
        <v>336</v>
      </c>
      <c r="C92" s="132">
        <f>+C69+C73+C78+C81+C85+C91+C90</f>
        <v>0</v>
      </c>
      <c r="D92" s="132">
        <f t="shared" ref="D92:K92" si="26">+D69+D73+D78+D81+D85+D91+D90</f>
        <v>0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0</v>
      </c>
      <c r="K92" s="165">
        <f t="shared" si="26"/>
        <v>0</v>
      </c>
    </row>
    <row r="93" spans="1:11" s="138" customFormat="1" ht="25.5" customHeight="1" thickBot="1">
      <c r="A93" s="170" t="s">
        <v>335</v>
      </c>
      <c r="B93" s="322" t="s">
        <v>337</v>
      </c>
      <c r="C93" s="132">
        <f>+C68+C92</f>
        <v>0</v>
      </c>
      <c r="D93" s="132">
        <f t="shared" ref="D93:K93" si="27">+D68+D92</f>
        <v>0</v>
      </c>
      <c r="E93" s="132">
        <f t="shared" si="27"/>
        <v>0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0</v>
      </c>
      <c r="K93" s="165">
        <f t="shared" si="27"/>
        <v>0</v>
      </c>
    </row>
    <row r="94" spans="1:11" s="138" customFormat="1" ht="30.75" customHeight="1">
      <c r="A94" s="2"/>
      <c r="B94" s="3"/>
      <c r="C94" s="73"/>
    </row>
    <row r="95" spans="1:11" ht="16.5" customHeight="1">
      <c r="A95" s="505" t="s">
        <v>31</v>
      </c>
      <c r="B95" s="505"/>
      <c r="C95" s="505"/>
      <c r="D95" s="505"/>
      <c r="E95" s="505"/>
      <c r="F95" s="505"/>
      <c r="G95" s="505"/>
      <c r="H95" s="505"/>
      <c r="I95" s="505"/>
      <c r="J95" s="505"/>
      <c r="K95" s="505"/>
    </row>
    <row r="96" spans="1:11" s="145" customFormat="1" ht="16.5" customHeight="1" thickBot="1">
      <c r="A96" s="509" t="s">
        <v>82</v>
      </c>
      <c r="B96" s="509"/>
      <c r="C96" s="49"/>
      <c r="K96" s="49" t="str">
        <f>K7</f>
        <v>Forintban!</v>
      </c>
    </row>
    <row r="97" spans="1:11">
      <c r="A97" s="516" t="s">
        <v>46</v>
      </c>
      <c r="B97" s="518" t="s">
        <v>370</v>
      </c>
      <c r="C97" s="520" t="str">
        <f>+CONCATENATE(LEFT(RM_ÖSSZEFÜGGÉSEK!A6,4),". évi")</f>
        <v>2019. évi</v>
      </c>
      <c r="D97" s="521"/>
      <c r="E97" s="522"/>
      <c r="F97" s="522"/>
      <c r="G97" s="522"/>
      <c r="H97" s="522"/>
      <c r="I97" s="522"/>
      <c r="J97" s="522"/>
      <c r="K97" s="523"/>
    </row>
    <row r="98" spans="1:11" ht="48.75" thickBot="1">
      <c r="A98" s="517"/>
      <c r="B98" s="519"/>
      <c r="C98" s="284" t="s">
        <v>369</v>
      </c>
      <c r="D98" s="304" t="str">
        <f t="shared" ref="D98:I98" si="28">D9</f>
        <v xml:space="preserve">1. sz. módosítás </v>
      </c>
      <c r="E98" s="304" t="str">
        <f t="shared" si="28"/>
        <v xml:space="preserve">2. sz. módosítás </v>
      </c>
      <c r="F98" s="304" t="str">
        <f t="shared" si="28"/>
        <v xml:space="preserve">3. sz. módosítás </v>
      </c>
      <c r="G98" s="304" t="str">
        <f t="shared" si="28"/>
        <v xml:space="preserve">4. sz. módosítás </v>
      </c>
      <c r="H98" s="304" t="str">
        <f t="shared" si="28"/>
        <v xml:space="preserve">5. sz. módosítás </v>
      </c>
      <c r="I98" s="304" t="str">
        <f t="shared" si="28"/>
        <v xml:space="preserve">6. sz. módosítás </v>
      </c>
      <c r="J98" s="305" t="s">
        <v>434</v>
      </c>
      <c r="K98" s="306" t="str">
        <f>K9</f>
        <v>3.számú módosítás utáni előirányzat</v>
      </c>
    </row>
    <row r="99" spans="1:11" s="137" customFormat="1" ht="12" customHeight="1" thickBot="1">
      <c r="A99" s="24" t="s">
        <v>345</v>
      </c>
      <c r="B99" s="25" t="s">
        <v>346</v>
      </c>
      <c r="C99" s="285" t="s">
        <v>347</v>
      </c>
      <c r="D99" s="285" t="s">
        <v>349</v>
      </c>
      <c r="E99" s="286" t="s">
        <v>348</v>
      </c>
      <c r="F99" s="286" t="s">
        <v>350</v>
      </c>
      <c r="G99" s="286" t="s">
        <v>351</v>
      </c>
      <c r="H99" s="286" t="s">
        <v>352</v>
      </c>
      <c r="I99" s="286" t="s">
        <v>457</v>
      </c>
      <c r="J99" s="286" t="s">
        <v>458</v>
      </c>
      <c r="K99" s="303" t="s">
        <v>459</v>
      </c>
    </row>
    <row r="100" spans="1:11" ht="12" customHeight="1" thickBot="1">
      <c r="A100" s="19" t="s">
        <v>3</v>
      </c>
      <c r="B100" s="23" t="s">
        <v>295</v>
      </c>
      <c r="C100" s="125">
        <f>C101+C102+C103+C104+C105+C118</f>
        <v>0</v>
      </c>
      <c r="D100" s="125">
        <f t="shared" ref="D100:K100" si="29">D101+D102+D103+D104+D105+D118</f>
        <v>0</v>
      </c>
      <c r="E100" s="125">
        <f t="shared" si="29"/>
        <v>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0</v>
      </c>
      <c r="K100" s="182">
        <f t="shared" si="29"/>
        <v>0</v>
      </c>
    </row>
    <row r="101" spans="1:11" ht="12" customHeight="1">
      <c r="A101" s="14" t="s">
        <v>58</v>
      </c>
      <c r="B101" s="7" t="s">
        <v>32</v>
      </c>
      <c r="C101" s="269"/>
      <c r="D101" s="186"/>
      <c r="E101" s="186"/>
      <c r="F101" s="186"/>
      <c r="G101" s="186"/>
      <c r="H101" s="186"/>
      <c r="I101" s="186"/>
      <c r="J101" s="277">
        <f t="shared" ref="J101:J120" si="30">D101+E101+F101+G101+H101+I101</f>
        <v>0</v>
      </c>
      <c r="K101" s="228">
        <f t="shared" ref="K101:K120" si="31">C101+J101</f>
        <v>0</v>
      </c>
    </row>
    <row r="102" spans="1:11" ht="12" customHeight="1">
      <c r="A102" s="11" t="s">
        <v>59</v>
      </c>
      <c r="B102" s="5" t="s">
        <v>101</v>
      </c>
      <c r="C102" s="127"/>
      <c r="D102" s="127"/>
      <c r="E102" s="127"/>
      <c r="F102" s="127"/>
      <c r="G102" s="127"/>
      <c r="H102" s="127"/>
      <c r="I102" s="127"/>
      <c r="J102" s="278">
        <f t="shared" si="30"/>
        <v>0</v>
      </c>
      <c r="K102" s="224">
        <f t="shared" si="31"/>
        <v>0</v>
      </c>
    </row>
    <row r="103" spans="1:11" ht="12" customHeight="1">
      <c r="A103" s="11" t="s">
        <v>60</v>
      </c>
      <c r="B103" s="5" t="s">
        <v>77</v>
      </c>
      <c r="C103" s="129"/>
      <c r="D103" s="129"/>
      <c r="E103" s="129"/>
      <c r="F103" s="129"/>
      <c r="G103" s="129"/>
      <c r="H103" s="129"/>
      <c r="I103" s="129"/>
      <c r="J103" s="279">
        <f t="shared" si="30"/>
        <v>0</v>
      </c>
      <c r="K103" s="225">
        <f t="shared" si="31"/>
        <v>0</v>
      </c>
    </row>
    <row r="104" spans="1:11" ht="12" customHeight="1">
      <c r="A104" s="11" t="s">
        <v>61</v>
      </c>
      <c r="B104" s="8" t="s">
        <v>102</v>
      </c>
      <c r="C104" s="129"/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0</v>
      </c>
    </row>
    <row r="105" spans="1:11" ht="12" customHeight="1">
      <c r="A105" s="11" t="s">
        <v>69</v>
      </c>
      <c r="B105" s="16" t="s">
        <v>103</v>
      </c>
      <c r="C105" s="129"/>
      <c r="D105" s="129"/>
      <c r="E105" s="129"/>
      <c r="F105" s="129"/>
      <c r="G105" s="129"/>
      <c r="H105" s="129"/>
      <c r="I105" s="129"/>
      <c r="J105" s="279">
        <f t="shared" si="30"/>
        <v>0</v>
      </c>
      <c r="K105" s="225">
        <f t="shared" si="31"/>
        <v>0</v>
      </c>
    </row>
    <row r="106" spans="1:11" ht="12" customHeight="1">
      <c r="A106" s="11" t="s">
        <v>62</v>
      </c>
      <c r="B106" s="5" t="s">
        <v>300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>
      <c r="A107" s="11" t="s">
        <v>63</v>
      </c>
      <c r="B107" s="52" t="s">
        <v>299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>
      <c r="A108" s="11" t="s">
        <v>70</v>
      </c>
      <c r="B108" s="52" t="s">
        <v>298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>
      <c r="A109" s="11" t="s">
        <v>71</v>
      </c>
      <c r="B109" s="50" t="s">
        <v>234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>
      <c r="A110" s="11" t="s">
        <v>72</v>
      </c>
      <c r="B110" s="51" t="s">
        <v>235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>
      <c r="A111" s="11" t="s">
        <v>73</v>
      </c>
      <c r="B111" s="51" t="s">
        <v>236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>
      <c r="A112" s="11" t="s">
        <v>75</v>
      </c>
      <c r="B112" s="50" t="s">
        <v>237</v>
      </c>
      <c r="C112" s="129"/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0</v>
      </c>
    </row>
    <row r="113" spans="1:11" ht="12" customHeight="1">
      <c r="A113" s="11" t="s">
        <v>104</v>
      </c>
      <c r="B113" s="50" t="s">
        <v>238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>
      <c r="A114" s="11" t="s">
        <v>232</v>
      </c>
      <c r="B114" s="51" t="s">
        <v>239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>
      <c r="A115" s="10" t="s">
        <v>233</v>
      </c>
      <c r="B115" s="52" t="s">
        <v>240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>
      <c r="A116" s="11" t="s">
        <v>296</v>
      </c>
      <c r="B116" s="52" t="s">
        <v>241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>
      <c r="A117" s="13" t="s">
        <v>297</v>
      </c>
      <c r="B117" s="52" t="s">
        <v>242</v>
      </c>
      <c r="C117" s="129"/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0</v>
      </c>
    </row>
    <row r="118" spans="1:11" ht="12" customHeight="1">
      <c r="A118" s="11" t="s">
        <v>301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>
      <c r="A119" s="11" t="s">
        <v>302</v>
      </c>
      <c r="B119" s="5" t="s">
        <v>304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>
      <c r="A120" s="15" t="s">
        <v>303</v>
      </c>
      <c r="B120" s="178" t="s">
        <v>305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>
      <c r="A121" s="176" t="s">
        <v>4</v>
      </c>
      <c r="B121" s="177" t="s">
        <v>243</v>
      </c>
      <c r="C121" s="188">
        <f>+C122+C124+C126</f>
        <v>0</v>
      </c>
      <c r="D121" s="126">
        <f t="shared" ref="D121:K121" si="32">+D122+D124+D126</f>
        <v>0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0</v>
      </c>
      <c r="K121" s="183">
        <f t="shared" si="32"/>
        <v>0</v>
      </c>
    </row>
    <row r="122" spans="1:11" ht="12" customHeight="1">
      <c r="A122" s="12" t="s">
        <v>64</v>
      </c>
      <c r="B122" s="5" t="s">
        <v>119</v>
      </c>
      <c r="C122" s="128"/>
      <c r="D122" s="194"/>
      <c r="E122" s="194"/>
      <c r="F122" s="194"/>
      <c r="G122" s="194"/>
      <c r="H122" s="194"/>
      <c r="I122" s="128"/>
      <c r="J122" s="167">
        <f t="shared" ref="J122:J134" si="33">D122+E122+F122+G122+H122+I122</f>
        <v>0</v>
      </c>
      <c r="K122" s="166">
        <f t="shared" ref="K122:K134" si="34">C122+J122</f>
        <v>0</v>
      </c>
    </row>
    <row r="123" spans="1:11" ht="12" customHeight="1">
      <c r="A123" s="12" t="s">
        <v>65</v>
      </c>
      <c r="B123" s="9" t="s">
        <v>247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>
      <c r="A124" s="12" t="s">
        <v>66</v>
      </c>
      <c r="B124" s="9" t="s">
        <v>105</v>
      </c>
      <c r="C124" s="127"/>
      <c r="D124" s="195"/>
      <c r="E124" s="195"/>
      <c r="F124" s="195"/>
      <c r="G124" s="195"/>
      <c r="H124" s="195"/>
      <c r="I124" s="127"/>
      <c r="J124" s="278">
        <f t="shared" si="33"/>
        <v>0</v>
      </c>
      <c r="K124" s="224">
        <f t="shared" si="34"/>
        <v>0</v>
      </c>
    </row>
    <row r="125" spans="1:11" ht="12" customHeight="1">
      <c r="A125" s="12" t="s">
        <v>67</v>
      </c>
      <c r="B125" s="9" t="s">
        <v>248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>
      <c r="A127" s="12" t="s">
        <v>74</v>
      </c>
      <c r="B127" s="70" t="s">
        <v>288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>
      <c r="A128" s="12" t="s">
        <v>76</v>
      </c>
      <c r="B128" s="135" t="s">
        <v>253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ht="22.5">
      <c r="A129" s="12" t="s">
        <v>106</v>
      </c>
      <c r="B129" s="51" t="s">
        <v>236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>
      <c r="A130" s="12" t="s">
        <v>107</v>
      </c>
      <c r="B130" s="51" t="s">
        <v>252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>
      <c r="A131" s="12" t="s">
        <v>108</v>
      </c>
      <c r="B131" s="51" t="s">
        <v>251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>
      <c r="A132" s="12" t="s">
        <v>244</v>
      </c>
      <c r="B132" s="51" t="s">
        <v>239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>
      <c r="A133" s="12" t="s">
        <v>245</v>
      </c>
      <c r="B133" s="51" t="s">
        <v>250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23.25" thickBot="1">
      <c r="A134" s="10" t="s">
        <v>246</v>
      </c>
      <c r="B134" s="51" t="s">
        <v>249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>
      <c r="A135" s="17" t="s">
        <v>5</v>
      </c>
      <c r="B135" s="47" t="s">
        <v>306</v>
      </c>
      <c r="C135" s="126">
        <f>+C100+C121</f>
        <v>0</v>
      </c>
      <c r="D135" s="193">
        <f t="shared" ref="D135:K135" si="35">+D100+D121</f>
        <v>0</v>
      </c>
      <c r="E135" s="193">
        <f t="shared" si="35"/>
        <v>0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0</v>
      </c>
      <c r="K135" s="68">
        <f t="shared" si="35"/>
        <v>0</v>
      </c>
    </row>
    <row r="136" spans="1:11" ht="12" customHeight="1" thickBot="1">
      <c r="A136" s="17" t="s">
        <v>6</v>
      </c>
      <c r="B136" s="47" t="s">
        <v>371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>
      <c r="A137" s="12" t="s">
        <v>152</v>
      </c>
      <c r="B137" s="9" t="s">
        <v>314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>
      <c r="A138" s="12" t="s">
        <v>153</v>
      </c>
      <c r="B138" s="9" t="s">
        <v>315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>
      <c r="A139" s="10" t="s">
        <v>154</v>
      </c>
      <c r="B139" s="9" t="s">
        <v>316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>
      <c r="A140" s="17" t="s">
        <v>7</v>
      </c>
      <c r="B140" s="47" t="s">
        <v>308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>
      <c r="A141" s="12" t="s">
        <v>51</v>
      </c>
      <c r="B141" s="6" t="s">
        <v>317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>
      <c r="A142" s="12" t="s">
        <v>52</v>
      </c>
      <c r="B142" s="6" t="s">
        <v>309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>
      <c r="A143" s="12" t="s">
        <v>53</v>
      </c>
      <c r="B143" s="6" t="s">
        <v>310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>
      <c r="A144" s="12" t="s">
        <v>93</v>
      </c>
      <c r="B144" s="6" t="s">
        <v>311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>
      <c r="A145" s="12" t="s">
        <v>94</v>
      </c>
      <c r="B145" s="6" t="s">
        <v>312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>
      <c r="A146" s="10" t="s">
        <v>95</v>
      </c>
      <c r="B146" s="6" t="s">
        <v>313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>
      <c r="A147" s="17" t="s">
        <v>8</v>
      </c>
      <c r="B147" s="47" t="s">
        <v>321</v>
      </c>
      <c r="C147" s="132">
        <f>+C148+C149+C150+C151</f>
        <v>0</v>
      </c>
      <c r="D147" s="197">
        <f t="shared" ref="D147:K147" si="40">+D148+D149+D150+D151</f>
        <v>0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0</v>
      </c>
      <c r="K147" s="165">
        <f t="shared" si="40"/>
        <v>0</v>
      </c>
    </row>
    <row r="148" spans="1:15" ht="12" customHeight="1">
      <c r="A148" s="12" t="s">
        <v>54</v>
      </c>
      <c r="B148" s="6" t="s">
        <v>254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>
      <c r="A149" s="12" t="s">
        <v>55</v>
      </c>
      <c r="B149" s="6" t="s">
        <v>255</v>
      </c>
      <c r="C149" s="127"/>
      <c r="D149" s="195"/>
      <c r="E149" s="195"/>
      <c r="F149" s="195"/>
      <c r="G149" s="195"/>
      <c r="H149" s="195"/>
      <c r="I149" s="127"/>
      <c r="J149" s="278">
        <f>D149+E149+F149+G149+H149+I149</f>
        <v>0</v>
      </c>
      <c r="K149" s="224">
        <f>C149+J149</f>
        <v>0</v>
      </c>
    </row>
    <row r="150" spans="1:15" ht="12" customHeight="1">
      <c r="A150" s="12" t="s">
        <v>171</v>
      </c>
      <c r="B150" s="6" t="s">
        <v>322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>
      <c r="A151" s="10" t="s">
        <v>172</v>
      </c>
      <c r="B151" s="4" t="s">
        <v>273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>
      <c r="A152" s="17" t="s">
        <v>9</v>
      </c>
      <c r="B152" s="47" t="s">
        <v>323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>
      <c r="A153" s="12" t="s">
        <v>56</v>
      </c>
      <c r="B153" s="6" t="s">
        <v>318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>
      <c r="A154" s="12" t="s">
        <v>57</v>
      </c>
      <c r="B154" s="6" t="s">
        <v>325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>
      <c r="A155" s="12" t="s">
        <v>183</v>
      </c>
      <c r="B155" s="6" t="s">
        <v>320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>
      <c r="A156" s="12" t="s">
        <v>184</v>
      </c>
      <c r="B156" s="6" t="s">
        <v>326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>
      <c r="A157" s="12" t="s">
        <v>324</v>
      </c>
      <c r="B157" s="6" t="s">
        <v>327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>
      <c r="A158" s="17" t="s">
        <v>10</v>
      </c>
      <c r="B158" s="47" t="s">
        <v>328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>
      <c r="A159" s="17" t="s">
        <v>11</v>
      </c>
      <c r="B159" s="47" t="s">
        <v>329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</row>
    <row r="160" spans="1:15" ht="15.2" customHeight="1" thickBot="1">
      <c r="A160" s="17" t="s">
        <v>12</v>
      </c>
      <c r="B160" s="47" t="s">
        <v>331</v>
      </c>
      <c r="C160" s="191">
        <f>+C136+C140+C147+C152+C158+C159</f>
        <v>0</v>
      </c>
      <c r="D160" s="200">
        <f t="shared" ref="D160:K160" si="44">+D136+D140+D147+D152+D158+D159</f>
        <v>0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0</v>
      </c>
      <c r="K160" s="185">
        <f t="shared" si="44"/>
        <v>0</v>
      </c>
      <c r="L160" s="146"/>
      <c r="M160" s="147"/>
      <c r="N160" s="147"/>
      <c r="O160" s="147"/>
    </row>
    <row r="161" spans="1:11" s="138" customFormat="1" ht="12.95" customHeight="1" thickBot="1">
      <c r="A161" s="72" t="s">
        <v>13</v>
      </c>
      <c r="B161" s="114" t="s">
        <v>330</v>
      </c>
      <c r="C161" s="191">
        <f>+C135+C160</f>
        <v>0</v>
      </c>
      <c r="D161" s="200">
        <f t="shared" ref="D161:K161" si="45">+D135+D160</f>
        <v>0</v>
      </c>
      <c r="E161" s="200">
        <f t="shared" si="45"/>
        <v>0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0</v>
      </c>
      <c r="K161" s="185">
        <f t="shared" si="45"/>
        <v>0</v>
      </c>
    </row>
    <row r="162" spans="1:11" ht="14.1" customHeight="1">
      <c r="C162" s="418">
        <f>C93-C161</f>
        <v>0</v>
      </c>
      <c r="D162" s="419"/>
      <c r="E162" s="419"/>
      <c r="F162" s="419"/>
      <c r="G162" s="419"/>
      <c r="H162" s="419"/>
      <c r="I162" s="419"/>
      <c r="J162" s="419"/>
      <c r="K162" s="420">
        <f>K93-K161</f>
        <v>0</v>
      </c>
    </row>
    <row r="163" spans="1:11">
      <c r="A163" s="527" t="s">
        <v>256</v>
      </c>
      <c r="B163" s="527"/>
      <c r="C163" s="527"/>
      <c r="D163" s="527"/>
      <c r="E163" s="527"/>
      <c r="F163" s="527"/>
      <c r="G163" s="527"/>
      <c r="H163" s="527"/>
      <c r="I163" s="527"/>
      <c r="J163" s="527"/>
      <c r="K163" s="527"/>
    </row>
    <row r="164" spans="1:11" ht="15.2" customHeight="1" thickBot="1">
      <c r="A164" s="515" t="s">
        <v>83</v>
      </c>
      <c r="B164" s="515"/>
      <c r="C164" s="74"/>
      <c r="K164" s="74" t="str">
        <f>K96</f>
        <v>Forintban!</v>
      </c>
    </row>
    <row r="165" spans="1:11" ht="25.5" customHeight="1" thickBot="1">
      <c r="A165" s="17">
        <v>1</v>
      </c>
      <c r="B165" s="22" t="s">
        <v>332</v>
      </c>
      <c r="C165" s="192">
        <f>+C68-C135</f>
        <v>0</v>
      </c>
      <c r="D165" s="126">
        <f t="shared" ref="D165:K165" si="46">+D68-D135</f>
        <v>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0</v>
      </c>
      <c r="K165" s="68">
        <f t="shared" si="46"/>
        <v>0</v>
      </c>
    </row>
    <row r="166" spans="1:11" ht="32.450000000000003" customHeight="1" thickBot="1">
      <c r="A166" s="17" t="s">
        <v>4</v>
      </c>
      <c r="B166" s="22" t="s">
        <v>338</v>
      </c>
      <c r="C166" s="126">
        <f>+C92-C160</f>
        <v>0</v>
      </c>
      <c r="D166" s="126">
        <f t="shared" ref="D166:K166" si="47">+D92-D160</f>
        <v>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0</v>
      </c>
      <c r="K166" s="68">
        <f t="shared" si="47"/>
        <v>0</v>
      </c>
    </row>
  </sheetData>
  <sheetProtection sheet="1"/>
  <mergeCells count="15"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J33"/>
  <sheetViews>
    <sheetView view="pageBreakPreview" zoomScaleNormal="120" zoomScaleSheetLayoutView="100" workbookViewId="0">
      <selection activeCell="H9" sqref="H9"/>
    </sheetView>
  </sheetViews>
  <sheetFormatPr defaultColWidth="9.33203125" defaultRowHeight="12.75"/>
  <cols>
    <col min="1" max="1" width="6.83203125" style="33" customWidth="1"/>
    <col min="2" max="2" width="48" style="55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>
      <c r="B1" s="311" t="s">
        <v>465</v>
      </c>
      <c r="C1" s="81"/>
      <c r="D1" s="81"/>
      <c r="E1" s="81"/>
      <c r="F1" s="81"/>
      <c r="G1" s="81"/>
      <c r="H1" s="81"/>
      <c r="I1" s="81"/>
      <c r="J1" s="530" t="str">
        <f>CONCATENATE("2.1. melléklet ",RM_ALAPADATOK!A7," ",RM_ALAPADATOK!B7," ",RM_ALAPADATOK!C7," ",RM_ALAPADATOK!D7," ",RM_ALAPADATOK!E7," ",RM_ALAPADATOK!F7," ",RM_ALAPADATOK!G7," ",RM_ALAPADATOK!H7)</f>
        <v>2.1. melléklet a 13 / 2019 ( XII. 4. ) önkormányzati rendelethez</v>
      </c>
    </row>
    <row r="2" spans="1:10" ht="14.25" thickBot="1">
      <c r="G2" s="82"/>
      <c r="H2" s="82"/>
      <c r="I2" s="82" t="str">
        <f>CONCATENATE(RM_1.1.sz.mell.!K7)</f>
        <v>Forintban!</v>
      </c>
      <c r="J2" s="530"/>
    </row>
    <row r="3" spans="1:10" ht="18" customHeight="1" thickBot="1">
      <c r="A3" s="528" t="s">
        <v>46</v>
      </c>
      <c r="B3" s="83" t="s">
        <v>35</v>
      </c>
      <c r="C3" s="84"/>
      <c r="D3" s="201"/>
      <c r="E3" s="201"/>
      <c r="F3" s="83" t="s">
        <v>36</v>
      </c>
      <c r="G3" s="85"/>
      <c r="H3" s="204"/>
      <c r="I3" s="205"/>
      <c r="J3" s="530"/>
    </row>
    <row r="4" spans="1:10" s="86" customFormat="1" ht="42.75" customHeight="1" thickBot="1">
      <c r="A4" s="529"/>
      <c r="B4" s="56" t="s">
        <v>39</v>
      </c>
      <c r="C4" s="295" t="str">
        <f>+CONCATENATE(RM_1.1.sz.mell.!C8," eredeti előirányzat")</f>
        <v>2019. évi eredeti előirányzat</v>
      </c>
      <c r="D4" s="293" t="s">
        <v>591</v>
      </c>
      <c r="E4" s="293" t="str">
        <f>+CONCATENATE(LEFT(RM_1.1.sz.mell.!C8,4),". 3.sz. Módosítás után" )</f>
        <v>2019. 3.sz. Módosítás után</v>
      </c>
      <c r="F4" s="294" t="s">
        <v>39</v>
      </c>
      <c r="G4" s="292" t="str">
        <f>+C4</f>
        <v>2019. évi eredeti előirányzat</v>
      </c>
      <c r="H4" s="292" t="str">
        <f>+D4</f>
        <v xml:space="preserve">Halmozott módosítás </v>
      </c>
      <c r="I4" s="437" t="str">
        <f>+E4</f>
        <v>2019. 3.sz. Módosítás után</v>
      </c>
      <c r="J4" s="530"/>
    </row>
    <row r="5" spans="1:10" s="90" customFormat="1" ht="12" customHeight="1" thickBot="1">
      <c r="A5" s="87" t="s">
        <v>345</v>
      </c>
      <c r="B5" s="88" t="s">
        <v>346</v>
      </c>
      <c r="C5" s="89" t="s">
        <v>347</v>
      </c>
      <c r="D5" s="202" t="s">
        <v>349</v>
      </c>
      <c r="E5" s="202" t="s">
        <v>425</v>
      </c>
      <c r="F5" s="88" t="s">
        <v>372</v>
      </c>
      <c r="G5" s="89" t="s">
        <v>351</v>
      </c>
      <c r="H5" s="89" t="s">
        <v>352</v>
      </c>
      <c r="I5" s="241" t="s">
        <v>426</v>
      </c>
      <c r="J5" s="530"/>
    </row>
    <row r="6" spans="1:10" ht="12.95" customHeight="1">
      <c r="A6" s="91" t="s">
        <v>3</v>
      </c>
      <c r="B6" s="92" t="s">
        <v>257</v>
      </c>
      <c r="C6" s="75">
        <v>585952797</v>
      </c>
      <c r="D6" s="75">
        <v>61674947</v>
      </c>
      <c r="E6" s="230">
        <f>C6+D6</f>
        <v>647627744</v>
      </c>
      <c r="F6" s="92" t="s">
        <v>40</v>
      </c>
      <c r="G6" s="75">
        <v>360655948</v>
      </c>
      <c r="H6" s="75">
        <v>21669000</v>
      </c>
      <c r="I6" s="234">
        <f>G6+H6</f>
        <v>382324948</v>
      </c>
      <c r="J6" s="530"/>
    </row>
    <row r="7" spans="1:10" ht="12.95" customHeight="1">
      <c r="A7" s="93" t="s">
        <v>4</v>
      </c>
      <c r="B7" s="94" t="s">
        <v>258</v>
      </c>
      <c r="C7" s="76">
        <v>131404635</v>
      </c>
      <c r="D7" s="76">
        <v>1575588</v>
      </c>
      <c r="E7" s="230">
        <f t="shared" ref="E7:E16" si="0">C7+D7</f>
        <v>132980223</v>
      </c>
      <c r="F7" s="94" t="s">
        <v>101</v>
      </c>
      <c r="G7" s="76">
        <v>74408971</v>
      </c>
      <c r="H7" s="76">
        <v>1263884</v>
      </c>
      <c r="I7" s="234">
        <f t="shared" ref="I7:I17" si="1">G7+H7</f>
        <v>75672855</v>
      </c>
      <c r="J7" s="530"/>
    </row>
    <row r="8" spans="1:10" ht="12.95" customHeight="1">
      <c r="A8" s="93" t="s">
        <v>5</v>
      </c>
      <c r="B8" s="94" t="s">
        <v>278</v>
      </c>
      <c r="C8" s="76"/>
      <c r="D8" s="76"/>
      <c r="E8" s="230">
        <f t="shared" si="0"/>
        <v>0</v>
      </c>
      <c r="F8" s="94" t="s">
        <v>123</v>
      </c>
      <c r="G8" s="76">
        <v>308614166</v>
      </c>
      <c r="H8" s="76">
        <v>-304198</v>
      </c>
      <c r="I8" s="234">
        <f t="shared" si="1"/>
        <v>308309968</v>
      </c>
      <c r="J8" s="530"/>
    </row>
    <row r="9" spans="1:10" ht="12.95" customHeight="1">
      <c r="A9" s="93" t="s">
        <v>6</v>
      </c>
      <c r="B9" s="94" t="s">
        <v>92</v>
      </c>
      <c r="C9" s="76">
        <v>48600000</v>
      </c>
      <c r="D9" s="76"/>
      <c r="E9" s="230">
        <f t="shared" si="0"/>
        <v>48600000</v>
      </c>
      <c r="F9" s="94" t="s">
        <v>102</v>
      </c>
      <c r="G9" s="76">
        <v>23042250</v>
      </c>
      <c r="H9" s="76">
        <v>11772900</v>
      </c>
      <c r="I9" s="234">
        <f t="shared" si="1"/>
        <v>34815150</v>
      </c>
      <c r="J9" s="530"/>
    </row>
    <row r="10" spans="1:10" ht="12.95" customHeight="1">
      <c r="A10" s="93" t="s">
        <v>7</v>
      </c>
      <c r="B10" s="95" t="s">
        <v>281</v>
      </c>
      <c r="C10" s="76">
        <v>40242000</v>
      </c>
      <c r="D10" s="76">
        <v>3866435</v>
      </c>
      <c r="E10" s="230">
        <f t="shared" si="0"/>
        <v>44108435</v>
      </c>
      <c r="F10" s="94" t="s">
        <v>103</v>
      </c>
      <c r="G10" s="76">
        <v>167750764</v>
      </c>
      <c r="H10" s="76">
        <v>15848211</v>
      </c>
      <c r="I10" s="234">
        <f t="shared" si="1"/>
        <v>183598975</v>
      </c>
      <c r="J10" s="530"/>
    </row>
    <row r="11" spans="1:10" ht="12.95" customHeight="1">
      <c r="A11" s="93" t="s">
        <v>8</v>
      </c>
      <c r="B11" s="94" t="s">
        <v>259</v>
      </c>
      <c r="C11" s="77"/>
      <c r="D11" s="77"/>
      <c r="E11" s="230">
        <f t="shared" si="0"/>
        <v>0</v>
      </c>
      <c r="F11" s="94" t="s">
        <v>33</v>
      </c>
      <c r="G11" s="76">
        <v>187097631</v>
      </c>
      <c r="H11" s="76">
        <v>-3966002</v>
      </c>
      <c r="I11" s="234">
        <f t="shared" si="1"/>
        <v>183131629</v>
      </c>
      <c r="J11" s="530"/>
    </row>
    <row r="12" spans="1:10" ht="12.95" customHeight="1">
      <c r="A12" s="93" t="s">
        <v>9</v>
      </c>
      <c r="B12" s="94" t="s">
        <v>339</v>
      </c>
      <c r="C12" s="76"/>
      <c r="D12" s="76"/>
      <c r="E12" s="230">
        <f t="shared" si="0"/>
        <v>0</v>
      </c>
      <c r="F12" s="29"/>
      <c r="G12" s="76"/>
      <c r="H12" s="76"/>
      <c r="I12" s="234">
        <f t="shared" si="1"/>
        <v>0</v>
      </c>
      <c r="J12" s="530"/>
    </row>
    <row r="13" spans="1:10" ht="12.95" customHeight="1">
      <c r="A13" s="93" t="s">
        <v>10</v>
      </c>
      <c r="B13" s="29"/>
      <c r="C13" s="76"/>
      <c r="D13" s="76"/>
      <c r="E13" s="230">
        <f t="shared" si="0"/>
        <v>0</v>
      </c>
      <c r="F13" s="29"/>
      <c r="G13" s="76"/>
      <c r="H13" s="76"/>
      <c r="I13" s="234">
        <f t="shared" si="1"/>
        <v>0</v>
      </c>
      <c r="J13" s="530"/>
    </row>
    <row r="14" spans="1:10" ht="12.95" customHeight="1">
      <c r="A14" s="93" t="s">
        <v>11</v>
      </c>
      <c r="B14" s="148"/>
      <c r="C14" s="77"/>
      <c r="D14" s="77"/>
      <c r="E14" s="230">
        <f t="shared" si="0"/>
        <v>0</v>
      </c>
      <c r="F14" s="29"/>
      <c r="G14" s="76"/>
      <c r="H14" s="76"/>
      <c r="I14" s="234">
        <f t="shared" si="1"/>
        <v>0</v>
      </c>
      <c r="J14" s="530"/>
    </row>
    <row r="15" spans="1:10" ht="12.95" customHeight="1">
      <c r="A15" s="93" t="s">
        <v>12</v>
      </c>
      <c r="B15" s="29"/>
      <c r="C15" s="76"/>
      <c r="D15" s="76"/>
      <c r="E15" s="230">
        <f t="shared" si="0"/>
        <v>0</v>
      </c>
      <c r="F15" s="29"/>
      <c r="G15" s="76"/>
      <c r="H15" s="76"/>
      <c r="I15" s="234">
        <f t="shared" si="1"/>
        <v>0</v>
      </c>
      <c r="J15" s="530"/>
    </row>
    <row r="16" spans="1:10" ht="12.95" customHeight="1">
      <c r="A16" s="93" t="s">
        <v>13</v>
      </c>
      <c r="B16" s="29"/>
      <c r="C16" s="76"/>
      <c r="D16" s="76"/>
      <c r="E16" s="230">
        <f t="shared" si="0"/>
        <v>0</v>
      </c>
      <c r="F16" s="29"/>
      <c r="G16" s="76"/>
      <c r="H16" s="76"/>
      <c r="I16" s="234">
        <f t="shared" si="1"/>
        <v>0</v>
      </c>
      <c r="J16" s="530"/>
    </row>
    <row r="17" spans="1:10" ht="12.95" customHeight="1" thickBot="1">
      <c r="A17" s="93" t="s">
        <v>14</v>
      </c>
      <c r="B17" s="35"/>
      <c r="C17" s="78"/>
      <c r="D17" s="78"/>
      <c r="E17" s="231"/>
      <c r="F17" s="29"/>
      <c r="G17" s="78"/>
      <c r="H17" s="78"/>
      <c r="I17" s="234">
        <f t="shared" si="1"/>
        <v>0</v>
      </c>
      <c r="J17" s="530"/>
    </row>
    <row r="18" spans="1:10" ht="21.75" thickBot="1">
      <c r="A18" s="96" t="s">
        <v>15</v>
      </c>
      <c r="B18" s="48" t="s">
        <v>340</v>
      </c>
      <c r="C18" s="79">
        <f>C6+C7+C9+C10+C11+C13+C14+C15+C16+C17</f>
        <v>806199432</v>
      </c>
      <c r="D18" s="79">
        <f>D6+D7+D9+D10+D11+D13+D14+D15+D16+D17</f>
        <v>67116970</v>
      </c>
      <c r="E18" s="79">
        <f>E6+E7+E9+E10+E11+E13+E14+E15+E16+E17</f>
        <v>873316402</v>
      </c>
      <c r="F18" s="48" t="s">
        <v>264</v>
      </c>
      <c r="G18" s="79">
        <f>SUM(G6:G17)</f>
        <v>1121569730</v>
      </c>
      <c r="H18" s="79">
        <f>SUM(H6:H17)</f>
        <v>46283795</v>
      </c>
      <c r="I18" s="112">
        <f>SUM(I6:I17)</f>
        <v>1167853525</v>
      </c>
      <c r="J18" s="530"/>
    </row>
    <row r="19" spans="1:10" ht="12.95" customHeight="1">
      <c r="A19" s="97" t="s">
        <v>16</v>
      </c>
      <c r="B19" s="98" t="s">
        <v>261</v>
      </c>
      <c r="C19" s="180">
        <f>+C20+C21+C22+C23</f>
        <v>315370298</v>
      </c>
      <c r="D19" s="180">
        <f>+D20+D21+D22+D23</f>
        <v>-2239843</v>
      </c>
      <c r="E19" s="180">
        <f>+E20+E21+E22+E23</f>
        <v>313130455</v>
      </c>
      <c r="F19" s="99" t="s">
        <v>109</v>
      </c>
      <c r="G19" s="80"/>
      <c r="H19" s="80"/>
      <c r="I19" s="235">
        <f>G19+H19</f>
        <v>0</v>
      </c>
      <c r="J19" s="530"/>
    </row>
    <row r="20" spans="1:10" ht="12.95" customHeight="1">
      <c r="A20" s="100" t="s">
        <v>17</v>
      </c>
      <c r="B20" s="99" t="s">
        <v>117</v>
      </c>
      <c r="C20" s="41">
        <v>315370298</v>
      </c>
      <c r="D20" s="41">
        <v>-2239843</v>
      </c>
      <c r="E20" s="232">
        <f>C20+D20</f>
        <v>313130455</v>
      </c>
      <c r="F20" s="99" t="s">
        <v>263</v>
      </c>
      <c r="G20" s="41"/>
      <c r="H20" s="41"/>
      <c r="I20" s="236">
        <f t="shared" ref="I20:I27" si="2">G20+H20</f>
        <v>0</v>
      </c>
      <c r="J20" s="530"/>
    </row>
    <row r="21" spans="1:10" ht="12.95" customHeight="1">
      <c r="A21" s="100" t="s">
        <v>18</v>
      </c>
      <c r="B21" s="99" t="s">
        <v>118</v>
      </c>
      <c r="C21" s="41"/>
      <c r="D21" s="41"/>
      <c r="E21" s="232">
        <f>C21+D21</f>
        <v>0</v>
      </c>
      <c r="F21" s="99" t="s">
        <v>85</v>
      </c>
      <c r="G21" s="41"/>
      <c r="H21" s="41"/>
      <c r="I21" s="236">
        <f t="shared" si="2"/>
        <v>0</v>
      </c>
      <c r="J21" s="530"/>
    </row>
    <row r="22" spans="1:10" ht="12.95" customHeight="1">
      <c r="A22" s="100" t="s">
        <v>19</v>
      </c>
      <c r="B22" s="99" t="s">
        <v>122</v>
      </c>
      <c r="C22" s="41"/>
      <c r="D22" s="41"/>
      <c r="E22" s="232">
        <f>C22+D22</f>
        <v>0</v>
      </c>
      <c r="F22" s="99" t="s">
        <v>86</v>
      </c>
      <c r="G22" s="41"/>
      <c r="H22" s="41"/>
      <c r="I22" s="236">
        <f t="shared" si="2"/>
        <v>0</v>
      </c>
      <c r="J22" s="530"/>
    </row>
    <row r="23" spans="1:10" ht="12.95" customHeight="1">
      <c r="A23" s="100" t="s">
        <v>20</v>
      </c>
      <c r="B23" s="105" t="s">
        <v>128</v>
      </c>
      <c r="C23" s="41"/>
      <c r="D23" s="41"/>
      <c r="E23" s="232">
        <f>C23+D23</f>
        <v>0</v>
      </c>
      <c r="F23" s="98" t="s">
        <v>124</v>
      </c>
      <c r="G23" s="41"/>
      <c r="H23" s="41"/>
      <c r="I23" s="236">
        <f t="shared" si="2"/>
        <v>0</v>
      </c>
      <c r="J23" s="530"/>
    </row>
    <row r="24" spans="1:10" ht="12.95" customHeight="1">
      <c r="A24" s="100" t="s">
        <v>21</v>
      </c>
      <c r="B24" s="99" t="s">
        <v>262</v>
      </c>
      <c r="C24" s="101">
        <f>+C25+C26</f>
        <v>0</v>
      </c>
      <c r="D24" s="101">
        <f>+D25+D26</f>
        <v>0</v>
      </c>
      <c r="E24" s="101">
        <f>+E25+E26</f>
        <v>0</v>
      </c>
      <c r="F24" s="99" t="s">
        <v>110</v>
      </c>
      <c r="G24" s="41"/>
      <c r="H24" s="41"/>
      <c r="I24" s="236">
        <f t="shared" si="2"/>
        <v>0</v>
      </c>
      <c r="J24" s="530"/>
    </row>
    <row r="25" spans="1:10" ht="12.95" customHeight="1">
      <c r="A25" s="97" t="s">
        <v>22</v>
      </c>
      <c r="B25" s="98" t="s">
        <v>260</v>
      </c>
      <c r="C25" s="80"/>
      <c r="D25" s="80"/>
      <c r="E25" s="233">
        <f>C25+D25</f>
        <v>0</v>
      </c>
      <c r="F25" s="92" t="s">
        <v>322</v>
      </c>
      <c r="G25" s="80"/>
      <c r="H25" s="80"/>
      <c r="I25" s="235">
        <f t="shared" si="2"/>
        <v>0</v>
      </c>
      <c r="J25" s="530"/>
    </row>
    <row r="26" spans="1:10" ht="12.95" customHeight="1">
      <c r="A26" s="100" t="s">
        <v>23</v>
      </c>
      <c r="B26" s="105" t="s">
        <v>559</v>
      </c>
      <c r="C26" s="41"/>
      <c r="D26" s="41"/>
      <c r="E26" s="232">
        <f>C26+D26</f>
        <v>0</v>
      </c>
      <c r="F26" s="94" t="s">
        <v>328</v>
      </c>
      <c r="G26" s="41"/>
      <c r="H26" s="41"/>
      <c r="I26" s="236">
        <f t="shared" si="2"/>
        <v>0</v>
      </c>
      <c r="J26" s="530"/>
    </row>
    <row r="27" spans="1:10" ht="12.95" customHeight="1">
      <c r="A27" s="93" t="s">
        <v>24</v>
      </c>
      <c r="B27" s="99" t="s">
        <v>423</v>
      </c>
      <c r="C27" s="41"/>
      <c r="D27" s="41"/>
      <c r="E27" s="232">
        <f>C27+D27</f>
        <v>0</v>
      </c>
      <c r="F27" s="94" t="s">
        <v>329</v>
      </c>
      <c r="G27" s="41"/>
      <c r="H27" s="41"/>
      <c r="I27" s="236">
        <f t="shared" si="2"/>
        <v>0</v>
      </c>
      <c r="J27" s="530"/>
    </row>
    <row r="28" spans="1:10" ht="12.95" customHeight="1" thickBot="1">
      <c r="A28" s="122" t="s">
        <v>25</v>
      </c>
      <c r="B28" s="98" t="s">
        <v>218</v>
      </c>
      <c r="C28" s="80"/>
      <c r="D28" s="80"/>
      <c r="E28" s="233">
        <f>C28+D28</f>
        <v>0</v>
      </c>
      <c r="F28" s="150" t="s">
        <v>255</v>
      </c>
      <c r="G28" s="80"/>
      <c r="H28" s="80">
        <v>18593332</v>
      </c>
      <c r="I28" s="235">
        <f>G28+H28</f>
        <v>18593332</v>
      </c>
      <c r="J28" s="530"/>
    </row>
    <row r="29" spans="1:10" ht="24" customHeight="1" thickBot="1">
      <c r="A29" s="96" t="s">
        <v>26</v>
      </c>
      <c r="B29" s="48" t="s">
        <v>341</v>
      </c>
      <c r="C29" s="79">
        <f>+C19+C24+C27+C28</f>
        <v>315370298</v>
      </c>
      <c r="D29" s="79">
        <f>+D19+D24+D27+D28</f>
        <v>-2239843</v>
      </c>
      <c r="E29" s="203">
        <f>+E19+E24+E27+E28</f>
        <v>313130455</v>
      </c>
      <c r="F29" s="48" t="s">
        <v>343</v>
      </c>
      <c r="G29" s="79">
        <f>SUM(G19:G28)</f>
        <v>0</v>
      </c>
      <c r="H29" s="79">
        <f>SUM(H19:H28)</f>
        <v>18593332</v>
      </c>
      <c r="I29" s="112">
        <f>SUM(I19:I28)</f>
        <v>18593332</v>
      </c>
      <c r="J29" s="530"/>
    </row>
    <row r="30" spans="1:10" ht="13.5" thickBot="1">
      <c r="A30" s="96" t="s">
        <v>27</v>
      </c>
      <c r="B30" s="102" t="s">
        <v>342</v>
      </c>
      <c r="C30" s="242">
        <f>+C18+C29</f>
        <v>1121569730</v>
      </c>
      <c r="D30" s="242">
        <f>+D18+D29</f>
        <v>64877127</v>
      </c>
      <c r="E30" s="243">
        <f>+E18+E29</f>
        <v>1186446857</v>
      </c>
      <c r="F30" s="102" t="s">
        <v>344</v>
      </c>
      <c r="G30" s="242">
        <f>+G18+G29</f>
        <v>1121569730</v>
      </c>
      <c r="H30" s="242">
        <f>+H18+H29</f>
        <v>64877127</v>
      </c>
      <c r="I30" s="243">
        <f>+I18+I29</f>
        <v>1186446857</v>
      </c>
      <c r="J30" s="530"/>
    </row>
    <row r="31" spans="1:10" ht="13.5" thickBot="1">
      <c r="A31" s="96" t="s">
        <v>28</v>
      </c>
      <c r="B31" s="102" t="s">
        <v>87</v>
      </c>
      <c r="C31" s="242">
        <f>IF(C18-G18&lt;0,G18-C18,"-")</f>
        <v>315370298</v>
      </c>
      <c r="D31" s="242" t="str">
        <f>IF(D18-H18&lt;0,H18-D18,"-")</f>
        <v>-</v>
      </c>
      <c r="E31" s="243">
        <f>IF(E18-I18&lt;0,I18-E18,"-")</f>
        <v>294537123</v>
      </c>
      <c r="F31" s="102" t="s">
        <v>88</v>
      </c>
      <c r="G31" s="242" t="str">
        <f>IF(C18-G18&gt;0,C18-G18,"-")</f>
        <v>-</v>
      </c>
      <c r="H31" s="242">
        <f>IF(D18-H18&gt;0,D18-H18,"-")</f>
        <v>20833175</v>
      </c>
      <c r="I31" s="243" t="str">
        <f>IF(E18-I18&gt;0,E18-I18,"-")</f>
        <v>-</v>
      </c>
      <c r="J31" s="530"/>
    </row>
    <row r="32" spans="1:10" ht="13.5" thickBot="1">
      <c r="A32" s="96" t="s">
        <v>29</v>
      </c>
      <c r="B32" s="102" t="s">
        <v>429</v>
      </c>
      <c r="C32" s="242" t="str">
        <f>IF(C30-G30&lt;0,G30-C30,"-")</f>
        <v>-</v>
      </c>
      <c r="D32" s="242" t="str">
        <f>IF(D30-H30&lt;0,H30-D30,"-")</f>
        <v>-</v>
      </c>
      <c r="E32" s="242" t="str">
        <f>IF(E30-I30&lt;0,I30-E30,"-")</f>
        <v>-</v>
      </c>
      <c r="F32" s="102" t="s">
        <v>430</v>
      </c>
      <c r="G32" s="242" t="str">
        <f>IF(C30-G30&gt;0,C30-G30,"-")</f>
        <v>-</v>
      </c>
      <c r="H32" s="242" t="str">
        <f>IF(D30-H30&gt;0,D30-H30,"-")</f>
        <v>-</v>
      </c>
      <c r="I32" s="244" t="str">
        <f>IF(E30-I30&gt;0,E30-I30,"-")</f>
        <v>-</v>
      </c>
      <c r="J32" s="530"/>
    </row>
    <row r="33" spans="2:6" ht="18.75">
      <c r="B33" s="531"/>
      <c r="C33" s="531"/>
      <c r="D33" s="531"/>
      <c r="E33" s="531"/>
      <c r="F33" s="531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J33"/>
  <sheetViews>
    <sheetView view="pageBreakPreview" zoomScale="115" zoomScaleNormal="120" zoomScaleSheetLayoutView="115" workbookViewId="0">
      <selection activeCell="D21" sqref="D21"/>
    </sheetView>
  </sheetViews>
  <sheetFormatPr defaultColWidth="9.33203125" defaultRowHeight="12.75"/>
  <cols>
    <col min="1" max="1" width="6.83203125" style="33" customWidth="1"/>
    <col min="2" max="2" width="49.83203125" style="55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>
      <c r="B1" s="311" t="s">
        <v>464</v>
      </c>
      <c r="C1" s="81"/>
      <c r="D1" s="81"/>
      <c r="E1" s="81"/>
      <c r="F1" s="81"/>
      <c r="G1" s="81"/>
      <c r="H1" s="81"/>
      <c r="I1" s="81"/>
      <c r="J1" s="530" t="str">
        <f>CONCATENATE("2.2. melléklet ",RM_ALAPADATOK!A7," ",RM_ALAPADATOK!B7," ",RM_ALAPADATOK!C7," ",RM_ALAPADATOK!D7," ",RM_ALAPADATOK!E7," ",RM_ALAPADATOK!F7," ",RM_ALAPADATOK!G7," ",RM_ALAPADATOK!H7)</f>
        <v>2.2. melléklet a 13 / 2019 ( XII. 4. ) önkormányzati rendelethez</v>
      </c>
    </row>
    <row r="2" spans="1:10" ht="14.25" thickBot="1">
      <c r="G2" s="82"/>
      <c r="H2" s="82"/>
      <c r="I2" s="82" t="str">
        <f>RM_2.1.sz.mell.!I2</f>
        <v>Forintban!</v>
      </c>
      <c r="J2" s="530"/>
    </row>
    <row r="3" spans="1:10" ht="13.5" customHeight="1" thickBot="1">
      <c r="A3" s="528" t="s">
        <v>46</v>
      </c>
      <c r="B3" s="83" t="s">
        <v>35</v>
      </c>
      <c r="C3" s="84"/>
      <c r="D3" s="201"/>
      <c r="E3" s="201"/>
      <c r="F3" s="83" t="s">
        <v>36</v>
      </c>
      <c r="G3" s="85"/>
      <c r="H3" s="204"/>
      <c r="I3" s="205"/>
      <c r="J3" s="530"/>
    </row>
    <row r="4" spans="1:10" s="86" customFormat="1" ht="24.75" thickBot="1">
      <c r="A4" s="529"/>
      <c r="B4" s="56" t="s">
        <v>39</v>
      </c>
      <c r="C4" s="292" t="str">
        <f>+CONCATENATE(RM_1.1.sz.mell.!C8," eredeti előirányzat")</f>
        <v>2019. évi eredeti előirányzat</v>
      </c>
      <c r="D4" s="438" t="str">
        <f>CONCATENATE(RM_2.1.sz.mell.!D4)</f>
        <v xml:space="preserve">Halmozott módosítás </v>
      </c>
      <c r="E4" s="438" t="str">
        <f>+CONCATENATE(LEFT(RM_1.1.sz.mell.!C8,4),". 3.sz. Módosítás után" )</f>
        <v>2019. 3.sz. Módosítás után</v>
      </c>
      <c r="F4" s="294" t="s">
        <v>39</v>
      </c>
      <c r="G4" s="292" t="str">
        <f>+C4</f>
        <v>2019. évi eredeti előirányzat</v>
      </c>
      <c r="H4" s="292" t="str">
        <f>+D4</f>
        <v xml:space="preserve">Halmozott módosítás </v>
      </c>
      <c r="I4" s="437" t="str">
        <f>+E4</f>
        <v>2019. 3.sz. Módosítás után</v>
      </c>
      <c r="J4" s="530"/>
    </row>
    <row r="5" spans="1:10" s="86" customFormat="1" ht="13.5" thickBot="1">
      <c r="A5" s="87" t="s">
        <v>345</v>
      </c>
      <c r="B5" s="88" t="s">
        <v>346</v>
      </c>
      <c r="C5" s="89" t="s">
        <v>347</v>
      </c>
      <c r="D5" s="202" t="s">
        <v>349</v>
      </c>
      <c r="E5" s="202" t="s">
        <v>425</v>
      </c>
      <c r="F5" s="88" t="s">
        <v>372</v>
      </c>
      <c r="G5" s="89" t="s">
        <v>351</v>
      </c>
      <c r="H5" s="89" t="s">
        <v>352</v>
      </c>
      <c r="I5" s="241" t="s">
        <v>426</v>
      </c>
      <c r="J5" s="530"/>
    </row>
    <row r="6" spans="1:10" ht="12.95" customHeight="1">
      <c r="A6" s="91" t="s">
        <v>3</v>
      </c>
      <c r="B6" s="92" t="s">
        <v>265</v>
      </c>
      <c r="C6" s="75"/>
      <c r="D6" s="75"/>
      <c r="E6" s="230">
        <f>C6+D6</f>
        <v>0</v>
      </c>
      <c r="F6" s="92" t="s">
        <v>119</v>
      </c>
      <c r="G6" s="75">
        <v>12704549</v>
      </c>
      <c r="H6" s="208">
        <v>701898</v>
      </c>
      <c r="I6" s="237">
        <f>G6+H6</f>
        <v>13406447</v>
      </c>
      <c r="J6" s="530"/>
    </row>
    <row r="7" spans="1:10">
      <c r="A7" s="93" t="s">
        <v>4</v>
      </c>
      <c r="B7" s="94" t="s">
        <v>266</v>
      </c>
      <c r="C7" s="76"/>
      <c r="D7" s="76"/>
      <c r="E7" s="230">
        <f t="shared" ref="E7:E16" si="0">C7+D7</f>
        <v>0</v>
      </c>
      <c r="F7" s="94" t="s">
        <v>271</v>
      </c>
      <c r="G7" s="76">
        <v>10468437</v>
      </c>
      <c r="H7" s="76"/>
      <c r="I7" s="238">
        <f t="shared" ref="I7:I29" si="1">G7+H7</f>
        <v>10468437</v>
      </c>
      <c r="J7" s="530"/>
    </row>
    <row r="8" spans="1:10" ht="12.95" customHeight="1">
      <c r="A8" s="93" t="s">
        <v>5</v>
      </c>
      <c r="B8" s="94" t="s">
        <v>0</v>
      </c>
      <c r="C8" s="76"/>
      <c r="D8" s="76">
        <v>580000</v>
      </c>
      <c r="E8" s="230">
        <f t="shared" si="0"/>
        <v>580000</v>
      </c>
      <c r="F8" s="94" t="s">
        <v>105</v>
      </c>
      <c r="G8" s="76">
        <v>503255421</v>
      </c>
      <c r="H8" s="76"/>
      <c r="I8" s="238">
        <f t="shared" si="1"/>
        <v>503255421</v>
      </c>
      <c r="J8" s="530"/>
    </row>
    <row r="9" spans="1:10" ht="12.95" customHeight="1">
      <c r="A9" s="93" t="s">
        <v>6</v>
      </c>
      <c r="B9" s="94" t="s">
        <v>267</v>
      </c>
      <c r="C9" s="76"/>
      <c r="D9" s="76"/>
      <c r="E9" s="230">
        <f t="shared" si="0"/>
        <v>0</v>
      </c>
      <c r="F9" s="94" t="s">
        <v>272</v>
      </c>
      <c r="G9" s="76">
        <v>503255421</v>
      </c>
      <c r="H9" s="76"/>
      <c r="I9" s="238">
        <f t="shared" si="1"/>
        <v>503255421</v>
      </c>
      <c r="J9" s="530"/>
    </row>
    <row r="10" spans="1:10" ht="12.75" customHeight="1">
      <c r="A10" s="93" t="s">
        <v>7</v>
      </c>
      <c r="B10" s="94" t="s">
        <v>268</v>
      </c>
      <c r="C10" s="76"/>
      <c r="D10" s="76"/>
      <c r="E10" s="230">
        <f t="shared" si="0"/>
        <v>0</v>
      </c>
      <c r="F10" s="94" t="s">
        <v>121</v>
      </c>
      <c r="G10" s="76"/>
      <c r="H10" s="76"/>
      <c r="I10" s="238">
        <f t="shared" si="1"/>
        <v>0</v>
      </c>
      <c r="J10" s="530"/>
    </row>
    <row r="11" spans="1:10" ht="12.95" customHeight="1">
      <c r="A11" s="93" t="s">
        <v>8</v>
      </c>
      <c r="B11" s="94" t="s">
        <v>269</v>
      </c>
      <c r="C11" s="77"/>
      <c r="D11" s="77"/>
      <c r="E11" s="230">
        <f t="shared" si="0"/>
        <v>0</v>
      </c>
      <c r="F11" s="151"/>
      <c r="G11" s="76"/>
      <c r="H11" s="76"/>
      <c r="I11" s="238">
        <f t="shared" si="1"/>
        <v>0</v>
      </c>
      <c r="J11" s="530"/>
    </row>
    <row r="12" spans="1:10" ht="12.95" customHeight="1">
      <c r="A12" s="93" t="s">
        <v>9</v>
      </c>
      <c r="B12" s="29"/>
      <c r="C12" s="76"/>
      <c r="D12" s="76"/>
      <c r="E12" s="230">
        <f t="shared" si="0"/>
        <v>0</v>
      </c>
      <c r="F12" s="151"/>
      <c r="G12" s="76"/>
      <c r="H12" s="76"/>
      <c r="I12" s="238">
        <f t="shared" si="1"/>
        <v>0</v>
      </c>
      <c r="J12" s="530"/>
    </row>
    <row r="13" spans="1:10" ht="12.95" customHeight="1">
      <c r="A13" s="93" t="s">
        <v>10</v>
      </c>
      <c r="B13" s="29"/>
      <c r="C13" s="76"/>
      <c r="D13" s="76"/>
      <c r="E13" s="230">
        <f t="shared" si="0"/>
        <v>0</v>
      </c>
      <c r="F13" s="152"/>
      <c r="G13" s="76"/>
      <c r="H13" s="76"/>
      <c r="I13" s="238">
        <f t="shared" si="1"/>
        <v>0</v>
      </c>
      <c r="J13" s="530"/>
    </row>
    <row r="14" spans="1:10" ht="12.95" customHeight="1">
      <c r="A14" s="93" t="s">
        <v>11</v>
      </c>
      <c r="B14" s="149"/>
      <c r="C14" s="77"/>
      <c r="D14" s="77"/>
      <c r="E14" s="230">
        <f t="shared" si="0"/>
        <v>0</v>
      </c>
      <c r="F14" s="151"/>
      <c r="G14" s="76"/>
      <c r="H14" s="76"/>
      <c r="I14" s="238">
        <f t="shared" si="1"/>
        <v>0</v>
      </c>
      <c r="J14" s="530"/>
    </row>
    <row r="15" spans="1:10">
      <c r="A15" s="93" t="s">
        <v>12</v>
      </c>
      <c r="B15" s="29"/>
      <c r="C15" s="77"/>
      <c r="D15" s="77"/>
      <c r="E15" s="230">
        <f t="shared" si="0"/>
        <v>0</v>
      </c>
      <c r="F15" s="151"/>
      <c r="G15" s="76"/>
      <c r="H15" s="76"/>
      <c r="I15" s="238">
        <f t="shared" si="1"/>
        <v>0</v>
      </c>
      <c r="J15" s="530"/>
    </row>
    <row r="16" spans="1:10" ht="12.95" customHeight="1" thickBot="1">
      <c r="A16" s="122" t="s">
        <v>13</v>
      </c>
      <c r="B16" s="150"/>
      <c r="C16" s="124"/>
      <c r="D16" s="124"/>
      <c r="E16" s="230">
        <f t="shared" si="0"/>
        <v>0</v>
      </c>
      <c r="F16" s="123" t="s">
        <v>33</v>
      </c>
      <c r="G16" s="206"/>
      <c r="H16" s="206"/>
      <c r="I16" s="239">
        <f t="shared" si="1"/>
        <v>0</v>
      </c>
      <c r="J16" s="530"/>
    </row>
    <row r="17" spans="1:10" ht="15.95" customHeight="1" thickBot="1">
      <c r="A17" s="96" t="s">
        <v>14</v>
      </c>
      <c r="B17" s="48" t="s">
        <v>279</v>
      </c>
      <c r="C17" s="79">
        <f>+C6+C8+C9+C11+C12+C13+C14+C15+C16</f>
        <v>0</v>
      </c>
      <c r="D17" s="79">
        <f>+D6+D8+D9+D11+D12+D13+D14+D15+D16</f>
        <v>580000</v>
      </c>
      <c r="E17" s="79">
        <f>+E6+E8+E9+E11+E12+E13+E14+E15+E16</f>
        <v>580000</v>
      </c>
      <c r="F17" s="48" t="s">
        <v>280</v>
      </c>
      <c r="G17" s="79">
        <f>+G6+G8+G10+G11+G12+G13+G14+G15+G16</f>
        <v>515959970</v>
      </c>
      <c r="H17" s="79">
        <f>+H6+H8+H10+H11+H12+H13+H14+H15+H16</f>
        <v>701898</v>
      </c>
      <c r="I17" s="112">
        <f>+I6+I8+I10+I11+I12+I13+I14+I15+I16</f>
        <v>516661868</v>
      </c>
      <c r="J17" s="530"/>
    </row>
    <row r="18" spans="1:10" ht="12.95" customHeight="1">
      <c r="A18" s="91" t="s">
        <v>15</v>
      </c>
      <c r="B18" s="104" t="s">
        <v>136</v>
      </c>
      <c r="C18" s="111">
        <f>+C19+C20+C21+C22+C23</f>
        <v>515959970</v>
      </c>
      <c r="D18" s="111">
        <f>+D19+D20+D21+D22+D23</f>
        <v>121898</v>
      </c>
      <c r="E18" s="111">
        <f>+E19+E20+E21+E22+E23</f>
        <v>516081868</v>
      </c>
      <c r="F18" s="99" t="s">
        <v>109</v>
      </c>
      <c r="G18" s="207"/>
      <c r="H18" s="207"/>
      <c r="I18" s="240">
        <f t="shared" si="1"/>
        <v>0</v>
      </c>
      <c r="J18" s="530"/>
    </row>
    <row r="19" spans="1:10" ht="12.95" customHeight="1">
      <c r="A19" s="93" t="s">
        <v>16</v>
      </c>
      <c r="B19" s="105" t="s">
        <v>125</v>
      </c>
      <c r="C19" s="41">
        <v>515959970</v>
      </c>
      <c r="D19" s="41">
        <v>121898</v>
      </c>
      <c r="E19" s="232">
        <f t="shared" ref="E19:E29" si="2">C19+D19</f>
        <v>516081868</v>
      </c>
      <c r="F19" s="99" t="s">
        <v>112</v>
      </c>
      <c r="G19" s="41"/>
      <c r="H19" s="41"/>
      <c r="I19" s="236">
        <f t="shared" si="1"/>
        <v>0</v>
      </c>
      <c r="J19" s="530"/>
    </row>
    <row r="20" spans="1:10" ht="12.95" customHeight="1">
      <c r="A20" s="91" t="s">
        <v>17</v>
      </c>
      <c r="B20" s="105" t="s">
        <v>126</v>
      </c>
      <c r="C20" s="41"/>
      <c r="D20" s="41"/>
      <c r="E20" s="232">
        <f t="shared" si="2"/>
        <v>0</v>
      </c>
      <c r="F20" s="99" t="s">
        <v>85</v>
      </c>
      <c r="G20" s="41"/>
      <c r="H20" s="41"/>
      <c r="I20" s="236">
        <f t="shared" si="1"/>
        <v>0</v>
      </c>
      <c r="J20" s="530"/>
    </row>
    <row r="21" spans="1:10" ht="12.95" customHeight="1">
      <c r="A21" s="93" t="s">
        <v>18</v>
      </c>
      <c r="B21" s="105" t="s">
        <v>127</v>
      </c>
      <c r="C21" s="41"/>
      <c r="D21" s="41"/>
      <c r="E21" s="232">
        <f t="shared" si="2"/>
        <v>0</v>
      </c>
      <c r="F21" s="99" t="s">
        <v>86</v>
      </c>
      <c r="G21" s="41"/>
      <c r="H21" s="41"/>
      <c r="I21" s="236">
        <f t="shared" si="1"/>
        <v>0</v>
      </c>
      <c r="J21" s="530"/>
    </row>
    <row r="22" spans="1:10" ht="12.95" customHeight="1">
      <c r="A22" s="91" t="s">
        <v>19</v>
      </c>
      <c r="B22" s="105" t="s">
        <v>128</v>
      </c>
      <c r="C22" s="41"/>
      <c r="D22" s="41"/>
      <c r="E22" s="232">
        <f t="shared" si="2"/>
        <v>0</v>
      </c>
      <c r="F22" s="98" t="s">
        <v>124</v>
      </c>
      <c r="G22" s="41"/>
      <c r="H22" s="41"/>
      <c r="I22" s="236">
        <f t="shared" si="1"/>
        <v>0</v>
      </c>
      <c r="J22" s="530"/>
    </row>
    <row r="23" spans="1:10" ht="12.95" customHeight="1">
      <c r="A23" s="93" t="s">
        <v>20</v>
      </c>
      <c r="B23" s="106" t="s">
        <v>129</v>
      </c>
      <c r="C23" s="41"/>
      <c r="D23" s="41"/>
      <c r="E23" s="232">
        <f t="shared" si="2"/>
        <v>0</v>
      </c>
      <c r="F23" s="99" t="s">
        <v>113</v>
      </c>
      <c r="G23" s="41"/>
      <c r="H23" s="41"/>
      <c r="I23" s="236">
        <f t="shared" si="1"/>
        <v>0</v>
      </c>
      <c r="J23" s="530"/>
    </row>
    <row r="24" spans="1:10" ht="12.95" customHeight="1">
      <c r="A24" s="91" t="s">
        <v>21</v>
      </c>
      <c r="B24" s="107" t="s">
        <v>130</v>
      </c>
      <c r="C24" s="101">
        <f>+C25+C26+C27+C28+C29</f>
        <v>0</v>
      </c>
      <c r="D24" s="101">
        <f>+D25+D26+D27+D28+D29</f>
        <v>0</v>
      </c>
      <c r="E24" s="101">
        <f>+E25+E26+E27+E28+E29</f>
        <v>0</v>
      </c>
      <c r="F24" s="108" t="s">
        <v>111</v>
      </c>
      <c r="G24" s="41"/>
      <c r="H24" s="41"/>
      <c r="I24" s="236">
        <f t="shared" si="1"/>
        <v>0</v>
      </c>
      <c r="J24" s="530"/>
    </row>
    <row r="25" spans="1:10" ht="12.95" customHeight="1">
      <c r="A25" s="93" t="s">
        <v>22</v>
      </c>
      <c r="B25" s="106" t="s">
        <v>131</v>
      </c>
      <c r="C25" s="41"/>
      <c r="D25" s="41"/>
      <c r="E25" s="232">
        <f t="shared" si="2"/>
        <v>0</v>
      </c>
      <c r="F25" s="108" t="s">
        <v>273</v>
      </c>
      <c r="G25" s="41"/>
      <c r="H25" s="41"/>
      <c r="I25" s="236">
        <f t="shared" si="1"/>
        <v>0</v>
      </c>
      <c r="J25" s="530"/>
    </row>
    <row r="26" spans="1:10" ht="12.95" customHeight="1">
      <c r="A26" s="91" t="s">
        <v>23</v>
      </c>
      <c r="B26" s="106" t="s">
        <v>132</v>
      </c>
      <c r="C26" s="41"/>
      <c r="D26" s="41"/>
      <c r="E26" s="232">
        <f t="shared" si="2"/>
        <v>0</v>
      </c>
      <c r="F26" s="103"/>
      <c r="G26" s="41"/>
      <c r="H26" s="41"/>
      <c r="I26" s="236">
        <f t="shared" si="1"/>
        <v>0</v>
      </c>
      <c r="J26" s="530"/>
    </row>
    <row r="27" spans="1:10" ht="12.95" customHeight="1">
      <c r="A27" s="93" t="s">
        <v>24</v>
      </c>
      <c r="B27" s="105" t="s">
        <v>133</v>
      </c>
      <c r="C27" s="41"/>
      <c r="D27" s="41"/>
      <c r="E27" s="232">
        <f t="shared" si="2"/>
        <v>0</v>
      </c>
      <c r="F27" s="46"/>
      <c r="G27" s="41"/>
      <c r="H27" s="41"/>
      <c r="I27" s="236">
        <f t="shared" si="1"/>
        <v>0</v>
      </c>
      <c r="J27" s="530"/>
    </row>
    <row r="28" spans="1:10" ht="12.95" customHeight="1">
      <c r="A28" s="91" t="s">
        <v>25</v>
      </c>
      <c r="B28" s="109" t="s">
        <v>134</v>
      </c>
      <c r="C28" s="41"/>
      <c r="D28" s="41"/>
      <c r="E28" s="232">
        <f t="shared" si="2"/>
        <v>0</v>
      </c>
      <c r="F28" s="29"/>
      <c r="G28" s="41"/>
      <c r="H28" s="41"/>
      <c r="I28" s="236">
        <f t="shared" si="1"/>
        <v>0</v>
      </c>
      <c r="J28" s="530"/>
    </row>
    <row r="29" spans="1:10" ht="12.95" customHeight="1" thickBot="1">
      <c r="A29" s="93" t="s">
        <v>26</v>
      </c>
      <c r="B29" s="110" t="s">
        <v>135</v>
      </c>
      <c r="C29" s="41"/>
      <c r="D29" s="41"/>
      <c r="E29" s="232">
        <f t="shared" si="2"/>
        <v>0</v>
      </c>
      <c r="F29" s="46"/>
      <c r="G29" s="41"/>
      <c r="H29" s="41"/>
      <c r="I29" s="236">
        <f t="shared" si="1"/>
        <v>0</v>
      </c>
      <c r="J29" s="530"/>
    </row>
    <row r="30" spans="1:10" ht="21.75" customHeight="1" thickBot="1">
      <c r="A30" s="96" t="s">
        <v>27</v>
      </c>
      <c r="B30" s="48" t="s">
        <v>270</v>
      </c>
      <c r="C30" s="79">
        <f>+C18+C24</f>
        <v>515959970</v>
      </c>
      <c r="D30" s="79">
        <f>+D18+D24</f>
        <v>121898</v>
      </c>
      <c r="E30" s="79">
        <f>+E18+E24</f>
        <v>516081868</v>
      </c>
      <c r="F30" s="48" t="s">
        <v>274</v>
      </c>
      <c r="G30" s="79">
        <f>SUM(G18:G29)</f>
        <v>0</v>
      </c>
      <c r="H30" s="79">
        <f>SUM(H18:H29)</f>
        <v>0</v>
      </c>
      <c r="I30" s="112">
        <f>SUM(I18:I29)</f>
        <v>0</v>
      </c>
      <c r="J30" s="530"/>
    </row>
    <row r="31" spans="1:10" ht="13.5" thickBot="1">
      <c r="A31" s="96" t="s">
        <v>28</v>
      </c>
      <c r="B31" s="102" t="s">
        <v>275</v>
      </c>
      <c r="C31" s="242">
        <f>+C17+C30</f>
        <v>515959970</v>
      </c>
      <c r="D31" s="242">
        <f>+D17+D30</f>
        <v>701898</v>
      </c>
      <c r="E31" s="243">
        <f>+E17+E30</f>
        <v>516661868</v>
      </c>
      <c r="F31" s="102" t="s">
        <v>276</v>
      </c>
      <c r="G31" s="242">
        <f>+G17+G30</f>
        <v>515959970</v>
      </c>
      <c r="H31" s="242">
        <f>+H17+H30</f>
        <v>701898</v>
      </c>
      <c r="I31" s="243">
        <f>+I17+I30</f>
        <v>516661868</v>
      </c>
      <c r="J31" s="530"/>
    </row>
    <row r="32" spans="1:10" ht="13.5" thickBot="1">
      <c r="A32" s="96" t="s">
        <v>29</v>
      </c>
      <c r="B32" s="102" t="s">
        <v>87</v>
      </c>
      <c r="C32" s="242">
        <f>IF(C17-G17&lt;0,G17-C17,"-")</f>
        <v>515959970</v>
      </c>
      <c r="D32" s="242">
        <f>IF(D17-H17&lt;0,H17-D17,"-")</f>
        <v>121898</v>
      </c>
      <c r="E32" s="243">
        <f>IF(E17-I17&lt;0,I17-E17,"-")</f>
        <v>516081868</v>
      </c>
      <c r="F32" s="102" t="s">
        <v>88</v>
      </c>
      <c r="G32" s="242" t="str">
        <f>IF(C17-G17&gt;0,C17-G17,"-")</f>
        <v>-</v>
      </c>
      <c r="H32" s="242" t="str">
        <f>IF(D17-H17&gt;0,D17-H17,"-")</f>
        <v>-</v>
      </c>
      <c r="I32" s="243" t="str">
        <f>IF(E17-I17&gt;0,E17-I17,"-")</f>
        <v>-</v>
      </c>
      <c r="J32" s="530"/>
    </row>
    <row r="33" spans="1:10" ht="13.5" thickBot="1">
      <c r="A33" s="96" t="s">
        <v>30</v>
      </c>
      <c r="B33" s="102" t="s">
        <v>429</v>
      </c>
      <c r="C33" s="242" t="str">
        <f>IF(C31-G31&lt;0,G31-C31,"-")</f>
        <v>-</v>
      </c>
      <c r="D33" s="242" t="str">
        <f>IF(D31-H31&lt;0,H31-D31,"-")</f>
        <v>-</v>
      </c>
      <c r="E33" s="242" t="str">
        <f>IF(E31-I31&lt;0,I31-E31,"-")</f>
        <v>-</v>
      </c>
      <c r="F33" s="102" t="s">
        <v>430</v>
      </c>
      <c r="G33" s="242" t="str">
        <f>IF(C31-G31&gt;0,C31-G31,"-")</f>
        <v>-</v>
      </c>
      <c r="H33" s="242" t="str">
        <f>IF(D31-H31&gt;0,D31-H31,"-")</f>
        <v>-</v>
      </c>
      <c r="I33" s="244" t="str">
        <f>IF(E31-I31&gt;0,E31-I31,"-")</f>
        <v>-</v>
      </c>
      <c r="J33" s="530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61</vt:i4>
      </vt:variant>
      <vt:variant>
        <vt:lpstr>Névvel ellátott tartományok</vt:lpstr>
      </vt:variant>
      <vt:variant>
        <vt:i4>54</vt:i4>
      </vt:variant>
    </vt:vector>
  </HeadingPairs>
  <TitlesOfParts>
    <vt:vector size="115" baseType="lpstr">
      <vt:lpstr>RM_TARTALOMJEGYZÉK</vt:lpstr>
      <vt:lpstr>RM_ALAPADATOK</vt:lpstr>
      <vt:lpstr>RM_ÖSSZEFÜGGÉSEK</vt:lpstr>
      <vt:lpstr>RM_1.1.sz.mell.</vt:lpstr>
      <vt:lpstr>RM_1.2.sz.mell</vt:lpstr>
      <vt:lpstr>RM_1.3.sz.mell.</vt:lpstr>
      <vt:lpstr>RM_1.4.sz.mell.</vt:lpstr>
      <vt:lpstr>RM_2.1.sz.mell.</vt:lpstr>
      <vt:lpstr>RM_2.2.sz.mell.</vt:lpstr>
      <vt:lpstr>RM_ELLENŐRZÉS</vt:lpstr>
      <vt:lpstr>RM_6.sz.mell.</vt:lpstr>
      <vt:lpstr>RM_7.sz.mell.</vt:lpstr>
      <vt:lpstr>RM_9.1.sz.mell</vt:lpstr>
      <vt:lpstr>RM_9.1.1.sz.mell</vt:lpstr>
      <vt:lpstr>RM_9.1.2.sz.mell</vt:lpstr>
      <vt:lpstr>RM_9.1.3.sz.mell</vt:lpstr>
      <vt:lpstr>RM_9.2.sz.mell</vt:lpstr>
      <vt:lpstr>RM_9.2.1.sz.mell</vt:lpstr>
      <vt:lpstr>RM_9.2.2.sz.mell</vt:lpstr>
      <vt:lpstr>RM_9.2.3.sz.mell</vt:lpstr>
      <vt:lpstr>RM_9.3.sz.mell</vt:lpstr>
      <vt:lpstr>RM_9.3.1.sz.mell</vt:lpstr>
      <vt:lpstr>RM_9.3.2.sz.mell</vt:lpstr>
      <vt:lpstr>RM_9.3.3.sz.mell</vt:lpstr>
      <vt:lpstr>RM_5.4.sz.mell</vt:lpstr>
      <vt:lpstr>RM_5.4.1.sz.mell</vt:lpstr>
      <vt:lpstr>RM_5.4.2.sz.mell</vt:lpstr>
      <vt:lpstr>RM_5.4.3.sz.mell</vt:lpstr>
      <vt:lpstr>RM_5.5.sz.mell</vt:lpstr>
      <vt:lpstr>RM_5.5.1.sz.mell</vt:lpstr>
      <vt:lpstr>RM_5.5.2.sz.mell</vt:lpstr>
      <vt:lpstr>RM_5.5.3.sz.mell</vt:lpstr>
      <vt:lpstr>RM_5.6.sz.mell</vt:lpstr>
      <vt:lpstr>RM_5.6.1.sz.mell</vt:lpstr>
      <vt:lpstr>RM_5.6.2.sz.mell</vt:lpstr>
      <vt:lpstr>RM_5.6.3.sz.mell</vt:lpstr>
      <vt:lpstr>RM_5.7.sz.mell</vt:lpstr>
      <vt:lpstr>RM_5.7.1.sz.mell</vt:lpstr>
      <vt:lpstr>RM_5.7.2.sz.mell</vt:lpstr>
      <vt:lpstr>RM_5.7.3.sz.mell</vt:lpstr>
      <vt:lpstr>RM_5.8.sz.mell</vt:lpstr>
      <vt:lpstr>RM_5.8.1.sz.mell</vt:lpstr>
      <vt:lpstr>RM_5.8.2.sz.mell</vt:lpstr>
      <vt:lpstr>RM_5.8.3.sz.mell</vt:lpstr>
      <vt:lpstr>RM_5.9.sz.mell</vt:lpstr>
      <vt:lpstr>RM_5.9.1.sz.mell</vt:lpstr>
      <vt:lpstr>RM_5.9.2.sz.mell</vt:lpstr>
      <vt:lpstr>RM_5.9.3.sz.mell</vt:lpstr>
      <vt:lpstr>RM_5.10.sz.mell</vt:lpstr>
      <vt:lpstr>RM_5.10.1.sz.mell</vt:lpstr>
      <vt:lpstr>RM_5.10.2.sz.mell</vt:lpstr>
      <vt:lpstr>RM_5.10.3.sz.mell</vt:lpstr>
      <vt:lpstr>RM_5.11.sz.mell</vt:lpstr>
      <vt:lpstr>RM_5.11.1.sz.mell</vt:lpstr>
      <vt:lpstr>RM_5.11.2.sz.mell</vt:lpstr>
      <vt:lpstr>RM_5.11.3.sz.mell</vt:lpstr>
      <vt:lpstr>RM_5.12.sz.mell</vt:lpstr>
      <vt:lpstr>RM_5.12.1.sz.mell</vt:lpstr>
      <vt:lpstr>RM_5.12.2.sz.mell</vt:lpstr>
      <vt:lpstr>RM_5.12.3.sz.mell</vt:lpstr>
      <vt:lpstr>Munka1</vt:lpstr>
      <vt:lpstr>RM_5.10.1.sz.mell!Nyomtatási_cím</vt:lpstr>
      <vt:lpstr>RM_5.10.2.sz.mell!Nyomtatási_cím</vt:lpstr>
      <vt:lpstr>RM_5.10.3.sz.mell!Nyomtatási_cím</vt:lpstr>
      <vt:lpstr>RM_5.10.sz.mell!Nyomtatási_cím</vt:lpstr>
      <vt:lpstr>RM_5.11.1.sz.mell!Nyomtatási_cím</vt:lpstr>
      <vt:lpstr>RM_5.11.2.sz.mell!Nyomtatási_cím</vt:lpstr>
      <vt:lpstr>RM_5.11.3.sz.mell!Nyomtatási_cím</vt:lpstr>
      <vt:lpstr>RM_5.11.sz.mell!Nyomtatási_cím</vt:lpstr>
      <vt:lpstr>RM_5.12.1.sz.mell!Nyomtatási_cím</vt:lpstr>
      <vt:lpstr>RM_5.12.2.sz.mell!Nyomtatási_cím</vt:lpstr>
      <vt:lpstr>RM_5.12.3.sz.mell!Nyomtatási_cím</vt:lpstr>
      <vt:lpstr>RM_5.12.sz.mell!Nyomtatási_cím</vt:lpstr>
      <vt:lpstr>RM_5.4.1.sz.mell!Nyomtatási_cím</vt:lpstr>
      <vt:lpstr>RM_5.4.2.sz.mell!Nyomtatási_cím</vt:lpstr>
      <vt:lpstr>RM_5.4.3.sz.mell!Nyomtatási_cím</vt:lpstr>
      <vt:lpstr>RM_5.4.sz.mell!Nyomtatási_cím</vt:lpstr>
      <vt:lpstr>RM_5.5.1.sz.mell!Nyomtatási_cím</vt:lpstr>
      <vt:lpstr>RM_5.5.2.sz.mell!Nyomtatási_cím</vt:lpstr>
      <vt:lpstr>RM_5.5.3.sz.mell!Nyomtatási_cím</vt:lpstr>
      <vt:lpstr>RM_5.5.sz.mell!Nyomtatási_cím</vt:lpstr>
      <vt:lpstr>RM_5.6.1.sz.mell!Nyomtatási_cím</vt:lpstr>
      <vt:lpstr>RM_5.6.2.sz.mell!Nyomtatási_cím</vt:lpstr>
      <vt:lpstr>RM_5.6.3.sz.mell!Nyomtatási_cím</vt:lpstr>
      <vt:lpstr>RM_5.6.sz.mell!Nyomtatási_cím</vt:lpstr>
      <vt:lpstr>RM_5.7.1.sz.mell!Nyomtatási_cím</vt:lpstr>
      <vt:lpstr>RM_5.7.2.sz.mell!Nyomtatási_cím</vt:lpstr>
      <vt:lpstr>RM_5.7.3.sz.mell!Nyomtatási_cím</vt:lpstr>
      <vt:lpstr>RM_5.7.sz.mell!Nyomtatási_cím</vt:lpstr>
      <vt:lpstr>RM_5.8.1.sz.mell!Nyomtatási_cím</vt:lpstr>
      <vt:lpstr>RM_5.8.2.sz.mell!Nyomtatási_cím</vt:lpstr>
      <vt:lpstr>RM_5.8.3.sz.mell!Nyomtatási_cím</vt:lpstr>
      <vt:lpstr>RM_5.8.sz.mell!Nyomtatási_cím</vt:lpstr>
      <vt:lpstr>RM_5.9.1.sz.mell!Nyomtatási_cím</vt:lpstr>
      <vt:lpstr>RM_5.9.2.sz.mell!Nyomtatási_cím</vt:lpstr>
      <vt:lpstr>RM_5.9.3.sz.mell!Nyomtatási_cím</vt:lpstr>
      <vt:lpstr>RM_5.9.sz.mell!Nyomtatási_cím</vt:lpstr>
      <vt:lpstr>RM_9.1.1.sz.mell!Nyomtatási_cím</vt:lpstr>
      <vt:lpstr>RM_9.1.2.sz.mell!Nyomtatási_cím</vt:lpstr>
      <vt:lpstr>RM_9.1.3.sz.mell!Nyomtatási_cím</vt:lpstr>
      <vt:lpstr>RM_9.1.sz.mell!Nyomtatási_cím</vt:lpstr>
      <vt:lpstr>RM_9.2.1.sz.mell!Nyomtatási_cím</vt:lpstr>
      <vt:lpstr>RM_9.2.2.sz.mell!Nyomtatási_cím</vt:lpstr>
      <vt:lpstr>RM_9.2.3.sz.mell!Nyomtatási_cím</vt:lpstr>
      <vt:lpstr>RM_9.2.sz.mell!Nyomtatási_cím</vt:lpstr>
      <vt:lpstr>RM_9.3.1.sz.mell!Nyomtatási_cím</vt:lpstr>
      <vt:lpstr>RM_9.3.2.sz.mell!Nyomtatási_cím</vt:lpstr>
      <vt:lpstr>RM_9.3.3.sz.mell!Nyomtatási_cím</vt:lpstr>
      <vt:lpstr>RM_9.3.sz.mell!Nyomtatási_cím</vt:lpstr>
      <vt:lpstr>RM_1.1.sz.mell.!Nyomtatási_terület</vt:lpstr>
      <vt:lpstr>RM_1.2.sz.mell!Nyomtatási_terület</vt:lpstr>
      <vt:lpstr>RM_1.3.sz.mell.!Nyomtatási_terület</vt:lpstr>
      <vt:lpstr>RM_1.4.sz.mell.!Nyomtatási_terület</vt:lpstr>
      <vt:lpstr>RM_9.1.1.sz.mell!Nyomtatási_terület</vt:lpstr>
      <vt:lpstr>RM_9.1.sz.mell!Nyomtatási_terület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Iktato</cp:lastModifiedBy>
  <cp:lastPrinted>2019-11-29T08:04:01Z</cp:lastPrinted>
  <dcterms:created xsi:type="dcterms:W3CDTF">1999-10-30T10:30:45Z</dcterms:created>
  <dcterms:modified xsi:type="dcterms:W3CDTF">2019-12-04T13:14:14Z</dcterms:modified>
</cp:coreProperties>
</file>