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6" yWindow="32767" windowWidth="12660" windowHeight="11760" tabRatio="727" activeTab="1"/>
  </bookViews>
  <sheets>
    <sheet name="ÖSSZEFÜGGÉSEK" sheetId="1" r:id="rId1"/>
    <sheet name="1.1.sz.mell." sheetId="2" r:id="rId2"/>
    <sheet name="1.2.sz.mell. " sheetId="3" r:id="rId3"/>
    <sheet name="1.3.sz.mell. " sheetId="4" r:id="rId4"/>
    <sheet name="1.4.sz.mell. 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 " sheetId="10" r:id="rId10"/>
    <sheet name="5.1. sz. mell" sheetId="11" r:id="rId11"/>
    <sheet name="5.1.1. sz. mell" sheetId="12" r:id="rId12"/>
    <sheet name="5.1.2. sz. mell " sheetId="13" r:id="rId13"/>
    <sheet name="5.1.3. sz. mell  " sheetId="14" r:id="rId14"/>
    <sheet name="5.2. sz. mell" sheetId="15" r:id="rId15"/>
    <sheet name="5.2.1. sz. mell " sheetId="16" r:id="rId16"/>
    <sheet name="5.2.2. sz. mell  " sheetId="17" r:id="rId17"/>
    <sheet name="5.2.3. sz. mell  " sheetId="18" r:id="rId18"/>
    <sheet name="5.3. sz. mell " sheetId="19" r:id="rId19"/>
    <sheet name="5.3.1. sz. mell " sheetId="20" r:id="rId20"/>
    <sheet name="5.3.2. sz. mell   " sheetId="21" r:id="rId21"/>
    <sheet name="5.3.3. sz. mell  " sheetId="22" r:id="rId22"/>
    <sheet name="5.4. sz. mell " sheetId="23" r:id="rId23"/>
    <sheet name="5.4.1. sz. mell  " sheetId="24" r:id="rId24"/>
    <sheet name="5.4.2. sz. mell  " sheetId="25" r:id="rId25"/>
    <sheet name="5.4.3. sz. mell  " sheetId="26" r:id="rId26"/>
    <sheet name="5...n. sz. mell " sheetId="27" r:id="rId27"/>
    <sheet name="5...n.1. sz. mell " sheetId="28" r:id="rId28"/>
    <sheet name="5..n.2. sz. mell  " sheetId="29" r:id="rId29"/>
    <sheet name="5...n.3. sz. mell  " sheetId="30" r:id="rId30"/>
    <sheet name="Munka1" sheetId="31" r:id="rId31"/>
    <sheet name="Munka2" sheetId="32" r:id="rId32"/>
  </sheets>
  <definedNames>
    <definedName name="_xlfn.IFERROR" hidden="1">#NAME?</definedName>
    <definedName name="_xlnm.Print_Titles" localSheetId="26">'5...n. sz. mell '!$1:$6</definedName>
    <definedName name="_xlnm.Print_Titles" localSheetId="27">'5...n.1. sz. mell '!$1:$6</definedName>
    <definedName name="_xlnm.Print_Titles" localSheetId="29">'5...n.3. sz. mell  '!$1:$6</definedName>
    <definedName name="_xlnm.Print_Titles" localSheetId="28">'5..n.2. sz. mell  '!$1:$6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 '!$1:$6</definedName>
    <definedName name="_xlnm.Print_Titles" localSheetId="13">'5.1.3. sz. mell  '!$1:$6</definedName>
    <definedName name="_xlnm.Print_Titles" localSheetId="14">'5.2. sz. mell'!$1:$6</definedName>
    <definedName name="_xlnm.Print_Titles" localSheetId="15">'5.2.1. sz. mell '!$1:$6</definedName>
    <definedName name="_xlnm.Print_Titles" localSheetId="16">'5.2.2. sz. mell  '!$1:$6</definedName>
    <definedName name="_xlnm.Print_Titles" localSheetId="17">'5.2.3. sz. mell  '!$1:$6</definedName>
    <definedName name="_xlnm.Print_Titles" localSheetId="18">'5.3. sz. mell '!$1:$6</definedName>
    <definedName name="_xlnm.Print_Titles" localSheetId="19">'5.3.1. sz. mell '!$1:$6</definedName>
    <definedName name="_xlnm.Print_Titles" localSheetId="20">'5.3.2. sz. mell   '!$1:$6</definedName>
    <definedName name="_xlnm.Print_Titles" localSheetId="21">'5.3.3. sz. mell  '!$1:$6</definedName>
    <definedName name="_xlnm.Print_Titles" localSheetId="22">'5.4. sz. mell '!$1:$6</definedName>
    <definedName name="_xlnm.Print_Titles" localSheetId="23">'5.4.1. sz. mell  '!$1:$6</definedName>
    <definedName name="_xlnm.Print_Titles" localSheetId="24">'5.4.2. sz. mell  '!$1:$6</definedName>
    <definedName name="_xlnm.Print_Titles" localSheetId="25">'5.4.3. sz. mell  '!$1:$6</definedName>
    <definedName name="_xlnm.Print_Area" localSheetId="1">'1.1.sz.mell.'!$A$1:$K$161</definedName>
    <definedName name="_xlnm.Print_Area" localSheetId="2">'1.2.sz.mell. '!$A$1:$K$161</definedName>
    <definedName name="_xlnm.Print_Area" localSheetId="3">'1.3.sz.mell. '!$A$1:$K$161</definedName>
    <definedName name="_xlnm.Print_Area" localSheetId="4">'1.4.sz.mell. '!$A$1:$K$161</definedName>
  </definedNames>
  <calcPr fullCalcOnLoad="1"/>
</workbook>
</file>

<file path=xl/sharedStrings.xml><?xml version="1.0" encoding="utf-8"?>
<sst xmlns="http://schemas.openxmlformats.org/spreadsheetml/2006/main" count="5079" uniqueCount="551">
  <si>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</si>
  <si>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</si>
  <si>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</si>
  <si>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</si>
  <si>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</si>
  <si>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</si>
  <si>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</si>
  <si>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</si>
  <si>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</si>
  <si>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</si>
  <si>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</si>
  <si>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</si>
  <si>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</si>
  <si>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</si>
  <si>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</si>
  <si>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</si>
  <si>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</si>
  <si>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</si>
  <si>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</si>
  <si>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</si>
  <si>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</si>
  <si>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</si>
  <si>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</si>
  <si>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</si>
  <si>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</si>
  <si>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</si>
  <si>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</si>
  <si>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</si>
  <si>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</si>
  <si>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</si>
  <si>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</si>
  <si>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</si>
  <si>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</si>
  <si>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</si>
  <si>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</si>
  <si>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</si>
  <si>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</si>
  <si>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</si>
  <si>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</si>
  <si>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</si>
  <si>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</si>
  <si>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</si>
  <si>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</si>
  <si>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</si>
  <si>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</si>
  <si>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</si>
  <si>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</si>
  <si>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</si>
  <si>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</si>
  <si>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</si>
  <si>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</si>
  <si>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</si>
  <si>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</si>
  <si>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</si>
  <si>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</si>
  <si>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</si>
  <si>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</si>
  <si>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</si>
  <si>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</si>
  <si>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</si>
  <si>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</si>
  <si>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</si>
  <si>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</si>
  <si>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</si>
  <si>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</si>
  <si>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</si>
  <si>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</si>
  <si>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</si>
  <si>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</si>
  <si>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</si>
  <si>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</si>
  <si>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</si>
  <si>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</si>
  <si>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</si>
  <si>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</si>
  <si>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</si>
  <si>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</si>
  <si>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</si>
  <si>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</si>
  <si>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</si>
  <si>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</si>
  <si>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</si>
  <si>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</si>
  <si>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</si>
  <si>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</si>
  <si>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</si>
  <si>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</si>
  <si>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</si>
  <si>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</si>
  <si>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</si>
  <si>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</si>
  <si>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</si>
  <si>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</si>
  <si>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</si>
  <si>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</si>
  <si>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</si>
  <si>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</si>
  <si>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</si>
  <si>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</si>
  <si>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</si>
  <si>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</si>
  <si>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</si>
  <si>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</si>
  <si>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</si>
  <si>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</si>
  <si>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</si>
  <si>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</si>
  <si>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</si>
  <si>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</si>
  <si>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</si>
  <si>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</si>
  <si>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</si>
  <si>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</si>
  <si>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</si>
  <si>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</si>
  <si>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</si>
  <si>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</si>
  <si>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</si>
  <si>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</si>
  <si>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</si>
  <si>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</si>
  <si>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</si>
  <si>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</si>
  <si>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</si>
  <si>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</si>
  <si>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</si>
  <si>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</si>
  <si>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</si>
  <si>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</si>
  <si>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</si>
  <si>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</si>
  <si>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</si>
  <si>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</si>
  <si>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</si>
  <si>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</si>
  <si>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</si>
  <si>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</si>
  <si>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</si>
  <si>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</si>
  <si>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</si>
  <si>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</si>
  <si>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</si>
  <si>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</si>
  <si>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</si>
  <si>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</si>
  <si>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</si>
  <si>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</si>
  <si>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</si>
  <si>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</si>
  <si>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</si>
  <si>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</si>
  <si>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</si>
  <si>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</si>
  <si>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</si>
  <si>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</si>
  <si>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</si>
  <si>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</si>
  <si>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</si>
  <si>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</si>
  <si>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</si>
  <si>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</si>
  <si>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</si>
  <si>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</si>
  <si>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</si>
  <si>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</si>
  <si>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</si>
  <si>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</si>
  <si>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</si>
  <si>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</si>
  <si>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</si>
  <si>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</si>
  <si>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</si>
  <si>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</si>
  <si>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</si>
  <si>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</si>
  <si>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</si>
  <si>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</si>
  <si>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</si>
  <si>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</si>
  <si>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</si>
  <si>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</si>
  <si>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</si>
  <si>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</si>
  <si>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</si>
  <si>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</si>
  <si>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</si>
  <si>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</si>
  <si>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</si>
  <si>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</si>
  <si>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</si>
  <si>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</si>
  <si>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</si>
  <si>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</si>
  <si>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</si>
  <si>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</si>
  <si>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</si>
  <si>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</si>
  <si>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</si>
  <si>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</si>
  <si>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</si>
  <si>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</si>
  <si>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</si>
  <si>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</si>
  <si>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</si>
  <si>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</si>
  <si>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</si>
  <si>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</si>
  <si>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</si>
  <si>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</si>
  <si>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</si>
  <si>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</si>
  <si>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</si>
  <si>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</si>
  <si>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</si>
  <si>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</si>
  <si>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</si>
  <si>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</si>
  <si>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</si>
  <si>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</si>
  <si>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</si>
  <si>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</si>
  <si>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</si>
  <si>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</si>
  <si>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</si>
  <si>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</si>
  <si>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</si>
  <si>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</si>
  <si>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</si>
  <si>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</si>
  <si>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</si>
  <si>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</si>
  <si>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</si>
  <si>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</si>
  <si>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</si>
  <si>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</si>
  <si>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</si>
  <si>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</si>
  <si>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</si>
  <si>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</si>
  <si>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</si>
  <si>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</si>
  <si>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</si>
  <si>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</si>
  <si>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</si>
  <si>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</si>
  <si>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</si>
  <si>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</si>
  <si>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</si>
  <si>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</si>
  <si>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</si>
  <si>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</si>
  <si>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</si>
  <si>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</si>
  <si>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</si>
  <si>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</si>
  <si>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</si>
  <si>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</si>
  <si>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</si>
  <si>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</si>
  <si>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</si>
  <si>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</si>
  <si>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</si>
  <si>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</si>
  <si>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</si>
  <si>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</si>
  <si>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</si>
  <si>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</si>
  <si>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</si>
  <si>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</si>
  <si>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</si>
  <si>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</si>
  <si>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</si>
  <si>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</si>
  <si>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</si>
  <si>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</si>
  <si>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</si>
  <si>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</si>
  <si>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</si>
  <si>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</si>
  <si>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</si>
  <si>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</si>
  <si>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</si>
  <si>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</si>
  <si>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</si>
  <si>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</si>
  <si>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</si>
  <si>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</si>
  <si>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</si>
  <si>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</si>
  <si>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</si>
  <si>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</si>
  <si>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</si>
  <si>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</si>
  <si>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</si>
  <si>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</si>
  <si>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</si>
  <si>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</si>
  <si>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</si>
  <si>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</si>
  <si>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</si>
  <si>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</si>
  <si>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</si>
  <si>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</si>
  <si>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</si>
  <si>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</si>
  <si>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</si>
  <si>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</si>
  <si>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</si>
  <si>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</si>
  <si>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</si>
  <si>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</si>
  <si>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</si>
  <si>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</si>
  <si>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</si>
  <si>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</si>
  <si>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</si>
  <si>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</si>
  <si>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</si>
  <si>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</si>
  <si>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</si>
  <si>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</si>
  <si>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</si>
  <si>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</si>
  <si>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</si>
  <si>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</si>
  <si>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</si>
  <si>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</si>
  <si>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</si>
  <si>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</si>
  <si>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</si>
  <si>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</si>
  <si>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</si>
  <si>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</si>
  <si>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</si>
  <si>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</si>
  <si>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</si>
  <si>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</si>
  <si>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</si>
  <si>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</si>
  <si>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</si>
  <si>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</si>
  <si>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</si>
  <si>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</si>
  <si>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</si>
  <si>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</si>
  <si>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</si>
  <si>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</si>
  <si>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</si>
  <si>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</si>
  <si>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</si>
  <si>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</si>
  <si>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</si>
  <si>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</si>
  <si>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</si>
  <si>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</si>
  <si>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</si>
  <si>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</si>
  <si>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</si>
  <si>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</si>
  <si>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</si>
  <si>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</si>
  <si>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</si>
  <si>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</si>
  <si>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</si>
  <si>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</si>
  <si>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</si>
  <si>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</si>
  <si>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</si>
  <si>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</si>
  <si>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</si>
  <si>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</si>
  <si>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</si>
  <si>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</si>
  <si>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</si>
  <si>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</si>
  <si>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</si>
  <si>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</si>
  <si>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</si>
  <si>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</si>
  <si>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</si>
  <si>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</si>
  <si>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</si>
  <si>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</si>
  <si>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</si>
  <si>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</si>
  <si>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</si>
  <si>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</si>
  <si>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</si>
  <si>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</si>
  <si>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</si>
  <si>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</si>
  <si>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</si>
  <si>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</si>
  <si>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</si>
  <si>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</si>
  <si>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</si>
  <si>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</si>
  <si>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</si>
  <si>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</si>
  <si>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</si>
  <si>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</si>
  <si>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</si>
  <si>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</si>
  <si>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</si>
  <si>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</si>
  <si>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</si>
  <si>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</si>
  <si>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</si>
  <si>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</si>
  <si>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</si>
  <si>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</si>
  <si>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</si>
  <si>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</si>
  <si>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</si>
  <si>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</si>
  <si>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</si>
  <si>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</si>
  <si>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</si>
  <si>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</si>
  <si>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</si>
  <si>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</si>
  <si>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</si>
  <si>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</si>
  <si>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</si>
  <si>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</si>
  <si>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</si>
  <si>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</si>
  <si>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</si>
  <si>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</si>
  <si>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</si>
  <si>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</si>
  <si>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</si>
  <si>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</si>
  <si>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</si>
  <si>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</si>
  <si>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</si>
  <si>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</si>
  <si>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</si>
  <si>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</si>
  <si>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</si>
  <si>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</si>
  <si>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</si>
  <si>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</si>
  <si>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</si>
  <si>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</si>
  <si>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</si>
  <si>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</si>
  <si>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</si>
  <si>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</si>
  <si>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</si>
  <si>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</si>
  <si>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</si>
  <si>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</si>
  <si>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</si>
  <si>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</si>
  <si>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</si>
  <si>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</si>
  <si>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</si>
  <si>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</si>
  <si>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</si>
  <si>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</si>
  <si>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</si>
  <si>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</si>
  <si>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</si>
  <si>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</si>
  <si>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</si>
  <si>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</si>
  <si>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</si>
  <si>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5.1. melléklet</t>
  </si>
  <si>
    <t>5.1.1. melléklet</t>
  </si>
  <si>
    <t>5.2. melléklet</t>
  </si>
  <si>
    <t>5.2.1. melléklet</t>
  </si>
  <si>
    <t>5.2.2. melléklet</t>
  </si>
  <si>
    <t>5.2.3. melléklet</t>
  </si>
  <si>
    <t>5.3. melléklet</t>
  </si>
  <si>
    <t>Költségvetés módosítás űrlapjainak összefüggései:</t>
  </si>
  <si>
    <t>E=C±D</t>
  </si>
  <si>
    <t>I=G±H</t>
  </si>
  <si>
    <t>5.4. melléklet</t>
  </si>
  <si>
    <t>Költségvetési szerv II.</t>
  </si>
  <si>
    <t>5.4.1. melléklet</t>
  </si>
  <si>
    <t>5.4.2. melléklet</t>
  </si>
  <si>
    <t>5.4.3. melléklet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</si>
  <si>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</si>
  <si>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</si>
  <si>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</si>
  <si>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</si>
  <si>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</si>
  <si>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</si>
  <si>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</si>
  <si>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</si>
  <si>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</si>
  <si>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</si>
  <si>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4.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</si>
  <si>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5.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</si>
  <si>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6.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</si>
  <si>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I</t>
  </si>
  <si>
    <t>K=C±J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</si>
  <si>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</si>
  <si>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</si>
  <si>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</si>
  <si>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</si>
  <si>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</si>
  <si>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Eddigi módosítások összege 2018-ban</t>
  </si>
  <si>
    <t>Módosítások összesen</t>
  </si>
  <si>
    <t>I=(E+H)</t>
  </si>
  <si>
    <t>H=(F+G)</t>
  </si>
  <si>
    <t>J=(D+…+I)</t>
  </si>
  <si>
    <t>K=(C+J)</t>
  </si>
  <si>
    <t>…..számú módosítás utáni előirányzat</t>
  </si>
  <si>
    <t>5.1.2.melléklet</t>
  </si>
  <si>
    <t>5.1.3.melléklet</t>
  </si>
  <si>
    <t>5.3.1. melléklet</t>
  </si>
  <si>
    <t>5.3.2. melléklet</t>
  </si>
  <si>
    <t>5.3.3. melléklet</t>
  </si>
  <si>
    <t>Költségvetési szerv …n</t>
  </si>
  <si>
    <t>0..n</t>
  </si>
  <si>
    <t>Költségvetési szerv ..n</t>
  </si>
  <si>
    <t>5…n.1. melléklet</t>
  </si>
  <si>
    <t>5..n melléklet</t>
  </si>
  <si>
    <t>5..n.2. melléklet</t>
  </si>
  <si>
    <t>5…n.3. melléklet</t>
  </si>
  <si>
    <t>VP-6-7.2.1-7.4.2-16 pályázat, tárgyi eszköz beszerzés</t>
  </si>
  <si>
    <t>2018</t>
  </si>
  <si>
    <t>BTSP-1.1.2016 pályázat, Balatoni strandok fejlesztése</t>
  </si>
  <si>
    <t>2017-2018</t>
  </si>
  <si>
    <t>Közművelődési érdekeltségnövelő támogatás eszköz beszerzése</t>
  </si>
  <si>
    <t>Rendezési terv felülvizsgálata</t>
  </si>
  <si>
    <t xml:space="preserve">    Panzió felújítási terv készítés</t>
  </si>
  <si>
    <t xml:space="preserve">    Egyéb informatikai eszközök beszerzése</t>
  </si>
  <si>
    <t xml:space="preserve">   Térfigyelő kamerák beszerzése</t>
  </si>
  <si>
    <t xml:space="preserve">   Széchenyi Zsigmond szobor</t>
  </si>
  <si>
    <t xml:space="preserve">   Egyéb tárgyi eszköz beszerzés</t>
  </si>
  <si>
    <t>1. számú módosítás utáni előirányzat</t>
  </si>
  <si>
    <t>VP-6-7.2.1-7.4.2-16 pályázat külterületi útak felújítása pályázat</t>
  </si>
  <si>
    <t>VP-6-7.4.1.1-16 Településképet meghatározó ép.rekonstr. pályázat</t>
  </si>
  <si>
    <t>Kistelepülések alacsony összegű támogatása, urnafal építés</t>
  </si>
  <si>
    <t>Petőfi u. Kossuth L. u. Balaton u. közválágítás</t>
  </si>
  <si>
    <t>Csont Ferenc utca útburkolat felújítása</t>
  </si>
  <si>
    <t>Eötvös utca útburkolat felújítása</t>
  </si>
  <si>
    <t>Költségvetési szerv I.        Betha Bulcsu Művelődési Ház és Könyvtár</t>
  </si>
  <si>
    <t>Költségvetési szerv I.       Bertha Bulcsu Művelődési Ház és Könyvtár</t>
  </si>
  <si>
    <t>Költségvetési szerv I.      Bertha Bulcsu Művelődési Ház és Könyvtár</t>
  </si>
  <si>
    <t>Költségvetési szerv I.   Bertha Bulcsu Művelődési Ház és Könyvtár</t>
  </si>
  <si>
    <t>2. számú módosítás utáni előirányzat</t>
  </si>
  <si>
    <t>3. számú módosítás utáni előirányzat</t>
  </si>
  <si>
    <t>Építményadó, telekadó</t>
  </si>
  <si>
    <t>Halmozott módosítás 2018. 12.31-ig</t>
  </si>
  <si>
    <t>Módosítások összesen 2018. 12.31-ig</t>
  </si>
  <si>
    <t>3.sz. módosítás</t>
  </si>
  <si>
    <t>3. sz. módosítás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</si>
</sst>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 quotePrefix="1">
      <alignment horizontal="right" vertical="center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0" fontId="12" fillId="0" borderId="50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4" xfId="0" applyFont="1" applyFill="1" applyBorder="1" applyAlignment="1" applyProtection="1">
      <alignment horizontal="right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6" fillId="0" borderId="50" xfId="0" applyFont="1" applyFill="1" applyBorder="1" applyAlignment="1" applyProtection="1">
      <alignment horizontal="center" vertical="center"/>
      <protection/>
    </xf>
    <xf numFmtId="0" fontId="12" fillId="0" borderId="58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0" applyNumberFormat="1" applyFont="1" applyBorder="1" applyAlignment="1" applyProtection="1">
      <alignment horizontal="right" vertical="center" wrapText="1" indent="1"/>
      <protection/>
    </xf>
    <xf numFmtId="164" fontId="17" fillId="0" borderId="50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50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2" fillId="0" borderId="6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0" fillId="0" borderId="50" xfId="0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49" fontId="6" fillId="0" borderId="30" xfId="0" applyNumberFormat="1" applyFont="1" applyFill="1" applyBorder="1" applyAlignment="1" applyProtection="1">
      <alignment horizontal="right" vertical="center" indent="1"/>
      <protection/>
    </xf>
    <xf numFmtId="0" fontId="16" fillId="0" borderId="31" xfId="0" applyFont="1" applyBorder="1" applyAlignment="1" applyProtection="1">
      <alignment wrapText="1"/>
      <protection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7" xfId="60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2" fillId="0" borderId="33" xfId="0" applyNumberFormat="1" applyFont="1" applyBorder="1" applyAlignment="1" applyProtection="1">
      <alignment horizontal="center" vertical="center" wrapText="1"/>
      <protection/>
    </xf>
    <xf numFmtId="164" fontId="12" fillId="0" borderId="33" xfId="0" applyNumberFormat="1" applyFont="1" applyBorder="1" applyAlignment="1" applyProtection="1">
      <alignment horizontal="center" vertical="center" wrapText="1"/>
      <protection/>
    </xf>
    <xf numFmtId="0" fontId="6" fillId="0" borderId="31" xfId="6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30" xfId="60" applyFont="1" applyFill="1" applyBorder="1" applyAlignment="1" applyProtection="1">
      <alignment horizontal="center" vertical="center" wrapText="1"/>
      <protection locked="0"/>
    </xf>
    <xf numFmtId="164" fontId="12" fillId="0" borderId="30" xfId="0" applyNumberFormat="1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 locked="0"/>
    </xf>
    <xf numFmtId="0" fontId="6" fillId="0" borderId="46" xfId="60" applyFont="1" applyFill="1" applyBorder="1" applyAlignment="1" applyProtection="1">
      <alignment horizontal="center" vertical="center" wrapTex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Alignment="1">
      <alignment horizontal="right" vertical="center"/>
    </xf>
    <xf numFmtId="0" fontId="6" fillId="0" borderId="51" xfId="60" applyFont="1" applyFill="1" applyBorder="1" applyAlignment="1" applyProtection="1">
      <alignment horizontal="center" vertical="center" wrapTex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9" xfId="0" applyNumberFormat="1" applyFont="1" applyFill="1" applyBorder="1" applyAlignment="1" applyProtection="1">
      <alignment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69" xfId="0" applyNumberFormat="1" applyFont="1" applyFill="1" applyBorder="1" applyAlignment="1" applyProtection="1">
      <alignment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2" xfId="60" applyNumberFormat="1" applyFont="1" applyFill="1" applyBorder="1" applyAlignment="1" applyProtection="1">
      <alignment horizontal="left" vertical="center"/>
      <protection/>
    </xf>
    <xf numFmtId="164" fontId="20" fillId="0" borderId="32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69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5" xfId="60" applyFont="1" applyFill="1" applyBorder="1" applyAlignment="1" applyProtection="1">
      <alignment horizontal="center" vertical="center" wrapText="1"/>
      <protection/>
    </xf>
    <xf numFmtId="0" fontId="6" fillId="0" borderId="57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4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0" sqref="E2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51" t="s">
        <v>466</v>
      </c>
      <c r="B1" s="68"/>
    </row>
    <row r="2" spans="1:2" ht="12.75">
      <c r="A2" s="68"/>
      <c r="B2" s="68"/>
    </row>
    <row r="3" spans="1:2" ht="12.75">
      <c r="A3" s="253"/>
      <c r="B3" s="253"/>
    </row>
    <row r="4" spans="1:2" ht="15">
      <c r="A4" s="70"/>
      <c r="B4" s="257"/>
    </row>
    <row r="5" spans="1:2" ht="15">
      <c r="A5" s="70"/>
      <c r="B5" s="257"/>
    </row>
    <row r="6" spans="1:2" s="59" customFormat="1" ht="15">
      <c r="A6" s="70" t="s">
        <v>487</v>
      </c>
      <c r="B6" s="253"/>
    </row>
    <row r="7" spans="1:2" s="59" customFormat="1" ht="12.75">
      <c r="A7" s="253"/>
      <c r="B7" s="253"/>
    </row>
    <row r="8" spans="1:2" s="59" customFormat="1" ht="12.75">
      <c r="A8" s="253"/>
      <c r="B8" s="253"/>
    </row>
    <row r="9" spans="1:2" ht="12.75">
      <c r="A9" s="253" t="s">
        <v>435</v>
      </c>
      <c r="B9" s="253" t="s">
        <v>414</v>
      </c>
    </row>
    <row r="10" spans="1:2" ht="12.75">
      <c r="A10" s="253" t="s">
        <v>433</v>
      </c>
      <c r="B10" s="253" t="s">
        <v>420</v>
      </c>
    </row>
    <row r="11" spans="1:2" ht="12.75">
      <c r="A11" s="253" t="s">
        <v>434</v>
      </c>
      <c r="B11" s="253" t="s">
        <v>421</v>
      </c>
    </row>
    <row r="12" spans="1:2" ht="12.75">
      <c r="A12" s="253"/>
      <c r="B12" s="253"/>
    </row>
    <row r="13" spans="1:2" ht="15">
      <c r="A13" s="70" t="str">
        <f>+CONCATENATE(LEFT(A6,4),". évi előirányzat módosítások BEVÉTELEK")</f>
        <v>2018. évi előirányzat módosítások BEVÉTELEK</v>
      </c>
      <c r="B13" s="257"/>
    </row>
    <row r="14" spans="1:2" ht="12.75">
      <c r="A14" s="253"/>
      <c r="B14" s="253"/>
    </row>
    <row r="15" spans="1:2" s="59" customFormat="1" ht="12.75">
      <c r="A15" s="253" t="s">
        <v>436</v>
      </c>
      <c r="B15" s="253" t="s">
        <v>415</v>
      </c>
    </row>
    <row r="16" spans="1:2" ht="12.75">
      <c r="A16" s="253" t="s">
        <v>437</v>
      </c>
      <c r="B16" s="253" t="s">
        <v>422</v>
      </c>
    </row>
    <row r="17" spans="1:2" ht="12.75">
      <c r="A17" s="253" t="s">
        <v>438</v>
      </c>
      <c r="B17" s="253" t="s">
        <v>423</v>
      </c>
    </row>
    <row r="18" spans="1:2" ht="12.75">
      <c r="A18" s="253"/>
      <c r="B18" s="253"/>
    </row>
    <row r="19" spans="1:2" ht="13.5">
      <c r="A19" s="260" t="str">
        <f>+CONCATENATE(LEFT(A6,4),". módosítás utáni módosított előrirányzatok BEVÉTELEK")</f>
        <v>2018. módosítás utáni módosított előrirányzatok BEVÉTELEK</v>
      </c>
      <c r="B19" s="257"/>
    </row>
    <row r="20" spans="1:2" ht="12.75">
      <c r="A20" s="253"/>
      <c r="B20" s="253"/>
    </row>
    <row r="21" spans="1:2" ht="12.75">
      <c r="A21" s="253" t="s">
        <v>439</v>
      </c>
      <c r="B21" s="253" t="s">
        <v>416</v>
      </c>
    </row>
    <row r="22" spans="1:2" ht="12.75">
      <c r="A22" s="253" t="s">
        <v>440</v>
      </c>
      <c r="B22" s="253" t="s">
        <v>424</v>
      </c>
    </row>
    <row r="23" spans="1:2" ht="12.75">
      <c r="A23" s="253" t="s">
        <v>441</v>
      </c>
      <c r="B23" s="253" t="s">
        <v>425</v>
      </c>
    </row>
    <row r="24" spans="1:2" ht="12.75">
      <c r="A24" s="253"/>
      <c r="B24" s="253"/>
    </row>
    <row r="25" spans="1:2" ht="15">
      <c r="A25" s="70" t="str">
        <f>+CONCATENATE(LEFT(A6,4),". évi eredeti előirányzat KIADÁSOK")</f>
        <v>2018. évi eredeti előirányzat KIADÁSOK</v>
      </c>
      <c r="B25" s="257"/>
    </row>
    <row r="26" spans="1:2" ht="12.75">
      <c r="A26" s="253"/>
      <c r="B26" s="253"/>
    </row>
    <row r="27" spans="1:2" ht="12.75">
      <c r="A27" s="253" t="s">
        <v>442</v>
      </c>
      <c r="B27" s="253" t="s">
        <v>417</v>
      </c>
    </row>
    <row r="28" spans="1:2" ht="12.75">
      <c r="A28" s="253" t="s">
        <v>443</v>
      </c>
      <c r="B28" s="253" t="s">
        <v>426</v>
      </c>
    </row>
    <row r="29" spans="1:2" ht="12.75">
      <c r="A29" s="253" t="s">
        <v>444</v>
      </c>
      <c r="B29" s="253" t="s">
        <v>427</v>
      </c>
    </row>
    <row r="30" spans="1:2" ht="12.75">
      <c r="A30" s="253"/>
      <c r="B30" s="253"/>
    </row>
    <row r="31" spans="1:2" ht="15">
      <c r="A31" s="70" t="str">
        <f>+CONCATENATE(LEFT(A6,4),". évi előirányzat módosítások KIADÁSOK")</f>
        <v>2018. évi előirányzat módosítások KIADÁSOK</v>
      </c>
      <c r="B31" s="257"/>
    </row>
    <row r="32" spans="1:2" ht="12.75">
      <c r="A32" s="253"/>
      <c r="B32" s="253"/>
    </row>
    <row r="33" spans="1:2" ht="12.75">
      <c r="A33" s="253" t="s">
        <v>445</v>
      </c>
      <c r="B33" s="253" t="s">
        <v>418</v>
      </c>
    </row>
    <row r="34" spans="1:2" ht="12.75">
      <c r="A34" s="253" t="s">
        <v>446</v>
      </c>
      <c r="B34" s="253" t="s">
        <v>428</v>
      </c>
    </row>
    <row r="35" spans="1:2" ht="12.75">
      <c r="A35" s="253" t="s">
        <v>447</v>
      </c>
      <c r="B35" s="253" t="s">
        <v>429</v>
      </c>
    </row>
    <row r="36" spans="1:2" ht="12.75">
      <c r="A36" s="253"/>
      <c r="B36" s="253"/>
    </row>
    <row r="37" spans="1:2" ht="15">
      <c r="A37" s="259" t="str">
        <f>+CONCATENATE(LEFT(A6,4),". módosítás utáni módosított előirányzatok KIADÁSOK")</f>
        <v>2018. módosítás utáni módosított előirányzatok KIADÁSOK</v>
      </c>
      <c r="B37" s="257"/>
    </row>
    <row r="38" spans="1:2" ht="12.75">
      <c r="A38" s="253"/>
      <c r="B38" s="253"/>
    </row>
    <row r="39" spans="1:2" ht="12.75">
      <c r="A39" s="253" t="s">
        <v>448</v>
      </c>
      <c r="B39" s="253" t="s">
        <v>419</v>
      </c>
    </row>
    <row r="40" spans="1:2" ht="12.75">
      <c r="A40" s="253" t="s">
        <v>449</v>
      </c>
      <c r="B40" s="253" t="s">
        <v>430</v>
      </c>
    </row>
    <row r="41" spans="1:2" ht="12.75">
      <c r="A41" s="253" t="s">
        <v>450</v>
      </c>
      <c r="B41" s="253" t="s">
        <v>431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workbookViewId="0" topLeftCell="A1">
      <selection activeCell="H4" sqref="H4"/>
    </sheetView>
  </sheetViews>
  <sheetFormatPr defaultColWidth="9.375" defaultRowHeight="12.75"/>
  <cols>
    <col min="1" max="1" width="38.75390625" style="28" customWidth="1"/>
    <col min="2" max="8" width="15.75390625" style="27" customWidth="1"/>
    <col min="9" max="9" width="15.75390625" style="34" customWidth="1"/>
    <col min="10" max="11" width="12.75390625" style="27" customWidth="1"/>
    <col min="12" max="12" width="13.75390625" style="27" customWidth="1"/>
    <col min="13" max="16384" width="9.375" style="27" customWidth="1"/>
  </cols>
  <sheetData>
    <row r="1" spans="1:9" ht="25.5" customHeight="1">
      <c r="A1" s="414" t="s">
        <v>1</v>
      </c>
      <c r="B1" s="414"/>
      <c r="C1" s="414"/>
      <c r="D1" s="414"/>
      <c r="E1" s="414"/>
      <c r="F1" s="414"/>
      <c r="G1" s="414"/>
      <c r="H1" s="414"/>
      <c r="I1" s="414"/>
    </row>
    <row r="2" spans="1:9" ht="22.5" customHeight="1" thickBot="1">
      <c r="A2" s="60"/>
      <c r="B2" s="34"/>
      <c r="C2" s="34"/>
      <c r="D2" s="34"/>
      <c r="E2" s="34"/>
      <c r="F2" s="34"/>
      <c r="G2" s="34"/>
      <c r="H2" s="34"/>
      <c r="I2" s="31" t="str">
        <f>'2.2.sz.mell  '!I2</f>
        <v>Forintban!</v>
      </c>
    </row>
    <row r="3" spans="1:9" s="29" customFormat="1" ht="44.25" customHeight="1" thickBot="1">
      <c r="A3" s="61" t="s">
        <v>50</v>
      </c>
      <c r="B3" s="62" t="s">
        <v>48</v>
      </c>
      <c r="C3" s="62" t="s">
        <v>49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7" t="s">
        <v>503</v>
      </c>
      <c r="G3" s="372" t="s">
        <v>550</v>
      </c>
      <c r="H3" s="373" t="s">
        <v>548</v>
      </c>
      <c r="I3" s="374" t="s">
        <v>545</v>
      </c>
    </row>
    <row r="4" spans="1:9" s="34" customFormat="1" ht="12" customHeight="1" thickBot="1">
      <c r="A4" s="32" t="s">
        <v>377</v>
      </c>
      <c r="B4" s="33" t="s">
        <v>378</v>
      </c>
      <c r="C4" s="33" t="s">
        <v>379</v>
      </c>
      <c r="D4" s="33" t="s">
        <v>381</v>
      </c>
      <c r="E4" s="33" t="s">
        <v>380</v>
      </c>
      <c r="F4" s="33" t="s">
        <v>382</v>
      </c>
      <c r="G4" s="33" t="s">
        <v>383</v>
      </c>
      <c r="H4" s="33" t="s">
        <v>506</v>
      </c>
      <c r="I4" s="371" t="s">
        <v>505</v>
      </c>
    </row>
    <row r="5" spans="1:9" ht="25.5" customHeight="1">
      <c r="A5" s="383" t="s">
        <v>534</v>
      </c>
      <c r="B5" s="391">
        <v>42848267</v>
      </c>
      <c r="C5" s="392" t="s">
        <v>523</v>
      </c>
      <c r="D5" s="393"/>
      <c r="E5" s="393">
        <v>42848267</v>
      </c>
      <c r="F5" s="21">
        <v>-2439289</v>
      </c>
      <c r="G5" s="21"/>
      <c r="H5" s="361">
        <f>F5+G5</f>
        <v>-2439289</v>
      </c>
      <c r="I5" s="35">
        <f>E5+H5</f>
        <v>40408978</v>
      </c>
    </row>
    <row r="6" spans="1:9" ht="29.25" customHeight="1">
      <c r="A6" s="387" t="s">
        <v>535</v>
      </c>
      <c r="B6" s="394">
        <v>39992305</v>
      </c>
      <c r="C6" s="395" t="s">
        <v>523</v>
      </c>
      <c r="D6" s="396"/>
      <c r="E6" s="396">
        <v>39992305</v>
      </c>
      <c r="F6" s="21"/>
      <c r="G6" s="21"/>
      <c r="H6" s="361">
        <f>F6+G6</f>
        <v>0</v>
      </c>
      <c r="I6" s="35">
        <f aca="true" t="shared" si="0" ref="I6:I22">E6+H6</f>
        <v>39992305</v>
      </c>
    </row>
    <row r="7" spans="1:9" ht="19.5" customHeight="1">
      <c r="A7" s="387" t="s">
        <v>524</v>
      </c>
      <c r="B7" s="394">
        <v>18008600</v>
      </c>
      <c r="C7" s="395" t="s">
        <v>525</v>
      </c>
      <c r="D7" s="396">
        <v>11620000</v>
      </c>
      <c r="E7" s="396">
        <v>6388600</v>
      </c>
      <c r="F7" s="21"/>
      <c r="G7" s="21"/>
      <c r="H7" s="361">
        <f>F7+G7</f>
        <v>0</v>
      </c>
      <c r="I7" s="35">
        <f t="shared" si="0"/>
        <v>6388600</v>
      </c>
    </row>
    <row r="8" spans="1:9" ht="23.25" customHeight="1">
      <c r="A8" s="387" t="s">
        <v>536</v>
      </c>
      <c r="B8" s="394">
        <v>5438440</v>
      </c>
      <c r="C8" s="395" t="s">
        <v>525</v>
      </c>
      <c r="D8" s="396"/>
      <c r="E8" s="396">
        <v>5438440</v>
      </c>
      <c r="F8" s="21"/>
      <c r="G8" s="21"/>
      <c r="H8" s="361">
        <f aca="true" t="shared" si="1" ref="H8:H22">F8+G8</f>
        <v>0</v>
      </c>
      <c r="I8" s="35">
        <f t="shared" si="0"/>
        <v>5438440</v>
      </c>
    </row>
    <row r="9" spans="1:9" ht="15.75" customHeight="1">
      <c r="A9" s="387" t="s">
        <v>537</v>
      </c>
      <c r="B9" s="394">
        <v>20000000</v>
      </c>
      <c r="C9" s="395" t="s">
        <v>525</v>
      </c>
      <c r="D9" s="396"/>
      <c r="E9" s="396">
        <v>20000000</v>
      </c>
      <c r="F9" s="21"/>
      <c r="G9" s="21"/>
      <c r="H9" s="361">
        <f t="shared" si="1"/>
        <v>0</v>
      </c>
      <c r="I9" s="35">
        <f t="shared" si="0"/>
        <v>20000000</v>
      </c>
    </row>
    <row r="10" spans="1:9" ht="19.5" customHeight="1">
      <c r="A10" s="397" t="s">
        <v>538</v>
      </c>
      <c r="B10" s="396">
        <v>15000000</v>
      </c>
      <c r="C10" s="395" t="s">
        <v>523</v>
      </c>
      <c r="D10" s="396"/>
      <c r="E10" s="396">
        <v>15000000</v>
      </c>
      <c r="F10" s="21">
        <v>2439289</v>
      </c>
      <c r="G10" s="21"/>
      <c r="H10" s="361">
        <f t="shared" si="1"/>
        <v>2439289</v>
      </c>
      <c r="I10" s="35">
        <f t="shared" si="0"/>
        <v>17439289</v>
      </c>
    </row>
    <row r="11" spans="1:9" ht="18" customHeight="1">
      <c r="A11" s="397" t="s">
        <v>539</v>
      </c>
      <c r="B11" s="396">
        <v>14989048</v>
      </c>
      <c r="C11" s="395" t="s">
        <v>523</v>
      </c>
      <c r="D11" s="396"/>
      <c r="E11" s="396">
        <v>14989048</v>
      </c>
      <c r="F11" s="21"/>
      <c r="G11" s="21"/>
      <c r="H11" s="361">
        <f t="shared" si="1"/>
        <v>0</v>
      </c>
      <c r="I11" s="35">
        <f t="shared" si="0"/>
        <v>14989048</v>
      </c>
    </row>
    <row r="12" spans="1:9" ht="15.75" customHeight="1">
      <c r="A12" s="213"/>
      <c r="B12" s="21"/>
      <c r="C12" s="214"/>
      <c r="D12" s="21"/>
      <c r="E12" s="21"/>
      <c r="F12" s="21"/>
      <c r="G12" s="21"/>
      <c r="H12" s="361">
        <f t="shared" si="1"/>
        <v>0</v>
      </c>
      <c r="I12" s="35">
        <f t="shared" si="0"/>
        <v>0</v>
      </c>
    </row>
    <row r="13" spans="1:9" ht="15.75" customHeight="1">
      <c r="A13" s="213"/>
      <c r="B13" s="21"/>
      <c r="C13" s="214"/>
      <c r="D13" s="21"/>
      <c r="E13" s="21"/>
      <c r="F13" s="21"/>
      <c r="G13" s="21"/>
      <c r="H13" s="361">
        <f t="shared" si="1"/>
        <v>0</v>
      </c>
      <c r="I13" s="35">
        <f t="shared" si="0"/>
        <v>0</v>
      </c>
    </row>
    <row r="14" spans="1:9" ht="15.75" customHeight="1">
      <c r="A14" s="213"/>
      <c r="B14" s="21"/>
      <c r="C14" s="214"/>
      <c r="D14" s="21"/>
      <c r="E14" s="21"/>
      <c r="F14" s="21"/>
      <c r="G14" s="21"/>
      <c r="H14" s="361">
        <f t="shared" si="1"/>
        <v>0</v>
      </c>
      <c r="I14" s="35">
        <f t="shared" si="0"/>
        <v>0</v>
      </c>
    </row>
    <row r="15" spans="1:9" ht="15.75" customHeight="1">
      <c r="A15" s="213"/>
      <c r="B15" s="21"/>
      <c r="C15" s="214"/>
      <c r="D15" s="21"/>
      <c r="E15" s="21"/>
      <c r="F15" s="21"/>
      <c r="G15" s="21"/>
      <c r="H15" s="361">
        <f t="shared" si="1"/>
        <v>0</v>
      </c>
      <c r="I15" s="35">
        <f t="shared" si="0"/>
        <v>0</v>
      </c>
    </row>
    <row r="16" spans="1:9" ht="15.75" customHeight="1">
      <c r="A16" s="213"/>
      <c r="B16" s="21"/>
      <c r="C16" s="214"/>
      <c r="D16" s="21"/>
      <c r="E16" s="21"/>
      <c r="F16" s="21"/>
      <c r="G16" s="21"/>
      <c r="H16" s="361">
        <f t="shared" si="1"/>
        <v>0</v>
      </c>
      <c r="I16" s="35">
        <f t="shared" si="0"/>
        <v>0</v>
      </c>
    </row>
    <row r="17" spans="1:9" ht="15.75" customHeight="1">
      <c r="A17" s="213"/>
      <c r="B17" s="21"/>
      <c r="C17" s="214"/>
      <c r="D17" s="21"/>
      <c r="E17" s="21"/>
      <c r="F17" s="21"/>
      <c r="G17" s="21"/>
      <c r="H17" s="361">
        <f t="shared" si="1"/>
        <v>0</v>
      </c>
      <c r="I17" s="35">
        <f t="shared" si="0"/>
        <v>0</v>
      </c>
    </row>
    <row r="18" spans="1:9" ht="15.75" customHeight="1">
      <c r="A18" s="213"/>
      <c r="B18" s="21"/>
      <c r="C18" s="214"/>
      <c r="D18" s="21"/>
      <c r="E18" s="21"/>
      <c r="F18" s="21"/>
      <c r="G18" s="21"/>
      <c r="H18" s="361">
        <f t="shared" si="1"/>
        <v>0</v>
      </c>
      <c r="I18" s="35">
        <f t="shared" si="0"/>
        <v>0</v>
      </c>
    </row>
    <row r="19" spans="1:9" ht="15.75" customHeight="1">
      <c r="A19" s="213"/>
      <c r="B19" s="21"/>
      <c r="C19" s="214"/>
      <c r="D19" s="21"/>
      <c r="E19" s="21"/>
      <c r="F19" s="21"/>
      <c r="G19" s="21"/>
      <c r="H19" s="361">
        <f t="shared" si="1"/>
        <v>0</v>
      </c>
      <c r="I19" s="35">
        <f t="shared" si="0"/>
        <v>0</v>
      </c>
    </row>
    <row r="20" spans="1:9" ht="15.75" customHeight="1">
      <c r="A20" s="213"/>
      <c r="B20" s="21"/>
      <c r="C20" s="214"/>
      <c r="D20" s="21"/>
      <c r="E20" s="21"/>
      <c r="F20" s="21"/>
      <c r="G20" s="21"/>
      <c r="H20" s="361">
        <f t="shared" si="1"/>
        <v>0</v>
      </c>
      <c r="I20" s="35">
        <f t="shared" si="0"/>
        <v>0</v>
      </c>
    </row>
    <row r="21" spans="1:9" ht="15.75" customHeight="1">
      <c r="A21" s="213"/>
      <c r="B21" s="21"/>
      <c r="C21" s="214"/>
      <c r="D21" s="21"/>
      <c r="E21" s="21"/>
      <c r="F21" s="21"/>
      <c r="G21" s="21"/>
      <c r="H21" s="361">
        <f t="shared" si="1"/>
        <v>0</v>
      </c>
      <c r="I21" s="35">
        <f t="shared" si="0"/>
        <v>0</v>
      </c>
    </row>
    <row r="22" spans="1:9" ht="15.75" customHeight="1" thickBot="1">
      <c r="A22" s="36"/>
      <c r="B22" s="22"/>
      <c r="C22" s="215"/>
      <c r="D22" s="22"/>
      <c r="E22" s="22"/>
      <c r="F22" s="22"/>
      <c r="G22" s="22"/>
      <c r="H22" s="361">
        <f t="shared" si="1"/>
        <v>0</v>
      </c>
      <c r="I22" s="37">
        <f t="shared" si="0"/>
        <v>0</v>
      </c>
    </row>
    <row r="23" spans="1:9" s="40" customFormat="1" ht="18" customHeight="1" thickBot="1">
      <c r="A23" s="63" t="s">
        <v>46</v>
      </c>
      <c r="B23" s="38">
        <f>SUM(B5:B22)</f>
        <v>156276660</v>
      </c>
      <c r="C23" s="49"/>
      <c r="D23" s="38">
        <f>SUM(D5:D22)</f>
        <v>11620000</v>
      </c>
      <c r="E23" s="38">
        <f>SUM(E5:E22)</f>
        <v>144656660</v>
      </c>
      <c r="F23" s="38"/>
      <c r="G23" s="38"/>
      <c r="H23" s="38">
        <f>SUM(H5:H22)</f>
        <v>0</v>
      </c>
      <c r="I23" s="39">
        <f>SUM(I5:I22)</f>
        <v>144656660</v>
      </c>
    </row>
  </sheetData>
  <sheetProtection sheet="1" objects="1" scenarios="1"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600" verticalDpi="600" orientation="landscape" paperSize="9" scale="89" r:id="rId1"/>
  <headerFooter alignWithMargins="0">
    <oddHeader xml:space="preserve">&amp;R&amp;"Times New Roman CE,Félkövér dőlt"&amp;11 4.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Layout" zoomScaleSheetLayoutView="100" workbookViewId="0" topLeftCell="A1">
      <selection activeCell="F106" sqref="F106"/>
    </sheetView>
  </sheetViews>
  <sheetFormatPr defaultColWidth="9.375" defaultRowHeight="12.75"/>
  <cols>
    <col min="1" max="1" width="16.125" style="147" customWidth="1"/>
    <col min="2" max="2" width="62.00390625" style="148" customWidth="1"/>
    <col min="3" max="3" width="22.375" style="149" customWidth="1"/>
    <col min="4" max="9" width="22.375" style="2" customWidth="1"/>
    <col min="10" max="11" width="25.75390625" style="2" customWidth="1"/>
    <col min="12" max="16384" width="9.375" style="2" customWidth="1"/>
  </cols>
  <sheetData>
    <row r="1" spans="1:11" s="1" customFormat="1" ht="16.5" customHeight="1" thickBot="1">
      <c r="A1" s="71"/>
      <c r="B1" s="73"/>
      <c r="K1" s="261" t="s">
        <v>468</v>
      </c>
    </row>
    <row r="2" spans="1:11" s="44" customFormat="1" ht="21" customHeight="1" thickBot="1">
      <c r="A2" s="262" t="s">
        <v>44</v>
      </c>
      <c r="B2" s="418" t="s">
        <v>124</v>
      </c>
      <c r="C2" s="418"/>
      <c r="D2" s="418"/>
      <c r="E2" s="327"/>
      <c r="F2" s="303"/>
      <c r="G2" s="303"/>
      <c r="H2" s="303"/>
      <c r="I2" s="303"/>
      <c r="J2" s="328"/>
      <c r="K2" s="263" t="s">
        <v>38</v>
      </c>
    </row>
    <row r="3" spans="1:11" s="44" customFormat="1" ht="23.25" thickBot="1">
      <c r="A3" s="262" t="s">
        <v>121</v>
      </c>
      <c r="B3" s="418" t="s">
        <v>292</v>
      </c>
      <c r="C3" s="418"/>
      <c r="D3" s="418"/>
      <c r="E3" s="327"/>
      <c r="F3" s="303"/>
      <c r="G3" s="303"/>
      <c r="H3" s="303"/>
      <c r="I3" s="303"/>
      <c r="J3" s="328"/>
      <c r="K3" s="264" t="s">
        <v>38</v>
      </c>
    </row>
    <row r="4" spans="1:11" s="45" customFormat="1" ht="15.75" customHeight="1" thickBot="1">
      <c r="A4" s="74"/>
      <c r="B4" s="74"/>
      <c r="C4" s="75"/>
      <c r="K4" s="295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545</v>
      </c>
    </row>
    <row r="6" spans="1:11" s="41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383</v>
      </c>
      <c r="I6" s="66" t="s">
        <v>496</v>
      </c>
      <c r="J6" s="66" t="s">
        <v>507</v>
      </c>
      <c r="K6" s="376" t="s">
        <v>497</v>
      </c>
    </row>
    <row r="7" spans="1:11" s="41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41" customFormat="1" ht="12" customHeight="1" thickBot="1">
      <c r="A8" s="25" t="s">
        <v>7</v>
      </c>
      <c r="B8" s="19" t="s">
        <v>146</v>
      </c>
      <c r="C8" s="154">
        <f>+C9+C10+C11+C12+C13+C14</f>
        <v>77971512</v>
      </c>
      <c r="D8" s="235">
        <f aca="true" t="shared" si="0" ref="D8:K8">+D9+D10+D11+D12+D13+D14</f>
        <v>2370400</v>
      </c>
      <c r="E8" s="154">
        <f t="shared" si="0"/>
        <v>9807000</v>
      </c>
      <c r="F8" s="154">
        <f t="shared" si="0"/>
        <v>1204494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13381894</v>
      </c>
      <c r="K8" s="319">
        <f t="shared" si="0"/>
        <v>91353406</v>
      </c>
    </row>
    <row r="9" spans="1:11" s="46" customFormat="1" ht="12" customHeight="1">
      <c r="A9" s="184" t="s">
        <v>63</v>
      </c>
      <c r="B9" s="168" t="s">
        <v>147</v>
      </c>
      <c r="C9" s="156">
        <v>63901072</v>
      </c>
      <c r="D9" s="236">
        <v>1170400</v>
      </c>
      <c r="E9" s="156"/>
      <c r="F9" s="156">
        <v>112362</v>
      </c>
      <c r="G9" s="156"/>
      <c r="H9" s="156"/>
      <c r="I9" s="156"/>
      <c r="J9" s="198">
        <f>D9+E9+F9+G9+H9+I9</f>
        <v>1282762</v>
      </c>
      <c r="K9" s="320">
        <f>C9+J9</f>
        <v>65183834</v>
      </c>
    </row>
    <row r="10" spans="1:11" s="47" customFormat="1" ht="12" customHeight="1">
      <c r="A10" s="185" t="s">
        <v>64</v>
      </c>
      <c r="B10" s="169" t="s">
        <v>148</v>
      </c>
      <c r="C10" s="155"/>
      <c r="D10" s="237"/>
      <c r="E10" s="155"/>
      <c r="F10" s="155"/>
      <c r="G10" s="155"/>
      <c r="H10" s="155"/>
      <c r="I10" s="155"/>
      <c r="J10" s="198">
        <f aca="true" t="shared" si="1" ref="J10:J64">D10+E10+F10+G10+H10+I10</f>
        <v>0</v>
      </c>
      <c r="K10" s="320">
        <f aca="true" t="shared" si="2" ref="K10:K64">C10+J10</f>
        <v>0</v>
      </c>
    </row>
    <row r="11" spans="1:11" s="47" customFormat="1" ht="12" customHeight="1">
      <c r="A11" s="185" t="s">
        <v>65</v>
      </c>
      <c r="B11" s="169" t="s">
        <v>149</v>
      </c>
      <c r="C11" s="155">
        <v>12270440</v>
      </c>
      <c r="D11" s="237"/>
      <c r="E11" s="155"/>
      <c r="F11" s="155"/>
      <c r="G11" s="155"/>
      <c r="H11" s="155"/>
      <c r="I11" s="155"/>
      <c r="J11" s="198">
        <f t="shared" si="1"/>
        <v>0</v>
      </c>
      <c r="K11" s="320">
        <f t="shared" si="2"/>
        <v>12270440</v>
      </c>
    </row>
    <row r="12" spans="1:11" s="47" customFormat="1" ht="12" customHeight="1">
      <c r="A12" s="185" t="s">
        <v>66</v>
      </c>
      <c r="B12" s="169" t="s">
        <v>150</v>
      </c>
      <c r="C12" s="155">
        <v>1800000</v>
      </c>
      <c r="D12" s="237"/>
      <c r="E12" s="155">
        <v>616800</v>
      </c>
      <c r="F12" s="155">
        <v>240800</v>
      </c>
      <c r="G12" s="155"/>
      <c r="H12" s="155"/>
      <c r="I12" s="155"/>
      <c r="J12" s="198">
        <f t="shared" si="1"/>
        <v>857600</v>
      </c>
      <c r="K12" s="320">
        <f t="shared" si="2"/>
        <v>2657600</v>
      </c>
    </row>
    <row r="13" spans="1:11" s="47" customFormat="1" ht="12" customHeight="1">
      <c r="A13" s="185" t="s">
        <v>83</v>
      </c>
      <c r="B13" s="169" t="s">
        <v>385</v>
      </c>
      <c r="C13" s="155"/>
      <c r="D13" s="237">
        <v>1200000</v>
      </c>
      <c r="E13" s="155">
        <v>9190200</v>
      </c>
      <c r="F13" s="155">
        <v>851332</v>
      </c>
      <c r="G13" s="155"/>
      <c r="H13" s="155"/>
      <c r="I13" s="155"/>
      <c r="J13" s="198">
        <f t="shared" si="1"/>
        <v>11241532</v>
      </c>
      <c r="K13" s="320">
        <f t="shared" si="2"/>
        <v>11241532</v>
      </c>
    </row>
    <row r="14" spans="1:11" s="46" customFormat="1" ht="12" customHeight="1" thickBot="1">
      <c r="A14" s="186" t="s">
        <v>67</v>
      </c>
      <c r="B14" s="170" t="s">
        <v>323</v>
      </c>
      <c r="C14" s="155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8</v>
      </c>
      <c r="B15" s="91" t="s">
        <v>151</v>
      </c>
      <c r="C15" s="154">
        <f>+C16+C17+C18+C19+C20</f>
        <v>0</v>
      </c>
      <c r="D15" s="235">
        <f>+D16+D17+D18+D19+D20</f>
        <v>6152000</v>
      </c>
      <c r="E15" s="154">
        <f aca="true" t="shared" si="3" ref="E15:K15">+E16+E17+E18+E19+E20</f>
        <v>0</v>
      </c>
      <c r="F15" s="154">
        <f t="shared" si="3"/>
        <v>382355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6534355</v>
      </c>
      <c r="K15" s="319">
        <f t="shared" si="3"/>
        <v>6534355</v>
      </c>
    </row>
    <row r="16" spans="1:11" s="46" customFormat="1" ht="12" customHeight="1">
      <c r="A16" s="184" t="s">
        <v>69</v>
      </c>
      <c r="B16" s="168" t="s">
        <v>152</v>
      </c>
      <c r="C16" s="156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70</v>
      </c>
      <c r="B17" s="169" t="s">
        <v>153</v>
      </c>
      <c r="C17" s="155"/>
      <c r="D17" s="237"/>
      <c r="E17" s="155"/>
      <c r="F17" s="155"/>
      <c r="G17" s="155"/>
      <c r="H17" s="155"/>
      <c r="I17" s="155"/>
      <c r="J17" s="350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71</v>
      </c>
      <c r="B18" s="169" t="s">
        <v>314</v>
      </c>
      <c r="C18" s="155"/>
      <c r="D18" s="237"/>
      <c r="E18" s="155"/>
      <c r="F18" s="155"/>
      <c r="G18" s="155"/>
      <c r="H18" s="155"/>
      <c r="I18" s="155"/>
      <c r="J18" s="350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72</v>
      </c>
      <c r="B19" s="169" t="s">
        <v>315</v>
      </c>
      <c r="C19" s="155"/>
      <c r="D19" s="237"/>
      <c r="E19" s="155"/>
      <c r="F19" s="155"/>
      <c r="G19" s="155"/>
      <c r="H19" s="155"/>
      <c r="I19" s="155"/>
      <c r="J19" s="350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73</v>
      </c>
      <c r="B20" s="169" t="s">
        <v>154</v>
      </c>
      <c r="C20" s="155"/>
      <c r="D20" s="237">
        <v>6152000</v>
      </c>
      <c r="E20" s="155"/>
      <c r="F20" s="155">
        <v>382355</v>
      </c>
      <c r="G20" s="155"/>
      <c r="H20" s="155"/>
      <c r="I20" s="155"/>
      <c r="J20" s="350">
        <f t="shared" si="1"/>
        <v>6534355</v>
      </c>
      <c r="K20" s="321">
        <f t="shared" si="2"/>
        <v>6534355</v>
      </c>
    </row>
    <row r="21" spans="1:11" s="47" customFormat="1" ht="12" customHeight="1" thickBot="1">
      <c r="A21" s="186" t="s">
        <v>79</v>
      </c>
      <c r="B21" s="170" t="s">
        <v>155</v>
      </c>
      <c r="C21" s="157"/>
      <c r="D21" s="238"/>
      <c r="E21" s="157"/>
      <c r="F21" s="157"/>
      <c r="G21" s="157"/>
      <c r="H21" s="157"/>
      <c r="I21" s="157"/>
      <c r="J21" s="351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9</v>
      </c>
      <c r="B22" s="19" t="s">
        <v>156</v>
      </c>
      <c r="C22" s="154">
        <f>+C23+C24+C25+C26+C27</f>
        <v>94030624</v>
      </c>
      <c r="D22" s="235">
        <f>+D23+D24+D25+D26+D27</f>
        <v>-14000000</v>
      </c>
      <c r="E22" s="154">
        <f aca="true" t="shared" si="4" ref="E22:K22">+E23+E24+E25+E26+E27</f>
        <v>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-14000000</v>
      </c>
      <c r="K22" s="319">
        <f t="shared" si="4"/>
        <v>80030624</v>
      </c>
    </row>
    <row r="23" spans="1:11" s="47" customFormat="1" ht="12" customHeight="1">
      <c r="A23" s="184" t="s">
        <v>52</v>
      </c>
      <c r="B23" s="168" t="s">
        <v>157</v>
      </c>
      <c r="C23" s="156">
        <v>86000000</v>
      </c>
      <c r="D23" s="236">
        <v>-14000000</v>
      </c>
      <c r="E23" s="156"/>
      <c r="F23" s="156"/>
      <c r="G23" s="156"/>
      <c r="H23" s="156"/>
      <c r="I23" s="156"/>
      <c r="J23" s="198">
        <f t="shared" si="1"/>
        <v>-14000000</v>
      </c>
      <c r="K23" s="320">
        <f t="shared" si="2"/>
        <v>72000000</v>
      </c>
    </row>
    <row r="24" spans="1:11" s="46" customFormat="1" ht="12" customHeight="1">
      <c r="A24" s="185" t="s">
        <v>53</v>
      </c>
      <c r="B24" s="169" t="s">
        <v>158</v>
      </c>
      <c r="C24" s="155"/>
      <c r="D24" s="237"/>
      <c r="E24" s="155"/>
      <c r="F24" s="155"/>
      <c r="G24" s="155"/>
      <c r="H24" s="155"/>
      <c r="I24" s="155"/>
      <c r="J24" s="350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54</v>
      </c>
      <c r="B25" s="169" t="s">
        <v>316</v>
      </c>
      <c r="C25" s="155"/>
      <c r="D25" s="237"/>
      <c r="E25" s="155"/>
      <c r="F25" s="155"/>
      <c r="G25" s="155"/>
      <c r="H25" s="155"/>
      <c r="I25" s="155"/>
      <c r="J25" s="350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55</v>
      </c>
      <c r="B26" s="169" t="s">
        <v>317</v>
      </c>
      <c r="C26" s="155"/>
      <c r="D26" s="237"/>
      <c r="E26" s="155"/>
      <c r="F26" s="155"/>
      <c r="G26" s="155"/>
      <c r="H26" s="155"/>
      <c r="I26" s="155"/>
      <c r="J26" s="350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96</v>
      </c>
      <c r="B27" s="169" t="s">
        <v>159</v>
      </c>
      <c r="C27" s="155">
        <v>8030624</v>
      </c>
      <c r="D27" s="237"/>
      <c r="E27" s="155"/>
      <c r="F27" s="155"/>
      <c r="G27" s="155"/>
      <c r="H27" s="155"/>
      <c r="I27" s="155"/>
      <c r="J27" s="350">
        <f t="shared" si="1"/>
        <v>0</v>
      </c>
      <c r="K27" s="321">
        <f t="shared" si="2"/>
        <v>8030624</v>
      </c>
    </row>
    <row r="28" spans="1:11" s="47" customFormat="1" ht="12" customHeight="1" thickBot="1">
      <c r="A28" s="186" t="s">
        <v>97</v>
      </c>
      <c r="B28" s="170" t="s">
        <v>160</v>
      </c>
      <c r="C28" s="157"/>
      <c r="D28" s="238"/>
      <c r="E28" s="157"/>
      <c r="F28" s="157"/>
      <c r="G28" s="157"/>
      <c r="H28" s="157"/>
      <c r="I28" s="157"/>
      <c r="J28" s="351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98</v>
      </c>
      <c r="B29" s="19" t="s">
        <v>462</v>
      </c>
      <c r="C29" s="160">
        <f>+C30+C31+C32+C33+C34+C35+C36</f>
        <v>140500000</v>
      </c>
      <c r="D29" s="160">
        <f>+D30+D31+D32+D33+D34+D35+D36</f>
        <v>0</v>
      </c>
      <c r="E29" s="160">
        <f aca="true" t="shared" si="5" ref="E29:K29">+E30+E31+E32+E33+E34+E35+E36</f>
        <v>0</v>
      </c>
      <c r="F29" s="160">
        <f t="shared" si="5"/>
        <v>8500000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8500000</v>
      </c>
      <c r="K29" s="323">
        <f t="shared" si="5"/>
        <v>149000000</v>
      </c>
    </row>
    <row r="30" spans="1:11" s="47" customFormat="1" ht="12" customHeight="1">
      <c r="A30" s="184" t="s">
        <v>161</v>
      </c>
      <c r="B30" s="168" t="s">
        <v>455</v>
      </c>
      <c r="C30" s="156">
        <v>88000000</v>
      </c>
      <c r="D30" s="156"/>
      <c r="E30" s="156"/>
      <c r="F30" s="156">
        <v>2500000</v>
      </c>
      <c r="G30" s="156"/>
      <c r="H30" s="156"/>
      <c r="I30" s="156"/>
      <c r="J30" s="198">
        <f t="shared" si="1"/>
        <v>2500000</v>
      </c>
      <c r="K30" s="320">
        <f t="shared" si="2"/>
        <v>90500000</v>
      </c>
    </row>
    <row r="31" spans="1:11" s="47" customFormat="1" ht="12" customHeight="1">
      <c r="A31" s="185" t="s">
        <v>162</v>
      </c>
      <c r="B31" s="169" t="s">
        <v>456</v>
      </c>
      <c r="C31" s="155">
        <v>30000000</v>
      </c>
      <c r="D31" s="155"/>
      <c r="E31" s="155"/>
      <c r="F31" s="155">
        <v>-1500000</v>
      </c>
      <c r="G31" s="155"/>
      <c r="H31" s="155"/>
      <c r="I31" s="155"/>
      <c r="J31" s="350">
        <f t="shared" si="1"/>
        <v>-1500000</v>
      </c>
      <c r="K31" s="321">
        <f t="shared" si="2"/>
        <v>28500000</v>
      </c>
    </row>
    <row r="32" spans="1:11" s="47" customFormat="1" ht="12" customHeight="1">
      <c r="A32" s="185" t="s">
        <v>163</v>
      </c>
      <c r="B32" s="169" t="s">
        <v>457</v>
      </c>
      <c r="C32" s="155">
        <v>13000000</v>
      </c>
      <c r="D32" s="155"/>
      <c r="E32" s="155"/>
      <c r="F32" s="155">
        <v>9000000</v>
      </c>
      <c r="G32" s="155"/>
      <c r="H32" s="155"/>
      <c r="I32" s="155"/>
      <c r="J32" s="350">
        <f t="shared" si="1"/>
        <v>9000000</v>
      </c>
      <c r="K32" s="321">
        <f t="shared" si="2"/>
        <v>22000000</v>
      </c>
    </row>
    <row r="33" spans="1:11" s="47" customFormat="1" ht="12" customHeight="1">
      <c r="A33" s="185" t="s">
        <v>164</v>
      </c>
      <c r="B33" s="169" t="s">
        <v>458</v>
      </c>
      <c r="C33" s="155"/>
      <c r="D33" s="155"/>
      <c r="E33" s="155"/>
      <c r="F33" s="155"/>
      <c r="G33" s="155"/>
      <c r="H33" s="155"/>
      <c r="I33" s="155"/>
      <c r="J33" s="350">
        <f t="shared" si="1"/>
        <v>0</v>
      </c>
      <c r="K33" s="321">
        <f t="shared" si="2"/>
        <v>0</v>
      </c>
    </row>
    <row r="34" spans="1:11" s="47" customFormat="1" ht="12" customHeight="1">
      <c r="A34" s="185" t="s">
        <v>459</v>
      </c>
      <c r="B34" s="169" t="s">
        <v>165</v>
      </c>
      <c r="C34" s="155">
        <v>4000000</v>
      </c>
      <c r="D34" s="155"/>
      <c r="E34" s="155"/>
      <c r="F34" s="155">
        <v>1000000</v>
      </c>
      <c r="G34" s="155"/>
      <c r="H34" s="155"/>
      <c r="I34" s="155"/>
      <c r="J34" s="350">
        <f t="shared" si="1"/>
        <v>1000000</v>
      </c>
      <c r="K34" s="321">
        <f t="shared" si="2"/>
        <v>5000000</v>
      </c>
    </row>
    <row r="35" spans="1:11" s="47" customFormat="1" ht="12" customHeight="1">
      <c r="A35" s="185" t="s">
        <v>460</v>
      </c>
      <c r="B35" s="169" t="s">
        <v>166</v>
      </c>
      <c r="C35" s="155"/>
      <c r="D35" s="155"/>
      <c r="E35" s="155"/>
      <c r="F35" s="155"/>
      <c r="G35" s="155"/>
      <c r="H35" s="155"/>
      <c r="I35" s="155"/>
      <c r="J35" s="350">
        <f t="shared" si="1"/>
        <v>0</v>
      </c>
      <c r="K35" s="321">
        <f t="shared" si="2"/>
        <v>0</v>
      </c>
    </row>
    <row r="36" spans="1:11" s="47" customFormat="1" ht="12" customHeight="1" thickBot="1">
      <c r="A36" s="186" t="s">
        <v>461</v>
      </c>
      <c r="B36" s="170" t="s">
        <v>167</v>
      </c>
      <c r="C36" s="157">
        <v>5500000</v>
      </c>
      <c r="D36" s="157"/>
      <c r="E36" s="157"/>
      <c r="F36" s="157">
        <v>-2500000</v>
      </c>
      <c r="G36" s="157"/>
      <c r="H36" s="157"/>
      <c r="I36" s="157"/>
      <c r="J36" s="351">
        <f t="shared" si="1"/>
        <v>-2500000</v>
      </c>
      <c r="K36" s="322">
        <f t="shared" si="2"/>
        <v>3000000</v>
      </c>
    </row>
    <row r="37" spans="1:11" s="47" customFormat="1" ht="12" customHeight="1" thickBot="1">
      <c r="A37" s="25" t="s">
        <v>11</v>
      </c>
      <c r="B37" s="19" t="s">
        <v>324</v>
      </c>
      <c r="C37" s="154">
        <f>SUM(C38:C48)</f>
        <v>93328000</v>
      </c>
      <c r="D37" s="235">
        <f>SUM(D38:D48)</f>
        <v>735530</v>
      </c>
      <c r="E37" s="154">
        <f aca="true" t="shared" si="6" ref="E37:K37">SUM(E38:E48)</f>
        <v>43800000</v>
      </c>
      <c r="F37" s="154">
        <f t="shared" si="6"/>
        <v>913151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45448681</v>
      </c>
      <c r="K37" s="319">
        <f t="shared" si="6"/>
        <v>138776681</v>
      </c>
    </row>
    <row r="38" spans="1:11" s="47" customFormat="1" ht="12" customHeight="1">
      <c r="A38" s="184" t="s">
        <v>56</v>
      </c>
      <c r="B38" s="168" t="s">
        <v>170</v>
      </c>
      <c r="C38" s="156"/>
      <c r="D38" s="236"/>
      <c r="E38" s="156"/>
      <c r="F38" s="156"/>
      <c r="G38" s="156"/>
      <c r="H38" s="156"/>
      <c r="I38" s="156"/>
      <c r="J38" s="198">
        <f t="shared" si="1"/>
        <v>0</v>
      </c>
      <c r="K38" s="320">
        <f t="shared" si="2"/>
        <v>0</v>
      </c>
    </row>
    <row r="39" spans="1:11" s="47" customFormat="1" ht="12" customHeight="1">
      <c r="A39" s="185" t="s">
        <v>57</v>
      </c>
      <c r="B39" s="169" t="s">
        <v>171</v>
      </c>
      <c r="C39" s="155">
        <v>69900000</v>
      </c>
      <c r="D39" s="237"/>
      <c r="E39" s="155">
        <v>33000000</v>
      </c>
      <c r="F39" s="155">
        <v>800000</v>
      </c>
      <c r="G39" s="155"/>
      <c r="H39" s="155"/>
      <c r="I39" s="155"/>
      <c r="J39" s="350">
        <f t="shared" si="1"/>
        <v>33800000</v>
      </c>
      <c r="K39" s="321">
        <f t="shared" si="2"/>
        <v>103700000</v>
      </c>
    </row>
    <row r="40" spans="1:11" s="47" customFormat="1" ht="12" customHeight="1">
      <c r="A40" s="185" t="s">
        <v>58</v>
      </c>
      <c r="B40" s="169" t="s">
        <v>172</v>
      </c>
      <c r="C40" s="155">
        <v>4275000</v>
      </c>
      <c r="D40" s="237">
        <v>735530</v>
      </c>
      <c r="E40" s="155"/>
      <c r="F40" s="155">
        <v>-1046849</v>
      </c>
      <c r="G40" s="155"/>
      <c r="H40" s="155"/>
      <c r="I40" s="155"/>
      <c r="J40" s="350">
        <f t="shared" si="1"/>
        <v>-311319</v>
      </c>
      <c r="K40" s="321">
        <f t="shared" si="2"/>
        <v>3963681</v>
      </c>
    </row>
    <row r="41" spans="1:11" s="47" customFormat="1" ht="12" customHeight="1">
      <c r="A41" s="185" t="s">
        <v>100</v>
      </c>
      <c r="B41" s="169" t="s">
        <v>173</v>
      </c>
      <c r="C41" s="155">
        <v>300000</v>
      </c>
      <c r="D41" s="237"/>
      <c r="E41" s="155"/>
      <c r="F41" s="155"/>
      <c r="G41" s="155"/>
      <c r="H41" s="155"/>
      <c r="I41" s="155"/>
      <c r="J41" s="350">
        <f t="shared" si="1"/>
        <v>0</v>
      </c>
      <c r="K41" s="321">
        <f t="shared" si="2"/>
        <v>300000</v>
      </c>
    </row>
    <row r="42" spans="1:11" s="47" customFormat="1" ht="12" customHeight="1">
      <c r="A42" s="185" t="s">
        <v>101</v>
      </c>
      <c r="B42" s="169" t="s">
        <v>174</v>
      </c>
      <c r="C42" s="155">
        <v>2500000</v>
      </c>
      <c r="D42" s="237"/>
      <c r="E42" s="155"/>
      <c r="F42" s="155">
        <v>360000</v>
      </c>
      <c r="G42" s="155"/>
      <c r="H42" s="155"/>
      <c r="I42" s="155"/>
      <c r="J42" s="350">
        <f t="shared" si="1"/>
        <v>360000</v>
      </c>
      <c r="K42" s="321">
        <f t="shared" si="2"/>
        <v>2860000</v>
      </c>
    </row>
    <row r="43" spans="1:11" s="47" customFormat="1" ht="12" customHeight="1">
      <c r="A43" s="185" t="s">
        <v>102</v>
      </c>
      <c r="B43" s="169" t="s">
        <v>175</v>
      </c>
      <c r="C43" s="155">
        <v>16053000</v>
      </c>
      <c r="D43" s="237"/>
      <c r="E43" s="155">
        <v>4800000</v>
      </c>
      <c r="F43" s="155">
        <v>800000</v>
      </c>
      <c r="G43" s="155"/>
      <c r="H43" s="155"/>
      <c r="I43" s="155"/>
      <c r="J43" s="350">
        <f t="shared" si="1"/>
        <v>5600000</v>
      </c>
      <c r="K43" s="321">
        <f t="shared" si="2"/>
        <v>21653000</v>
      </c>
    </row>
    <row r="44" spans="1:11" s="47" customFormat="1" ht="12" customHeight="1">
      <c r="A44" s="185" t="s">
        <v>103</v>
      </c>
      <c r="B44" s="169" t="s">
        <v>176</v>
      </c>
      <c r="C44" s="155"/>
      <c r="D44" s="237"/>
      <c r="E44" s="155"/>
      <c r="F44" s="155"/>
      <c r="G44" s="155"/>
      <c r="H44" s="155"/>
      <c r="I44" s="155"/>
      <c r="J44" s="350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104</v>
      </c>
      <c r="B45" s="169" t="s">
        <v>177</v>
      </c>
      <c r="C45" s="155"/>
      <c r="D45" s="237"/>
      <c r="E45" s="155"/>
      <c r="F45" s="155"/>
      <c r="G45" s="155"/>
      <c r="H45" s="155"/>
      <c r="I45" s="155"/>
      <c r="J45" s="350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168</v>
      </c>
      <c r="B46" s="169" t="s">
        <v>178</v>
      </c>
      <c r="C46" s="158">
        <v>100000</v>
      </c>
      <c r="D46" s="266"/>
      <c r="E46" s="158"/>
      <c r="F46" s="158"/>
      <c r="G46" s="158"/>
      <c r="H46" s="158"/>
      <c r="I46" s="158"/>
      <c r="J46" s="348">
        <f t="shared" si="1"/>
        <v>0</v>
      </c>
      <c r="K46" s="324">
        <f t="shared" si="2"/>
        <v>100000</v>
      </c>
    </row>
    <row r="47" spans="1:11" s="47" customFormat="1" ht="12" customHeight="1">
      <c r="A47" s="186" t="s">
        <v>169</v>
      </c>
      <c r="B47" s="170" t="s">
        <v>326</v>
      </c>
      <c r="C47" s="159"/>
      <c r="D47" s="267"/>
      <c r="E47" s="159"/>
      <c r="F47" s="159"/>
      <c r="G47" s="159"/>
      <c r="H47" s="159"/>
      <c r="I47" s="159"/>
      <c r="J47" s="354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325</v>
      </c>
      <c r="B48" s="170" t="s">
        <v>179</v>
      </c>
      <c r="C48" s="159">
        <v>200000</v>
      </c>
      <c r="D48" s="267"/>
      <c r="E48" s="159">
        <v>6000000</v>
      </c>
      <c r="F48" s="159"/>
      <c r="G48" s="159"/>
      <c r="H48" s="159"/>
      <c r="I48" s="159"/>
      <c r="J48" s="354">
        <f t="shared" si="1"/>
        <v>6000000</v>
      </c>
      <c r="K48" s="325">
        <f t="shared" si="2"/>
        <v>6200000</v>
      </c>
    </row>
    <row r="49" spans="1:11" s="47" customFormat="1" ht="12" customHeight="1" thickBot="1">
      <c r="A49" s="25" t="s">
        <v>12</v>
      </c>
      <c r="B49" s="19" t="s">
        <v>180</v>
      </c>
      <c r="C49" s="154">
        <f>SUM(C50:C54)</f>
        <v>1500000</v>
      </c>
      <c r="D49" s="235">
        <f>SUM(D50:D54)</f>
        <v>4742070</v>
      </c>
      <c r="E49" s="154">
        <f aca="true" t="shared" si="7" ref="E49:K49">SUM(E50:E54)</f>
        <v>0</v>
      </c>
      <c r="F49" s="154">
        <f t="shared" si="7"/>
        <v>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4742070</v>
      </c>
      <c r="K49" s="319">
        <f t="shared" si="7"/>
        <v>6242070</v>
      </c>
    </row>
    <row r="50" spans="1:11" s="47" customFormat="1" ht="12" customHeight="1">
      <c r="A50" s="184" t="s">
        <v>59</v>
      </c>
      <c r="B50" s="168" t="s">
        <v>184</v>
      </c>
      <c r="C50" s="209"/>
      <c r="D50" s="268"/>
      <c r="E50" s="209"/>
      <c r="F50" s="209"/>
      <c r="G50" s="209"/>
      <c r="H50" s="209"/>
      <c r="I50" s="209"/>
      <c r="J50" s="345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60</v>
      </c>
      <c r="B51" s="169" t="s">
        <v>185</v>
      </c>
      <c r="C51" s="158">
        <v>1500000</v>
      </c>
      <c r="D51" s="266">
        <v>24000</v>
      </c>
      <c r="E51" s="158"/>
      <c r="F51" s="158"/>
      <c r="G51" s="158"/>
      <c r="H51" s="158"/>
      <c r="I51" s="158"/>
      <c r="J51" s="348">
        <f t="shared" si="1"/>
        <v>24000</v>
      </c>
      <c r="K51" s="324">
        <f t="shared" si="2"/>
        <v>1524000</v>
      </c>
    </row>
    <row r="52" spans="1:11" s="47" customFormat="1" ht="12" customHeight="1">
      <c r="A52" s="185" t="s">
        <v>181</v>
      </c>
      <c r="B52" s="169" t="s">
        <v>186</v>
      </c>
      <c r="C52" s="158"/>
      <c r="D52" s="266"/>
      <c r="E52" s="158"/>
      <c r="F52" s="158"/>
      <c r="G52" s="158"/>
      <c r="H52" s="158"/>
      <c r="I52" s="158"/>
      <c r="J52" s="348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182</v>
      </c>
      <c r="B53" s="169" t="s">
        <v>187</v>
      </c>
      <c r="C53" s="158"/>
      <c r="D53" s="266"/>
      <c r="E53" s="158"/>
      <c r="F53" s="158"/>
      <c r="G53" s="158"/>
      <c r="H53" s="158"/>
      <c r="I53" s="158"/>
      <c r="J53" s="348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183</v>
      </c>
      <c r="B54" s="170" t="s">
        <v>188</v>
      </c>
      <c r="C54" s="159"/>
      <c r="D54" s="267">
        <v>4718070</v>
      </c>
      <c r="E54" s="159"/>
      <c r="F54" s="159"/>
      <c r="G54" s="159"/>
      <c r="H54" s="159"/>
      <c r="I54" s="159"/>
      <c r="J54" s="354">
        <f t="shared" si="1"/>
        <v>4718070</v>
      </c>
      <c r="K54" s="325">
        <f t="shared" si="2"/>
        <v>4718070</v>
      </c>
    </row>
    <row r="55" spans="1:11" s="47" customFormat="1" ht="12" customHeight="1" thickBot="1">
      <c r="A55" s="25" t="s">
        <v>105</v>
      </c>
      <c r="B55" s="19" t="s">
        <v>189</v>
      </c>
      <c r="C55" s="154">
        <f>SUM(C56:C58)</f>
        <v>0</v>
      </c>
      <c r="D55" s="235">
        <f>SUM(D56:D58)</f>
        <v>0</v>
      </c>
      <c r="E55" s="154">
        <f aca="true" t="shared" si="8" ref="E55:K55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0</v>
      </c>
    </row>
    <row r="56" spans="1:11" s="47" customFormat="1" ht="12" customHeight="1">
      <c r="A56" s="184" t="s">
        <v>61</v>
      </c>
      <c r="B56" s="168" t="s">
        <v>190</v>
      </c>
      <c r="C56" s="156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62</v>
      </c>
      <c r="B57" s="169" t="s">
        <v>318</v>
      </c>
      <c r="C57" s="155"/>
      <c r="D57" s="237"/>
      <c r="E57" s="155"/>
      <c r="F57" s="155"/>
      <c r="G57" s="155"/>
      <c r="H57" s="155"/>
      <c r="I57" s="155"/>
      <c r="J57" s="350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193</v>
      </c>
      <c r="B58" s="169" t="s">
        <v>191</v>
      </c>
      <c r="C58" s="155"/>
      <c r="D58" s="237"/>
      <c r="E58" s="155"/>
      <c r="F58" s="155"/>
      <c r="G58" s="155"/>
      <c r="H58" s="155"/>
      <c r="I58" s="155"/>
      <c r="J58" s="350">
        <f t="shared" si="1"/>
        <v>0</v>
      </c>
      <c r="K58" s="321">
        <f t="shared" si="2"/>
        <v>0</v>
      </c>
    </row>
    <row r="59" spans="1:11" s="47" customFormat="1" ht="12" customHeight="1" thickBot="1">
      <c r="A59" s="186" t="s">
        <v>194</v>
      </c>
      <c r="B59" s="170" t="s">
        <v>192</v>
      </c>
      <c r="C59" s="157"/>
      <c r="D59" s="238"/>
      <c r="E59" s="157"/>
      <c r="F59" s="157"/>
      <c r="G59" s="157"/>
      <c r="H59" s="157"/>
      <c r="I59" s="157"/>
      <c r="J59" s="351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14</v>
      </c>
      <c r="B60" s="91" t="s">
        <v>195</v>
      </c>
      <c r="C60" s="154">
        <f>SUM(C61:C63)</f>
        <v>0</v>
      </c>
      <c r="D60" s="235">
        <f>SUM(D61:D63)</f>
        <v>0</v>
      </c>
      <c r="E60" s="154">
        <f aca="true" t="shared" si="9" ref="E60:K60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106</v>
      </c>
      <c r="B61" s="168" t="s">
        <v>197</v>
      </c>
      <c r="C61" s="158"/>
      <c r="D61" s="266"/>
      <c r="E61" s="158"/>
      <c r="F61" s="158"/>
      <c r="G61" s="158"/>
      <c r="H61" s="158"/>
      <c r="I61" s="158"/>
      <c r="J61" s="348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107</v>
      </c>
      <c r="B62" s="169" t="s">
        <v>319</v>
      </c>
      <c r="C62" s="158"/>
      <c r="D62" s="266"/>
      <c r="E62" s="158"/>
      <c r="F62" s="158"/>
      <c r="G62" s="158"/>
      <c r="H62" s="158"/>
      <c r="I62" s="158"/>
      <c r="J62" s="348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128</v>
      </c>
      <c r="B63" s="169" t="s">
        <v>198</v>
      </c>
      <c r="C63" s="158"/>
      <c r="D63" s="266"/>
      <c r="E63" s="158"/>
      <c r="F63" s="158"/>
      <c r="G63" s="158"/>
      <c r="H63" s="158"/>
      <c r="I63" s="158"/>
      <c r="J63" s="348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196</v>
      </c>
      <c r="B64" s="170" t="s">
        <v>199</v>
      </c>
      <c r="C64" s="158"/>
      <c r="D64" s="266"/>
      <c r="E64" s="158"/>
      <c r="F64" s="158"/>
      <c r="G64" s="158"/>
      <c r="H64" s="158"/>
      <c r="I64" s="158"/>
      <c r="J64" s="348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15</v>
      </c>
      <c r="B65" s="19" t="s">
        <v>200</v>
      </c>
      <c r="C65" s="160">
        <f>+C8+C15+C22+C29+C37+C49+C55+C60</f>
        <v>407330136</v>
      </c>
      <c r="D65" s="239">
        <f>+D8+D15+D22+D29+D37+D49+D55+D60</f>
        <v>0</v>
      </c>
      <c r="E65" s="160">
        <f aca="true" t="shared" si="10" ref="E65:K65">+E8+E15+E22+E29+E37+E49+E55+E60</f>
        <v>53607000</v>
      </c>
      <c r="F65" s="160">
        <f t="shared" si="10"/>
        <v>11000000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64607000</v>
      </c>
      <c r="K65" s="323">
        <f t="shared" si="10"/>
        <v>471937136</v>
      </c>
    </row>
    <row r="66" spans="1:11" s="47" customFormat="1" ht="12" customHeight="1" thickBot="1">
      <c r="A66" s="187" t="s">
        <v>288</v>
      </c>
      <c r="B66" s="91" t="s">
        <v>202</v>
      </c>
      <c r="C66" s="154">
        <f>SUM(C67:C69)</f>
        <v>0</v>
      </c>
      <c r="D66" s="235">
        <f>SUM(D67:D69)</f>
        <v>0</v>
      </c>
      <c r="E66" s="154">
        <f aca="true" t="shared" si="11" ref="E66:K66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230</v>
      </c>
      <c r="B67" s="168" t="s">
        <v>203</v>
      </c>
      <c r="C67" s="158"/>
      <c r="D67" s="266"/>
      <c r="E67" s="158"/>
      <c r="F67" s="158"/>
      <c r="G67" s="158"/>
      <c r="H67" s="158"/>
      <c r="I67" s="158"/>
      <c r="J67" s="348">
        <f aca="true" t="shared" si="12" ref="J67:J88">D67+E67+F67+G67+H67+I67</f>
        <v>0</v>
      </c>
      <c r="K67" s="324">
        <f aca="true" t="shared" si="13" ref="K67:K88">C67+J67</f>
        <v>0</v>
      </c>
    </row>
    <row r="68" spans="1:11" s="47" customFormat="1" ht="12" customHeight="1">
      <c r="A68" s="185" t="s">
        <v>239</v>
      </c>
      <c r="B68" s="169" t="s">
        <v>204</v>
      </c>
      <c r="C68" s="158"/>
      <c r="D68" s="266"/>
      <c r="E68" s="158"/>
      <c r="F68" s="158"/>
      <c r="G68" s="158"/>
      <c r="H68" s="158"/>
      <c r="I68" s="158"/>
      <c r="J68" s="348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240</v>
      </c>
      <c r="B69" s="342" t="s">
        <v>205</v>
      </c>
      <c r="C69" s="318"/>
      <c r="D69" s="269"/>
      <c r="E69" s="318"/>
      <c r="F69" s="318"/>
      <c r="G69" s="318"/>
      <c r="H69" s="318"/>
      <c r="I69" s="318"/>
      <c r="J69" s="347">
        <f t="shared" si="12"/>
        <v>0</v>
      </c>
      <c r="K69" s="343">
        <f t="shared" si="13"/>
        <v>0</v>
      </c>
    </row>
    <row r="70" spans="1:11" s="47" customFormat="1" ht="12" customHeight="1" thickBot="1">
      <c r="A70" s="187" t="s">
        <v>206</v>
      </c>
      <c r="B70" s="91" t="s">
        <v>207</v>
      </c>
      <c r="C70" s="154">
        <f>SUM(C71:C74)</f>
        <v>0</v>
      </c>
      <c r="D70" s="154">
        <f>SUM(D71:D74)</f>
        <v>0</v>
      </c>
      <c r="E70" s="154">
        <f aca="true" t="shared" si="14" ref="E70:K70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84</v>
      </c>
      <c r="B71" s="300" t="s">
        <v>208</v>
      </c>
      <c r="C71" s="158"/>
      <c r="D71" s="158"/>
      <c r="E71" s="158"/>
      <c r="F71" s="158"/>
      <c r="G71" s="158"/>
      <c r="H71" s="158"/>
      <c r="I71" s="158"/>
      <c r="J71" s="348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85</v>
      </c>
      <c r="B72" s="300" t="s">
        <v>488</v>
      </c>
      <c r="C72" s="158"/>
      <c r="D72" s="158"/>
      <c r="E72" s="158"/>
      <c r="F72" s="158"/>
      <c r="G72" s="158"/>
      <c r="H72" s="158"/>
      <c r="I72" s="158"/>
      <c r="J72" s="348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231</v>
      </c>
      <c r="B73" s="300" t="s">
        <v>209</v>
      </c>
      <c r="C73" s="158"/>
      <c r="D73" s="158"/>
      <c r="E73" s="158"/>
      <c r="F73" s="158"/>
      <c r="G73" s="158"/>
      <c r="H73" s="158"/>
      <c r="I73" s="158"/>
      <c r="J73" s="348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232</v>
      </c>
      <c r="B74" s="301" t="s">
        <v>489</v>
      </c>
      <c r="C74" s="158"/>
      <c r="D74" s="158"/>
      <c r="E74" s="158"/>
      <c r="F74" s="158"/>
      <c r="G74" s="158"/>
      <c r="H74" s="158"/>
      <c r="I74" s="158"/>
      <c r="J74" s="348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210</v>
      </c>
      <c r="B75" s="91" t="s">
        <v>211</v>
      </c>
      <c r="C75" s="154">
        <f>SUM(C76:C77)</f>
        <v>83046501</v>
      </c>
      <c r="D75" s="154">
        <f>SUM(D76:D77)</f>
        <v>0</v>
      </c>
      <c r="E75" s="154">
        <f aca="true" t="shared" si="15" ref="E75:K75">SUM(E76:E77)</f>
        <v>0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0</v>
      </c>
      <c r="K75" s="319">
        <f t="shared" si="15"/>
        <v>83046501</v>
      </c>
    </row>
    <row r="76" spans="1:11" s="47" customFormat="1" ht="12" customHeight="1">
      <c r="A76" s="184" t="s">
        <v>233</v>
      </c>
      <c r="B76" s="168" t="s">
        <v>212</v>
      </c>
      <c r="C76" s="158">
        <v>83046501</v>
      </c>
      <c r="D76" s="158"/>
      <c r="E76" s="158"/>
      <c r="F76" s="158"/>
      <c r="G76" s="158"/>
      <c r="H76" s="158"/>
      <c r="I76" s="158"/>
      <c r="J76" s="348">
        <f t="shared" si="12"/>
        <v>0</v>
      </c>
      <c r="K76" s="324">
        <f t="shared" si="13"/>
        <v>83046501</v>
      </c>
    </row>
    <row r="77" spans="1:11" s="47" customFormat="1" ht="12" customHeight="1" thickBot="1">
      <c r="A77" s="186" t="s">
        <v>234</v>
      </c>
      <c r="B77" s="170" t="s">
        <v>213</v>
      </c>
      <c r="C77" s="158"/>
      <c r="D77" s="158"/>
      <c r="E77" s="158"/>
      <c r="F77" s="158"/>
      <c r="G77" s="158"/>
      <c r="H77" s="158"/>
      <c r="I77" s="158"/>
      <c r="J77" s="348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214</v>
      </c>
      <c r="B78" s="91" t="s">
        <v>215</v>
      </c>
      <c r="C78" s="154">
        <f>SUM(C79:C81)</f>
        <v>25000000</v>
      </c>
      <c r="D78" s="154">
        <f>SUM(D79:D81)</f>
        <v>0</v>
      </c>
      <c r="E78" s="154">
        <f aca="true" t="shared" si="16" ref="E78:K78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25000000</v>
      </c>
    </row>
    <row r="79" spans="1:11" s="47" customFormat="1" ht="12" customHeight="1">
      <c r="A79" s="184" t="s">
        <v>235</v>
      </c>
      <c r="B79" s="168" t="s">
        <v>216</v>
      </c>
      <c r="C79" s="158"/>
      <c r="D79" s="158"/>
      <c r="E79" s="158"/>
      <c r="F79" s="158"/>
      <c r="G79" s="158"/>
      <c r="H79" s="158"/>
      <c r="I79" s="158"/>
      <c r="J79" s="348">
        <f t="shared" si="12"/>
        <v>0</v>
      </c>
      <c r="K79" s="324">
        <f t="shared" si="13"/>
        <v>0</v>
      </c>
    </row>
    <row r="80" spans="1:11" s="47" customFormat="1" ht="12" customHeight="1">
      <c r="A80" s="185" t="s">
        <v>236</v>
      </c>
      <c r="B80" s="169" t="s">
        <v>217</v>
      </c>
      <c r="C80" s="158"/>
      <c r="D80" s="158"/>
      <c r="E80" s="158"/>
      <c r="F80" s="158"/>
      <c r="G80" s="158"/>
      <c r="H80" s="158"/>
      <c r="I80" s="158"/>
      <c r="J80" s="348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237</v>
      </c>
      <c r="B81" s="302" t="s">
        <v>490</v>
      </c>
      <c r="C81" s="158">
        <v>25000000</v>
      </c>
      <c r="D81" s="158"/>
      <c r="E81" s="158"/>
      <c r="F81" s="158"/>
      <c r="G81" s="158"/>
      <c r="H81" s="158"/>
      <c r="I81" s="158"/>
      <c r="J81" s="348">
        <f t="shared" si="12"/>
        <v>0</v>
      </c>
      <c r="K81" s="324">
        <f t="shared" si="13"/>
        <v>25000000</v>
      </c>
    </row>
    <row r="82" spans="1:11" s="47" customFormat="1" ht="12" customHeight="1" thickBot="1">
      <c r="A82" s="187" t="s">
        <v>218</v>
      </c>
      <c r="B82" s="91" t="s">
        <v>238</v>
      </c>
      <c r="C82" s="154">
        <f>SUM(C83:C86)</f>
        <v>0</v>
      </c>
      <c r="D82" s="154">
        <f>SUM(D83:D86)</f>
        <v>0</v>
      </c>
      <c r="E82" s="154">
        <f aca="true" t="shared" si="17" ref="E82:K82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219</v>
      </c>
      <c r="B83" s="168" t="s">
        <v>220</v>
      </c>
      <c r="C83" s="158"/>
      <c r="D83" s="158"/>
      <c r="E83" s="158"/>
      <c r="F83" s="158"/>
      <c r="G83" s="158"/>
      <c r="H83" s="158"/>
      <c r="I83" s="158"/>
      <c r="J83" s="348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221</v>
      </c>
      <c r="B84" s="169" t="s">
        <v>222</v>
      </c>
      <c r="C84" s="158"/>
      <c r="D84" s="158"/>
      <c r="E84" s="158"/>
      <c r="F84" s="158"/>
      <c r="G84" s="158"/>
      <c r="H84" s="158"/>
      <c r="I84" s="158"/>
      <c r="J84" s="348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223</v>
      </c>
      <c r="B85" s="169" t="s">
        <v>224</v>
      </c>
      <c r="C85" s="158"/>
      <c r="D85" s="158"/>
      <c r="E85" s="158"/>
      <c r="F85" s="158"/>
      <c r="G85" s="158"/>
      <c r="H85" s="158"/>
      <c r="I85" s="158"/>
      <c r="J85" s="348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225</v>
      </c>
      <c r="B86" s="170" t="s">
        <v>226</v>
      </c>
      <c r="C86" s="158"/>
      <c r="D86" s="158"/>
      <c r="E86" s="158"/>
      <c r="F86" s="158"/>
      <c r="G86" s="158"/>
      <c r="H86" s="158"/>
      <c r="I86" s="158"/>
      <c r="J86" s="348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227</v>
      </c>
      <c r="B87" s="91" t="s">
        <v>365</v>
      </c>
      <c r="C87" s="212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386</v>
      </c>
      <c r="B88" s="91" t="s">
        <v>228</v>
      </c>
      <c r="C88" s="212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387</v>
      </c>
      <c r="B89" s="174" t="s">
        <v>368</v>
      </c>
      <c r="C89" s="160">
        <f>+C66+C70+C75+C78+C82+C88+C87</f>
        <v>108046501</v>
      </c>
      <c r="D89" s="160">
        <f>+D66+D70+D75+D78+D82+D88+D87</f>
        <v>0</v>
      </c>
      <c r="E89" s="160">
        <f aca="true" t="shared" si="18" ref="E89:K89">+E66+E70+E75+E78+E82+E88+E87</f>
        <v>0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0</v>
      </c>
      <c r="K89" s="323">
        <f t="shared" si="18"/>
        <v>108046501</v>
      </c>
    </row>
    <row r="90" spans="1:11" s="46" customFormat="1" ht="12" customHeight="1" thickBot="1">
      <c r="A90" s="191" t="s">
        <v>388</v>
      </c>
      <c r="B90" s="175" t="s">
        <v>389</v>
      </c>
      <c r="C90" s="160">
        <f>+C65+C89</f>
        <v>515376637</v>
      </c>
      <c r="D90" s="160">
        <f>+D65+D89</f>
        <v>0</v>
      </c>
      <c r="E90" s="160">
        <f aca="true" t="shared" si="19" ref="E90:K90">+E65+E89</f>
        <v>53607000</v>
      </c>
      <c r="F90" s="160">
        <f t="shared" si="19"/>
        <v>11000000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64607000</v>
      </c>
      <c r="K90" s="323">
        <f t="shared" si="19"/>
        <v>579983637</v>
      </c>
    </row>
    <row r="91" spans="1:3" s="47" customFormat="1" ht="15" customHeight="1" thickBot="1">
      <c r="A91" s="80"/>
      <c r="B91" s="81"/>
      <c r="C91" s="136"/>
    </row>
    <row r="92" spans="1:11" s="41" customFormat="1" ht="16.5" customHeight="1" thickBot="1">
      <c r="A92" s="415" t="s">
        <v>40</v>
      </c>
      <c r="B92" s="416"/>
      <c r="C92" s="416"/>
      <c r="D92" s="416"/>
      <c r="E92" s="416"/>
      <c r="F92" s="416"/>
      <c r="G92" s="416"/>
      <c r="H92" s="416"/>
      <c r="I92" s="416"/>
      <c r="J92" s="416"/>
      <c r="K92" s="417"/>
    </row>
    <row r="93" spans="1:11" s="48" customFormat="1" ht="12" customHeight="1" thickBot="1">
      <c r="A93" s="162" t="s">
        <v>7</v>
      </c>
      <c r="B93" s="24" t="s">
        <v>393</v>
      </c>
      <c r="C93" s="153">
        <f>+C94+C95+C96+C97+C98+C111</f>
        <v>279721400</v>
      </c>
      <c r="D93" s="329">
        <f>+D94+D95+D96+D97+D98+D111</f>
        <v>9271400</v>
      </c>
      <c r="E93" s="153">
        <f aca="true" t="shared" si="20" ref="E93:K93">+E94+E95+E96+E97+E98+E111</f>
        <v>53607000</v>
      </c>
      <c r="F93" s="153">
        <f t="shared" si="20"/>
        <v>11000000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73878400</v>
      </c>
      <c r="K93" s="333">
        <f t="shared" si="20"/>
        <v>353599800</v>
      </c>
    </row>
    <row r="94" spans="1:11" ht="12" customHeight="1">
      <c r="A94" s="192" t="s">
        <v>63</v>
      </c>
      <c r="B94" s="8" t="s">
        <v>36</v>
      </c>
      <c r="C94" s="227">
        <v>63416974</v>
      </c>
      <c r="D94" s="330"/>
      <c r="E94" s="227"/>
      <c r="F94" s="227"/>
      <c r="G94" s="227"/>
      <c r="H94" s="227"/>
      <c r="I94" s="227"/>
      <c r="J94" s="349">
        <f aca="true" t="shared" si="21" ref="J94:J127">D94+E94+F94+G94+H94+I94</f>
        <v>0</v>
      </c>
      <c r="K94" s="334">
        <f aca="true" t="shared" si="22" ref="K94:K127">C94+J94</f>
        <v>63416974</v>
      </c>
    </row>
    <row r="95" spans="1:11" ht="12" customHeight="1">
      <c r="A95" s="185" t="s">
        <v>64</v>
      </c>
      <c r="B95" s="6" t="s">
        <v>108</v>
      </c>
      <c r="C95" s="155">
        <v>13697159</v>
      </c>
      <c r="D95" s="331"/>
      <c r="E95" s="155"/>
      <c r="F95" s="155"/>
      <c r="G95" s="155"/>
      <c r="H95" s="155"/>
      <c r="I95" s="155"/>
      <c r="J95" s="350">
        <f t="shared" si="21"/>
        <v>0</v>
      </c>
      <c r="K95" s="321">
        <f t="shared" si="22"/>
        <v>13697159</v>
      </c>
    </row>
    <row r="96" spans="1:11" ht="12" customHeight="1">
      <c r="A96" s="185" t="s">
        <v>65</v>
      </c>
      <c r="B96" s="6" t="s">
        <v>82</v>
      </c>
      <c r="C96" s="157">
        <v>113856660</v>
      </c>
      <c r="D96" s="331"/>
      <c r="E96" s="157">
        <v>5000000</v>
      </c>
      <c r="F96" s="157">
        <v>12488000</v>
      </c>
      <c r="G96" s="157"/>
      <c r="H96" s="157"/>
      <c r="I96" s="157"/>
      <c r="J96" s="351">
        <f t="shared" si="21"/>
        <v>17488000</v>
      </c>
      <c r="K96" s="322">
        <f t="shared" si="22"/>
        <v>131344660</v>
      </c>
    </row>
    <row r="97" spans="1:11" ht="12" customHeight="1">
      <c r="A97" s="185" t="s">
        <v>66</v>
      </c>
      <c r="B97" s="9" t="s">
        <v>109</v>
      </c>
      <c r="C97" s="157">
        <v>6800000</v>
      </c>
      <c r="D97" s="309"/>
      <c r="E97" s="157"/>
      <c r="F97" s="157"/>
      <c r="G97" s="157"/>
      <c r="H97" s="157"/>
      <c r="I97" s="157"/>
      <c r="J97" s="351">
        <f t="shared" si="21"/>
        <v>0</v>
      </c>
      <c r="K97" s="322">
        <f t="shared" si="22"/>
        <v>6800000</v>
      </c>
    </row>
    <row r="98" spans="1:11" ht="12" customHeight="1">
      <c r="A98" s="185" t="s">
        <v>74</v>
      </c>
      <c r="B98" s="17" t="s">
        <v>110</v>
      </c>
      <c r="C98" s="157">
        <v>63324363</v>
      </c>
      <c r="D98" s="309"/>
      <c r="E98" s="157">
        <v>9190200</v>
      </c>
      <c r="F98" s="157">
        <v>498</v>
      </c>
      <c r="G98" s="157"/>
      <c r="H98" s="157"/>
      <c r="I98" s="157"/>
      <c r="J98" s="351">
        <f t="shared" si="21"/>
        <v>9190698</v>
      </c>
      <c r="K98" s="322">
        <f t="shared" si="22"/>
        <v>72515061</v>
      </c>
    </row>
    <row r="99" spans="1:11" ht="12" customHeight="1">
      <c r="A99" s="185" t="s">
        <v>67</v>
      </c>
      <c r="B99" s="6" t="s">
        <v>390</v>
      </c>
      <c r="C99" s="157">
        <v>55360</v>
      </c>
      <c r="D99" s="309"/>
      <c r="E99" s="157"/>
      <c r="F99" s="157">
        <v>498</v>
      </c>
      <c r="G99" s="157"/>
      <c r="H99" s="157"/>
      <c r="I99" s="157"/>
      <c r="J99" s="351">
        <f t="shared" si="21"/>
        <v>498</v>
      </c>
      <c r="K99" s="322">
        <f t="shared" si="22"/>
        <v>55858</v>
      </c>
    </row>
    <row r="100" spans="1:11" ht="12" customHeight="1">
      <c r="A100" s="185" t="s">
        <v>68</v>
      </c>
      <c r="B100" s="55" t="s">
        <v>331</v>
      </c>
      <c r="C100" s="157"/>
      <c r="D100" s="309"/>
      <c r="E100" s="157"/>
      <c r="F100" s="157"/>
      <c r="G100" s="157"/>
      <c r="H100" s="157"/>
      <c r="I100" s="157"/>
      <c r="J100" s="351">
        <f t="shared" si="21"/>
        <v>0</v>
      </c>
      <c r="K100" s="322">
        <f t="shared" si="22"/>
        <v>0</v>
      </c>
    </row>
    <row r="101" spans="1:11" ht="12" customHeight="1">
      <c r="A101" s="185" t="s">
        <v>75</v>
      </c>
      <c r="B101" s="55" t="s">
        <v>330</v>
      </c>
      <c r="C101" s="157"/>
      <c r="D101" s="309"/>
      <c r="E101" s="157"/>
      <c r="F101" s="157"/>
      <c r="G101" s="157"/>
      <c r="H101" s="157"/>
      <c r="I101" s="157"/>
      <c r="J101" s="351">
        <f t="shared" si="21"/>
        <v>0</v>
      </c>
      <c r="K101" s="322">
        <f t="shared" si="22"/>
        <v>0</v>
      </c>
    </row>
    <row r="102" spans="1:11" ht="12" customHeight="1">
      <c r="A102" s="185" t="s">
        <v>76</v>
      </c>
      <c r="B102" s="55" t="s">
        <v>244</v>
      </c>
      <c r="C102" s="157"/>
      <c r="D102" s="309"/>
      <c r="E102" s="157"/>
      <c r="F102" s="157"/>
      <c r="G102" s="157"/>
      <c r="H102" s="157"/>
      <c r="I102" s="157"/>
      <c r="J102" s="351">
        <f t="shared" si="21"/>
        <v>0</v>
      </c>
      <c r="K102" s="322">
        <f t="shared" si="22"/>
        <v>0</v>
      </c>
    </row>
    <row r="103" spans="1:11" ht="12" customHeight="1">
      <c r="A103" s="185" t="s">
        <v>77</v>
      </c>
      <c r="B103" s="56" t="s">
        <v>245</v>
      </c>
      <c r="C103" s="157"/>
      <c r="D103" s="309"/>
      <c r="E103" s="157"/>
      <c r="F103" s="157"/>
      <c r="G103" s="157"/>
      <c r="H103" s="157"/>
      <c r="I103" s="157"/>
      <c r="J103" s="351">
        <f t="shared" si="21"/>
        <v>0</v>
      </c>
      <c r="K103" s="322">
        <f t="shared" si="22"/>
        <v>0</v>
      </c>
    </row>
    <row r="104" spans="1:11" ht="12" customHeight="1">
      <c r="A104" s="185" t="s">
        <v>78</v>
      </c>
      <c r="B104" s="56" t="s">
        <v>246</v>
      </c>
      <c r="C104" s="157"/>
      <c r="D104" s="309"/>
      <c r="E104" s="157"/>
      <c r="F104" s="157"/>
      <c r="G104" s="157"/>
      <c r="H104" s="157"/>
      <c r="I104" s="157"/>
      <c r="J104" s="351">
        <f t="shared" si="21"/>
        <v>0</v>
      </c>
      <c r="K104" s="322">
        <f t="shared" si="22"/>
        <v>0</v>
      </c>
    </row>
    <row r="105" spans="1:11" ht="12" customHeight="1">
      <c r="A105" s="185" t="s">
        <v>80</v>
      </c>
      <c r="B105" s="55" t="s">
        <v>247</v>
      </c>
      <c r="C105" s="157">
        <v>50209003</v>
      </c>
      <c r="D105" s="309"/>
      <c r="E105" s="157"/>
      <c r="F105" s="157">
        <v>560000</v>
      </c>
      <c r="G105" s="157"/>
      <c r="H105" s="157"/>
      <c r="I105" s="157"/>
      <c r="J105" s="351">
        <f t="shared" si="21"/>
        <v>560000</v>
      </c>
      <c r="K105" s="322">
        <f t="shared" si="22"/>
        <v>50769003</v>
      </c>
    </row>
    <row r="106" spans="1:11" ht="12" customHeight="1">
      <c r="A106" s="185" t="s">
        <v>111</v>
      </c>
      <c r="B106" s="55" t="s">
        <v>248</v>
      </c>
      <c r="C106" s="157"/>
      <c r="D106" s="309"/>
      <c r="E106" s="157"/>
      <c r="F106" s="157"/>
      <c r="G106" s="157"/>
      <c r="H106" s="157"/>
      <c r="I106" s="157"/>
      <c r="J106" s="351">
        <f t="shared" si="21"/>
        <v>0</v>
      </c>
      <c r="K106" s="322">
        <f t="shared" si="22"/>
        <v>0</v>
      </c>
    </row>
    <row r="107" spans="1:11" ht="12" customHeight="1">
      <c r="A107" s="185" t="s">
        <v>242</v>
      </c>
      <c r="B107" s="56" t="s">
        <v>249</v>
      </c>
      <c r="C107" s="155"/>
      <c r="D107" s="309"/>
      <c r="E107" s="157"/>
      <c r="F107" s="157"/>
      <c r="G107" s="157"/>
      <c r="H107" s="157"/>
      <c r="I107" s="157"/>
      <c r="J107" s="351">
        <f t="shared" si="21"/>
        <v>0</v>
      </c>
      <c r="K107" s="322">
        <f t="shared" si="22"/>
        <v>0</v>
      </c>
    </row>
    <row r="108" spans="1:11" ht="12" customHeight="1">
      <c r="A108" s="193" t="s">
        <v>243</v>
      </c>
      <c r="B108" s="57" t="s">
        <v>250</v>
      </c>
      <c r="C108" s="157"/>
      <c r="D108" s="309"/>
      <c r="E108" s="157"/>
      <c r="F108" s="157"/>
      <c r="G108" s="157"/>
      <c r="H108" s="157"/>
      <c r="I108" s="157"/>
      <c r="J108" s="351">
        <f t="shared" si="21"/>
        <v>0</v>
      </c>
      <c r="K108" s="322">
        <f t="shared" si="22"/>
        <v>0</v>
      </c>
    </row>
    <row r="109" spans="1:11" ht="12" customHeight="1">
      <c r="A109" s="185" t="s">
        <v>328</v>
      </c>
      <c r="B109" s="57" t="s">
        <v>251</v>
      </c>
      <c r="C109" s="157"/>
      <c r="D109" s="309"/>
      <c r="E109" s="157"/>
      <c r="F109" s="157"/>
      <c r="G109" s="157"/>
      <c r="H109" s="157"/>
      <c r="I109" s="157"/>
      <c r="J109" s="351">
        <f t="shared" si="21"/>
        <v>0</v>
      </c>
      <c r="K109" s="322">
        <f t="shared" si="22"/>
        <v>0</v>
      </c>
    </row>
    <row r="110" spans="1:11" ht="12" customHeight="1">
      <c r="A110" s="185" t="s">
        <v>329</v>
      </c>
      <c r="B110" s="56" t="s">
        <v>252</v>
      </c>
      <c r="C110" s="155">
        <v>13060000</v>
      </c>
      <c r="D110" s="308"/>
      <c r="E110" s="155">
        <v>9190200</v>
      </c>
      <c r="F110" s="155">
        <v>-560000</v>
      </c>
      <c r="G110" s="155"/>
      <c r="H110" s="155"/>
      <c r="I110" s="155"/>
      <c r="J110" s="350">
        <f t="shared" si="21"/>
        <v>8630200</v>
      </c>
      <c r="K110" s="321">
        <f t="shared" si="22"/>
        <v>21690200</v>
      </c>
    </row>
    <row r="111" spans="1:11" ht="12" customHeight="1">
      <c r="A111" s="185" t="s">
        <v>333</v>
      </c>
      <c r="B111" s="9" t="s">
        <v>37</v>
      </c>
      <c r="C111" s="155">
        <v>18626244</v>
      </c>
      <c r="D111" s="308">
        <v>9271400</v>
      </c>
      <c r="E111" s="155">
        <v>39416800</v>
      </c>
      <c r="F111" s="155">
        <v>-1488498</v>
      </c>
      <c r="G111" s="155"/>
      <c r="H111" s="155"/>
      <c r="I111" s="155"/>
      <c r="J111" s="350">
        <f t="shared" si="21"/>
        <v>47199702</v>
      </c>
      <c r="K111" s="321">
        <f t="shared" si="22"/>
        <v>65825946</v>
      </c>
    </row>
    <row r="112" spans="1:11" ht="12" customHeight="1">
      <c r="A112" s="186" t="s">
        <v>334</v>
      </c>
      <c r="B112" s="6" t="s">
        <v>391</v>
      </c>
      <c r="C112" s="157">
        <v>1000000</v>
      </c>
      <c r="D112" s="309">
        <v>9271400</v>
      </c>
      <c r="E112" s="157">
        <v>39416800</v>
      </c>
      <c r="F112" s="157">
        <v>-1488598</v>
      </c>
      <c r="G112" s="157"/>
      <c r="H112" s="157"/>
      <c r="I112" s="157"/>
      <c r="J112" s="351">
        <f t="shared" si="21"/>
        <v>47199602</v>
      </c>
      <c r="K112" s="322">
        <f t="shared" si="22"/>
        <v>48199602</v>
      </c>
    </row>
    <row r="113" spans="1:11" ht="12" customHeight="1" thickBot="1">
      <c r="A113" s="194" t="s">
        <v>335</v>
      </c>
      <c r="B113" s="58" t="s">
        <v>392</v>
      </c>
      <c r="C113" s="228">
        <v>17626244</v>
      </c>
      <c r="D113" s="310"/>
      <c r="E113" s="228"/>
      <c r="F113" s="228"/>
      <c r="G113" s="228"/>
      <c r="H113" s="228"/>
      <c r="I113" s="228"/>
      <c r="J113" s="352">
        <f t="shared" si="21"/>
        <v>0</v>
      </c>
      <c r="K113" s="335">
        <f t="shared" si="22"/>
        <v>17626244</v>
      </c>
    </row>
    <row r="114" spans="1:11" ht="12" customHeight="1" thickBot="1">
      <c r="A114" s="25" t="s">
        <v>8</v>
      </c>
      <c r="B114" s="23" t="s">
        <v>253</v>
      </c>
      <c r="C114" s="154">
        <f>+C115+C117+C119</f>
        <v>207307538</v>
      </c>
      <c r="D114" s="305">
        <f>+D115+D117+D119</f>
        <v>-9271400</v>
      </c>
      <c r="E114" s="154">
        <f aca="true" t="shared" si="23" ref="E114:K114">+E115+E117+E119</f>
        <v>0</v>
      </c>
      <c r="F114" s="154">
        <f t="shared" si="23"/>
        <v>0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-9271400</v>
      </c>
      <c r="K114" s="319">
        <f t="shared" si="23"/>
        <v>198036138</v>
      </c>
    </row>
    <row r="115" spans="1:11" ht="12" customHeight="1">
      <c r="A115" s="184" t="s">
        <v>69</v>
      </c>
      <c r="B115" s="6" t="s">
        <v>127</v>
      </c>
      <c r="C115" s="156">
        <v>62650878</v>
      </c>
      <c r="D115" s="306">
        <v>-9271400</v>
      </c>
      <c r="E115" s="156"/>
      <c r="F115" s="156"/>
      <c r="G115" s="156"/>
      <c r="H115" s="156"/>
      <c r="I115" s="156"/>
      <c r="J115" s="198">
        <f t="shared" si="21"/>
        <v>-9271400</v>
      </c>
      <c r="K115" s="320">
        <f t="shared" si="22"/>
        <v>53379478</v>
      </c>
    </row>
    <row r="116" spans="1:11" ht="12" customHeight="1">
      <c r="A116" s="184" t="s">
        <v>70</v>
      </c>
      <c r="B116" s="10" t="s">
        <v>257</v>
      </c>
      <c r="C116" s="156"/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0</v>
      </c>
    </row>
    <row r="117" spans="1:11" ht="12" customHeight="1">
      <c r="A117" s="184" t="s">
        <v>71</v>
      </c>
      <c r="B117" s="10" t="s">
        <v>112</v>
      </c>
      <c r="C117" s="155">
        <v>144656660</v>
      </c>
      <c r="D117" s="308"/>
      <c r="E117" s="155"/>
      <c r="F117" s="155"/>
      <c r="G117" s="155"/>
      <c r="H117" s="155"/>
      <c r="I117" s="155"/>
      <c r="J117" s="350">
        <f t="shared" si="21"/>
        <v>0</v>
      </c>
      <c r="K117" s="321">
        <f t="shared" si="22"/>
        <v>144656660</v>
      </c>
    </row>
    <row r="118" spans="1:11" ht="12" customHeight="1">
      <c r="A118" s="184" t="s">
        <v>72</v>
      </c>
      <c r="B118" s="10" t="s">
        <v>258</v>
      </c>
      <c r="C118" s="155"/>
      <c r="D118" s="308"/>
      <c r="E118" s="155"/>
      <c r="F118" s="155"/>
      <c r="G118" s="155"/>
      <c r="H118" s="155"/>
      <c r="I118" s="155"/>
      <c r="J118" s="350">
        <f t="shared" si="21"/>
        <v>0</v>
      </c>
      <c r="K118" s="321">
        <f t="shared" si="22"/>
        <v>0</v>
      </c>
    </row>
    <row r="119" spans="1:11" ht="12" customHeight="1">
      <c r="A119" s="184" t="s">
        <v>73</v>
      </c>
      <c r="B119" s="93" t="s">
        <v>129</v>
      </c>
      <c r="C119" s="155"/>
      <c r="D119" s="308"/>
      <c r="E119" s="155"/>
      <c r="F119" s="155"/>
      <c r="G119" s="155"/>
      <c r="H119" s="155"/>
      <c r="I119" s="155"/>
      <c r="J119" s="350">
        <f t="shared" si="21"/>
        <v>0</v>
      </c>
      <c r="K119" s="321">
        <f t="shared" si="22"/>
        <v>0</v>
      </c>
    </row>
    <row r="120" spans="1:11" ht="12" customHeight="1">
      <c r="A120" s="184" t="s">
        <v>79</v>
      </c>
      <c r="B120" s="92" t="s">
        <v>320</v>
      </c>
      <c r="C120" s="155"/>
      <c r="D120" s="308"/>
      <c r="E120" s="155"/>
      <c r="F120" s="155"/>
      <c r="G120" s="155"/>
      <c r="H120" s="155"/>
      <c r="I120" s="155"/>
      <c r="J120" s="350">
        <f t="shared" si="21"/>
        <v>0</v>
      </c>
      <c r="K120" s="321">
        <f t="shared" si="22"/>
        <v>0</v>
      </c>
    </row>
    <row r="121" spans="1:11" ht="12" customHeight="1">
      <c r="A121" s="184" t="s">
        <v>81</v>
      </c>
      <c r="B121" s="164" t="s">
        <v>263</v>
      </c>
      <c r="C121" s="155"/>
      <c r="D121" s="308"/>
      <c r="E121" s="155"/>
      <c r="F121" s="155"/>
      <c r="G121" s="155"/>
      <c r="H121" s="155"/>
      <c r="I121" s="155"/>
      <c r="J121" s="350">
        <f t="shared" si="21"/>
        <v>0</v>
      </c>
      <c r="K121" s="321">
        <f t="shared" si="22"/>
        <v>0</v>
      </c>
    </row>
    <row r="122" spans="1:11" ht="12" customHeight="1">
      <c r="A122" s="184" t="s">
        <v>113</v>
      </c>
      <c r="B122" s="56" t="s">
        <v>246</v>
      </c>
      <c r="C122" s="155"/>
      <c r="D122" s="308"/>
      <c r="E122" s="155"/>
      <c r="F122" s="155"/>
      <c r="G122" s="155"/>
      <c r="H122" s="155"/>
      <c r="I122" s="155"/>
      <c r="J122" s="350">
        <f t="shared" si="21"/>
        <v>0</v>
      </c>
      <c r="K122" s="321">
        <f t="shared" si="22"/>
        <v>0</v>
      </c>
    </row>
    <row r="123" spans="1:11" ht="12" customHeight="1">
      <c r="A123" s="184" t="s">
        <v>114</v>
      </c>
      <c r="B123" s="56" t="s">
        <v>262</v>
      </c>
      <c r="C123" s="155"/>
      <c r="D123" s="308"/>
      <c r="E123" s="155"/>
      <c r="F123" s="155"/>
      <c r="G123" s="155"/>
      <c r="H123" s="155"/>
      <c r="I123" s="155"/>
      <c r="J123" s="350">
        <f t="shared" si="21"/>
        <v>0</v>
      </c>
      <c r="K123" s="321">
        <f t="shared" si="22"/>
        <v>0</v>
      </c>
    </row>
    <row r="124" spans="1:11" ht="12" customHeight="1">
      <c r="A124" s="184" t="s">
        <v>115</v>
      </c>
      <c r="B124" s="56" t="s">
        <v>261</v>
      </c>
      <c r="C124" s="155"/>
      <c r="D124" s="308"/>
      <c r="E124" s="155"/>
      <c r="F124" s="155"/>
      <c r="G124" s="155"/>
      <c r="H124" s="155"/>
      <c r="I124" s="155"/>
      <c r="J124" s="350">
        <f t="shared" si="21"/>
        <v>0</v>
      </c>
      <c r="K124" s="321">
        <f t="shared" si="22"/>
        <v>0</v>
      </c>
    </row>
    <row r="125" spans="1:11" ht="12" customHeight="1">
      <c r="A125" s="184" t="s">
        <v>254</v>
      </c>
      <c r="B125" s="56" t="s">
        <v>249</v>
      </c>
      <c r="C125" s="155"/>
      <c r="D125" s="308"/>
      <c r="E125" s="155"/>
      <c r="F125" s="155"/>
      <c r="G125" s="155"/>
      <c r="H125" s="155"/>
      <c r="I125" s="155"/>
      <c r="J125" s="350">
        <f t="shared" si="21"/>
        <v>0</v>
      </c>
      <c r="K125" s="321">
        <f t="shared" si="22"/>
        <v>0</v>
      </c>
    </row>
    <row r="126" spans="1:11" ht="12" customHeight="1">
      <c r="A126" s="184" t="s">
        <v>255</v>
      </c>
      <c r="B126" s="56" t="s">
        <v>260</v>
      </c>
      <c r="C126" s="155"/>
      <c r="D126" s="308"/>
      <c r="E126" s="155"/>
      <c r="F126" s="155"/>
      <c r="G126" s="155"/>
      <c r="H126" s="155"/>
      <c r="I126" s="155"/>
      <c r="J126" s="350">
        <f t="shared" si="21"/>
        <v>0</v>
      </c>
      <c r="K126" s="321">
        <f t="shared" si="22"/>
        <v>0</v>
      </c>
    </row>
    <row r="127" spans="1:11" ht="12" customHeight="1" thickBot="1">
      <c r="A127" s="193" t="s">
        <v>256</v>
      </c>
      <c r="B127" s="56" t="s">
        <v>259</v>
      </c>
      <c r="C127" s="157"/>
      <c r="D127" s="309"/>
      <c r="E127" s="157"/>
      <c r="F127" s="157"/>
      <c r="G127" s="157"/>
      <c r="H127" s="157"/>
      <c r="I127" s="157"/>
      <c r="J127" s="351">
        <f t="shared" si="21"/>
        <v>0</v>
      </c>
      <c r="K127" s="322">
        <f t="shared" si="22"/>
        <v>0</v>
      </c>
    </row>
    <row r="128" spans="1:11" ht="12" customHeight="1" thickBot="1">
      <c r="A128" s="25" t="s">
        <v>9</v>
      </c>
      <c r="B128" s="51" t="s">
        <v>338</v>
      </c>
      <c r="C128" s="154">
        <f>+C93+C114</f>
        <v>487028938</v>
      </c>
      <c r="D128" s="305">
        <f>+D93+D114</f>
        <v>0</v>
      </c>
      <c r="E128" s="154">
        <f aca="true" t="shared" si="24" ref="E128:K128">+E93+E114</f>
        <v>53607000</v>
      </c>
      <c r="F128" s="154">
        <f t="shared" si="24"/>
        <v>11000000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64607000</v>
      </c>
      <c r="K128" s="319">
        <f t="shared" si="24"/>
        <v>551635938</v>
      </c>
    </row>
    <row r="129" spans="1:11" ht="12" customHeight="1" thickBot="1">
      <c r="A129" s="25" t="s">
        <v>10</v>
      </c>
      <c r="B129" s="51" t="s">
        <v>339</v>
      </c>
      <c r="C129" s="154">
        <f>+C130+C131+C132</f>
        <v>0</v>
      </c>
      <c r="D129" s="305">
        <f>+D130+D131+D132</f>
        <v>0</v>
      </c>
      <c r="E129" s="154">
        <f aca="true" t="shared" si="25" ref="E129:K129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1" s="48" customFormat="1" ht="12" customHeight="1">
      <c r="A130" s="184" t="s">
        <v>161</v>
      </c>
      <c r="B130" s="7" t="s">
        <v>396</v>
      </c>
      <c r="C130" s="155"/>
      <c r="D130" s="308"/>
      <c r="E130" s="155"/>
      <c r="F130" s="155"/>
      <c r="G130" s="155"/>
      <c r="H130" s="155"/>
      <c r="I130" s="155"/>
      <c r="J130" s="350">
        <f aca="true" t="shared" si="26" ref="J130:J153">D130+E130+F130+G130+H130+I130</f>
        <v>0</v>
      </c>
      <c r="K130" s="321">
        <f aca="true" t="shared" si="27" ref="K130:K153">C130+J130</f>
        <v>0</v>
      </c>
    </row>
    <row r="131" spans="1:11" ht="12" customHeight="1">
      <c r="A131" s="184" t="s">
        <v>162</v>
      </c>
      <c r="B131" s="7" t="s">
        <v>347</v>
      </c>
      <c r="C131" s="155"/>
      <c r="D131" s="308"/>
      <c r="E131" s="155"/>
      <c r="F131" s="155"/>
      <c r="G131" s="155"/>
      <c r="H131" s="155"/>
      <c r="I131" s="155"/>
      <c r="J131" s="350">
        <f t="shared" si="26"/>
        <v>0</v>
      </c>
      <c r="K131" s="321">
        <f t="shared" si="27"/>
        <v>0</v>
      </c>
    </row>
    <row r="132" spans="1:11" ht="12" customHeight="1" thickBot="1">
      <c r="A132" s="193" t="s">
        <v>163</v>
      </c>
      <c r="B132" s="5" t="s">
        <v>395</v>
      </c>
      <c r="C132" s="155"/>
      <c r="D132" s="308"/>
      <c r="E132" s="155"/>
      <c r="F132" s="155"/>
      <c r="G132" s="155"/>
      <c r="H132" s="155"/>
      <c r="I132" s="155"/>
      <c r="J132" s="350">
        <f t="shared" si="26"/>
        <v>0</v>
      </c>
      <c r="K132" s="321">
        <f t="shared" si="27"/>
        <v>0</v>
      </c>
    </row>
    <row r="133" spans="1:11" ht="12" customHeight="1" thickBot="1">
      <c r="A133" s="25" t="s">
        <v>11</v>
      </c>
      <c r="B133" s="51" t="s">
        <v>340</v>
      </c>
      <c r="C133" s="154">
        <f>+C134+C135+C136+C137+C138+C139</f>
        <v>0</v>
      </c>
      <c r="D133" s="305">
        <f>+D134+D135+D136+D137+D138+D139</f>
        <v>0</v>
      </c>
      <c r="E133" s="154">
        <f aca="true" t="shared" si="28" ref="E133:K133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1" ht="12" customHeight="1">
      <c r="A134" s="184" t="s">
        <v>56</v>
      </c>
      <c r="B134" s="7" t="s">
        <v>349</v>
      </c>
      <c r="C134" s="155"/>
      <c r="D134" s="308"/>
      <c r="E134" s="155"/>
      <c r="F134" s="155"/>
      <c r="G134" s="155"/>
      <c r="H134" s="155"/>
      <c r="I134" s="155"/>
      <c r="J134" s="350">
        <f t="shared" si="26"/>
        <v>0</v>
      </c>
      <c r="K134" s="321">
        <f t="shared" si="27"/>
        <v>0</v>
      </c>
    </row>
    <row r="135" spans="1:11" ht="12" customHeight="1">
      <c r="A135" s="184" t="s">
        <v>57</v>
      </c>
      <c r="B135" s="7" t="s">
        <v>341</v>
      </c>
      <c r="C135" s="155"/>
      <c r="D135" s="308"/>
      <c r="E135" s="155"/>
      <c r="F135" s="155"/>
      <c r="G135" s="155"/>
      <c r="H135" s="155"/>
      <c r="I135" s="155"/>
      <c r="J135" s="350">
        <f t="shared" si="26"/>
        <v>0</v>
      </c>
      <c r="K135" s="321">
        <f t="shared" si="27"/>
        <v>0</v>
      </c>
    </row>
    <row r="136" spans="1:11" ht="12" customHeight="1">
      <c r="A136" s="184" t="s">
        <v>58</v>
      </c>
      <c r="B136" s="7" t="s">
        <v>342</v>
      </c>
      <c r="C136" s="155"/>
      <c r="D136" s="308"/>
      <c r="E136" s="155"/>
      <c r="F136" s="155"/>
      <c r="G136" s="155"/>
      <c r="H136" s="155"/>
      <c r="I136" s="155"/>
      <c r="J136" s="350">
        <f t="shared" si="26"/>
        <v>0</v>
      </c>
      <c r="K136" s="321">
        <f t="shared" si="27"/>
        <v>0</v>
      </c>
    </row>
    <row r="137" spans="1:11" ht="12" customHeight="1">
      <c r="A137" s="184" t="s">
        <v>100</v>
      </c>
      <c r="B137" s="7" t="s">
        <v>394</v>
      </c>
      <c r="C137" s="155"/>
      <c r="D137" s="308"/>
      <c r="E137" s="155"/>
      <c r="F137" s="155"/>
      <c r="G137" s="155"/>
      <c r="H137" s="155"/>
      <c r="I137" s="155"/>
      <c r="J137" s="350">
        <f t="shared" si="26"/>
        <v>0</v>
      </c>
      <c r="K137" s="321">
        <f t="shared" si="27"/>
        <v>0</v>
      </c>
    </row>
    <row r="138" spans="1:11" ht="12" customHeight="1">
      <c r="A138" s="184" t="s">
        <v>101</v>
      </c>
      <c r="B138" s="7" t="s">
        <v>344</v>
      </c>
      <c r="C138" s="155"/>
      <c r="D138" s="308"/>
      <c r="E138" s="155"/>
      <c r="F138" s="155"/>
      <c r="G138" s="155"/>
      <c r="H138" s="155"/>
      <c r="I138" s="155"/>
      <c r="J138" s="350">
        <f t="shared" si="26"/>
        <v>0</v>
      </c>
      <c r="K138" s="321">
        <f t="shared" si="27"/>
        <v>0</v>
      </c>
    </row>
    <row r="139" spans="1:11" s="48" customFormat="1" ht="12" customHeight="1" thickBot="1">
      <c r="A139" s="193" t="s">
        <v>102</v>
      </c>
      <c r="B139" s="5" t="s">
        <v>345</v>
      </c>
      <c r="C139" s="155"/>
      <c r="D139" s="308"/>
      <c r="E139" s="155"/>
      <c r="F139" s="155"/>
      <c r="G139" s="155"/>
      <c r="H139" s="155"/>
      <c r="I139" s="155"/>
      <c r="J139" s="350">
        <f t="shared" si="26"/>
        <v>0</v>
      </c>
      <c r="K139" s="321">
        <f t="shared" si="27"/>
        <v>0</v>
      </c>
    </row>
    <row r="140" spans="1:17" ht="12" customHeight="1" thickBot="1">
      <c r="A140" s="25" t="s">
        <v>12</v>
      </c>
      <c r="B140" s="51" t="s">
        <v>407</v>
      </c>
      <c r="C140" s="160">
        <f>+C141+C142+C144+C145+C143</f>
        <v>28347699</v>
      </c>
      <c r="D140" s="307">
        <f>+D141+D142+D144+D145+D143</f>
        <v>0</v>
      </c>
      <c r="E140" s="160">
        <f aca="true" t="shared" si="29" ref="E140:K140">+E141+E142+E144+E145+E143</f>
        <v>0</v>
      </c>
      <c r="F140" s="160">
        <f t="shared" si="29"/>
        <v>0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0</v>
      </c>
      <c r="K140" s="323">
        <f t="shared" si="29"/>
        <v>28347699</v>
      </c>
      <c r="Q140" s="89"/>
    </row>
    <row r="141" spans="1:11" ht="12.75">
      <c r="A141" s="184" t="s">
        <v>59</v>
      </c>
      <c r="B141" s="7" t="s">
        <v>264</v>
      </c>
      <c r="C141" s="155"/>
      <c r="D141" s="308"/>
      <c r="E141" s="155"/>
      <c r="F141" s="155"/>
      <c r="G141" s="155"/>
      <c r="H141" s="155"/>
      <c r="I141" s="155"/>
      <c r="J141" s="350">
        <f t="shared" si="26"/>
        <v>0</v>
      </c>
      <c r="K141" s="321">
        <f t="shared" si="27"/>
        <v>0</v>
      </c>
    </row>
    <row r="142" spans="1:11" ht="12" customHeight="1">
      <c r="A142" s="184" t="s">
        <v>60</v>
      </c>
      <c r="B142" s="7" t="s">
        <v>265</v>
      </c>
      <c r="C142" s="155">
        <v>3165677</v>
      </c>
      <c r="D142" s="308"/>
      <c r="E142" s="155"/>
      <c r="F142" s="155"/>
      <c r="G142" s="155"/>
      <c r="H142" s="155"/>
      <c r="I142" s="155"/>
      <c r="J142" s="350">
        <f t="shared" si="26"/>
        <v>0</v>
      </c>
      <c r="K142" s="321">
        <f t="shared" si="27"/>
        <v>3165677</v>
      </c>
    </row>
    <row r="143" spans="1:11" ht="12" customHeight="1">
      <c r="A143" s="184" t="s">
        <v>181</v>
      </c>
      <c r="B143" s="7" t="s">
        <v>406</v>
      </c>
      <c r="C143" s="155">
        <v>25182022</v>
      </c>
      <c r="D143" s="308"/>
      <c r="E143" s="155"/>
      <c r="F143" s="155"/>
      <c r="G143" s="155"/>
      <c r="H143" s="155"/>
      <c r="I143" s="155"/>
      <c r="J143" s="350">
        <f t="shared" si="26"/>
        <v>0</v>
      </c>
      <c r="K143" s="321">
        <f t="shared" si="27"/>
        <v>25182022</v>
      </c>
    </row>
    <row r="144" spans="1:11" s="48" customFormat="1" ht="12" customHeight="1">
      <c r="A144" s="184" t="s">
        <v>182</v>
      </c>
      <c r="B144" s="7" t="s">
        <v>354</v>
      </c>
      <c r="C144" s="155"/>
      <c r="D144" s="308"/>
      <c r="E144" s="155"/>
      <c r="F144" s="155"/>
      <c r="G144" s="155"/>
      <c r="H144" s="155"/>
      <c r="I144" s="155"/>
      <c r="J144" s="350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183</v>
      </c>
      <c r="B145" s="5" t="s">
        <v>284</v>
      </c>
      <c r="C145" s="155"/>
      <c r="D145" s="308"/>
      <c r="E145" s="155"/>
      <c r="F145" s="155"/>
      <c r="G145" s="155"/>
      <c r="H145" s="155"/>
      <c r="I145" s="155"/>
      <c r="J145" s="350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13</v>
      </c>
      <c r="B146" s="51" t="s">
        <v>355</v>
      </c>
      <c r="C146" s="230">
        <f>+C147+C148+C149+C150+C151</f>
        <v>0</v>
      </c>
      <c r="D146" s="311">
        <f>+D147+D148+D149+D150+D151</f>
        <v>0</v>
      </c>
      <c r="E146" s="230">
        <f aca="true" t="shared" si="30" ref="E146:K146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61</v>
      </c>
      <c r="B147" s="7" t="s">
        <v>350</v>
      </c>
      <c r="C147" s="155"/>
      <c r="D147" s="308"/>
      <c r="E147" s="155"/>
      <c r="F147" s="155"/>
      <c r="G147" s="155"/>
      <c r="H147" s="155"/>
      <c r="I147" s="155"/>
      <c r="J147" s="350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62</v>
      </c>
      <c r="B148" s="7" t="s">
        <v>357</v>
      </c>
      <c r="C148" s="155"/>
      <c r="D148" s="308"/>
      <c r="E148" s="155"/>
      <c r="F148" s="155"/>
      <c r="G148" s="155"/>
      <c r="H148" s="155"/>
      <c r="I148" s="155"/>
      <c r="J148" s="350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193</v>
      </c>
      <c r="B149" s="7" t="s">
        <v>352</v>
      </c>
      <c r="C149" s="155"/>
      <c r="D149" s="308"/>
      <c r="E149" s="155"/>
      <c r="F149" s="155"/>
      <c r="G149" s="155"/>
      <c r="H149" s="155"/>
      <c r="I149" s="155"/>
      <c r="J149" s="350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194</v>
      </c>
      <c r="B150" s="7" t="s">
        <v>397</v>
      </c>
      <c r="C150" s="155"/>
      <c r="D150" s="308"/>
      <c r="E150" s="155"/>
      <c r="F150" s="155"/>
      <c r="G150" s="155"/>
      <c r="H150" s="155"/>
      <c r="I150" s="155"/>
      <c r="J150" s="350">
        <f t="shared" si="26"/>
        <v>0</v>
      </c>
      <c r="K150" s="321">
        <f t="shared" si="27"/>
        <v>0</v>
      </c>
    </row>
    <row r="151" spans="1:11" ht="12.75" customHeight="1" thickBot="1">
      <c r="A151" s="193" t="s">
        <v>356</v>
      </c>
      <c r="B151" s="5" t="s">
        <v>359</v>
      </c>
      <c r="C151" s="157"/>
      <c r="D151" s="309"/>
      <c r="E151" s="157"/>
      <c r="F151" s="157"/>
      <c r="G151" s="157"/>
      <c r="H151" s="157"/>
      <c r="I151" s="157"/>
      <c r="J151" s="351">
        <f t="shared" si="26"/>
        <v>0</v>
      </c>
      <c r="K151" s="322">
        <f t="shared" si="27"/>
        <v>0</v>
      </c>
    </row>
    <row r="152" spans="1:11" ht="12.75" customHeight="1" thickBot="1">
      <c r="A152" s="222" t="s">
        <v>14</v>
      </c>
      <c r="B152" s="51" t="s">
        <v>360</v>
      </c>
      <c r="C152" s="231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15</v>
      </c>
      <c r="B153" s="51" t="s">
        <v>361</v>
      </c>
      <c r="C153" s="231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16</v>
      </c>
      <c r="B154" s="51" t="s">
        <v>363</v>
      </c>
      <c r="C154" s="232">
        <f>+C129+C133+C140+C146+C152+C153</f>
        <v>28347699</v>
      </c>
      <c r="D154" s="313">
        <f>+D129+D133+D140+D146+D152+D153</f>
        <v>0</v>
      </c>
      <c r="E154" s="232"/>
      <c r="F154" s="232"/>
      <c r="G154" s="232"/>
      <c r="H154" s="232"/>
      <c r="I154" s="232"/>
      <c r="J154" s="232"/>
      <c r="K154" s="337">
        <f>+K129+K133+K140+K146+K152+K153</f>
        <v>28347699</v>
      </c>
    </row>
    <row r="155" spans="1:11" ht="15" customHeight="1" thickBot="1">
      <c r="A155" s="195" t="s">
        <v>17</v>
      </c>
      <c r="B155" s="141" t="s">
        <v>362</v>
      </c>
      <c r="C155" s="232">
        <f>+C128+C154</f>
        <v>515376637</v>
      </c>
      <c r="D155" s="313">
        <f>+D128+D154</f>
        <v>0</v>
      </c>
      <c r="E155" s="232">
        <f aca="true" t="shared" si="31" ref="E155:K155">+E128+E154</f>
        <v>53607000</v>
      </c>
      <c r="F155" s="232">
        <f t="shared" si="31"/>
        <v>11000000</v>
      </c>
      <c r="G155" s="232">
        <f t="shared" si="31"/>
        <v>0</v>
      </c>
      <c r="H155" s="232">
        <f t="shared" si="31"/>
        <v>0</v>
      </c>
      <c r="I155" s="232">
        <f t="shared" si="31"/>
        <v>0</v>
      </c>
      <c r="J155" s="232">
        <f t="shared" si="31"/>
        <v>64607000</v>
      </c>
      <c r="K155" s="337">
        <f t="shared" si="31"/>
        <v>579983637</v>
      </c>
    </row>
    <row r="156" spans="1:11" ht="13.5" thickBot="1">
      <c r="A156" s="144"/>
      <c r="B156" s="145"/>
      <c r="C156" s="146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398</v>
      </c>
      <c r="B157" s="88"/>
      <c r="C157" s="270">
        <v>21</v>
      </c>
      <c r="D157" s="332"/>
      <c r="E157" s="270"/>
      <c r="F157" s="270"/>
      <c r="G157" s="270"/>
      <c r="H157" s="270"/>
      <c r="I157" s="270"/>
      <c r="J157" s="379">
        <f>D157+E157+F157+G157+H157+I157</f>
        <v>0</v>
      </c>
      <c r="K157" s="380">
        <f>C157+J157</f>
        <v>21</v>
      </c>
    </row>
    <row r="158" spans="1:11" ht="14.25" customHeight="1" thickBot="1">
      <c r="A158" s="87" t="s">
        <v>123</v>
      </c>
      <c r="B158" s="88"/>
      <c r="C158" s="270">
        <v>0</v>
      </c>
      <c r="D158" s="332">
        <v>1</v>
      </c>
      <c r="E158" s="270"/>
      <c r="F158" s="270"/>
      <c r="G158" s="270"/>
      <c r="H158" s="270"/>
      <c r="I158" s="270"/>
      <c r="J158" s="379">
        <f>J166</f>
        <v>0</v>
      </c>
      <c r="K158" s="380">
        <f>C158+J158</f>
        <v>0</v>
      </c>
    </row>
  </sheetData>
  <sheetProtection sheet="1" formatCells="0"/>
  <mergeCells count="4">
    <mergeCell ref="A7:K7"/>
    <mergeCell ref="B2:D2"/>
    <mergeCell ref="B3:D3"/>
    <mergeCell ref="A92:K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74" r:id="rId1"/>
  <rowBreaks count="2" manualBreakCount="2">
    <brk id="69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SheetLayoutView="100" workbookViewId="0" topLeftCell="A1">
      <selection activeCell="F106" sqref="F106"/>
    </sheetView>
  </sheetViews>
  <sheetFormatPr defaultColWidth="9.375" defaultRowHeight="12.75"/>
  <cols>
    <col min="1" max="1" width="16.125" style="147" customWidth="1"/>
    <col min="2" max="2" width="62.00390625" style="148" customWidth="1"/>
    <col min="3" max="3" width="22.375" style="149" customWidth="1"/>
    <col min="4" max="9" width="22.375" style="2" customWidth="1"/>
    <col min="10" max="11" width="25.75390625" style="2" customWidth="1"/>
    <col min="12" max="16384" width="9.375" style="2" customWidth="1"/>
  </cols>
  <sheetData>
    <row r="1" spans="1:11" s="1" customFormat="1" ht="16.5" customHeight="1" thickBot="1">
      <c r="A1" s="71"/>
      <c r="B1" s="73"/>
      <c r="K1" s="261" t="s">
        <v>469</v>
      </c>
    </row>
    <row r="2" spans="1:11" s="44" customFormat="1" ht="21" customHeight="1" thickBot="1">
      <c r="A2" s="262" t="s">
        <v>44</v>
      </c>
      <c r="B2" s="418" t="s">
        <v>124</v>
      </c>
      <c r="C2" s="418"/>
      <c r="D2" s="418"/>
      <c r="E2" s="327"/>
      <c r="F2" s="303"/>
      <c r="G2" s="303"/>
      <c r="H2" s="303"/>
      <c r="I2" s="303"/>
      <c r="J2" s="328"/>
      <c r="K2" s="263" t="s">
        <v>38</v>
      </c>
    </row>
    <row r="3" spans="1:11" s="44" customFormat="1" ht="23.25" thickBot="1">
      <c r="A3" s="262" t="s">
        <v>121</v>
      </c>
      <c r="B3" s="418" t="s">
        <v>311</v>
      </c>
      <c r="C3" s="418"/>
      <c r="D3" s="418"/>
      <c r="E3" s="327"/>
      <c r="F3" s="303"/>
      <c r="G3" s="303"/>
      <c r="H3" s="303"/>
      <c r="I3" s="303"/>
      <c r="J3" s="328"/>
      <c r="K3" s="264" t="s">
        <v>38</v>
      </c>
    </row>
    <row r="4" spans="1:11" s="45" customFormat="1" ht="15.75" customHeight="1" thickBot="1">
      <c r="A4" s="74"/>
      <c r="B4" s="74"/>
      <c r="C4" s="75"/>
      <c r="K4" s="295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545</v>
      </c>
    </row>
    <row r="6" spans="1:11" s="41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383</v>
      </c>
      <c r="I6" s="66" t="s">
        <v>496</v>
      </c>
      <c r="J6" s="66" t="s">
        <v>507</v>
      </c>
      <c r="K6" s="376" t="s">
        <v>497</v>
      </c>
    </row>
    <row r="7" spans="1:11" s="41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41" customFormat="1" ht="12" customHeight="1" thickBot="1">
      <c r="A8" s="25" t="s">
        <v>7</v>
      </c>
      <c r="B8" s="19" t="s">
        <v>146</v>
      </c>
      <c r="C8" s="154">
        <f>+C9+C10+C11+C12+C13+C14</f>
        <v>77971512</v>
      </c>
      <c r="D8" s="235">
        <f aca="true" t="shared" si="0" ref="D8:K8">+D9+D10+D11+D12+D13+D14</f>
        <v>2370400</v>
      </c>
      <c r="E8" s="154">
        <f t="shared" si="0"/>
        <v>9807000</v>
      </c>
      <c r="F8" s="154">
        <f t="shared" si="0"/>
        <v>1204494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13381894</v>
      </c>
      <c r="K8" s="319">
        <f t="shared" si="0"/>
        <v>91353406</v>
      </c>
    </row>
    <row r="9" spans="1:11" s="46" customFormat="1" ht="12" customHeight="1">
      <c r="A9" s="184" t="s">
        <v>63</v>
      </c>
      <c r="B9" s="168" t="s">
        <v>147</v>
      </c>
      <c r="C9" s="156">
        <v>63901072</v>
      </c>
      <c r="D9" s="236">
        <v>1170400</v>
      </c>
      <c r="E9" s="156"/>
      <c r="F9" s="156">
        <v>112362</v>
      </c>
      <c r="G9" s="156"/>
      <c r="H9" s="156"/>
      <c r="I9" s="156"/>
      <c r="J9" s="198">
        <f>D9+E9+F9+G9+H9+I9</f>
        <v>1282762</v>
      </c>
      <c r="K9" s="320">
        <f>C9+J9</f>
        <v>65183834</v>
      </c>
    </row>
    <row r="10" spans="1:11" s="47" customFormat="1" ht="12" customHeight="1">
      <c r="A10" s="185" t="s">
        <v>64</v>
      </c>
      <c r="B10" s="169" t="s">
        <v>148</v>
      </c>
      <c r="C10" s="155"/>
      <c r="D10" s="237"/>
      <c r="E10" s="155"/>
      <c r="F10" s="155"/>
      <c r="G10" s="155"/>
      <c r="H10" s="155"/>
      <c r="I10" s="155"/>
      <c r="J10" s="198">
        <f aca="true" t="shared" si="1" ref="J10:J64">D10+E10+F10+G10+H10+I10</f>
        <v>0</v>
      </c>
      <c r="K10" s="320">
        <f aca="true" t="shared" si="2" ref="K10:K64">C10+J10</f>
        <v>0</v>
      </c>
    </row>
    <row r="11" spans="1:11" s="47" customFormat="1" ht="12" customHeight="1">
      <c r="A11" s="185" t="s">
        <v>65</v>
      </c>
      <c r="B11" s="169" t="s">
        <v>149</v>
      </c>
      <c r="C11" s="155">
        <v>12270440</v>
      </c>
      <c r="D11" s="237"/>
      <c r="E11" s="155"/>
      <c r="F11" s="155"/>
      <c r="G11" s="155"/>
      <c r="H11" s="155"/>
      <c r="I11" s="155"/>
      <c r="J11" s="198">
        <f t="shared" si="1"/>
        <v>0</v>
      </c>
      <c r="K11" s="320">
        <f t="shared" si="2"/>
        <v>12270440</v>
      </c>
    </row>
    <row r="12" spans="1:11" s="47" customFormat="1" ht="12" customHeight="1">
      <c r="A12" s="185" t="s">
        <v>66</v>
      </c>
      <c r="B12" s="169" t="s">
        <v>150</v>
      </c>
      <c r="C12" s="155">
        <v>1800000</v>
      </c>
      <c r="D12" s="237"/>
      <c r="E12" s="155">
        <v>616800</v>
      </c>
      <c r="F12" s="155">
        <v>240800</v>
      </c>
      <c r="G12" s="155"/>
      <c r="H12" s="155"/>
      <c r="I12" s="155"/>
      <c r="J12" s="198">
        <f t="shared" si="1"/>
        <v>857600</v>
      </c>
      <c r="K12" s="320">
        <f t="shared" si="2"/>
        <v>2657600</v>
      </c>
    </row>
    <row r="13" spans="1:11" s="47" customFormat="1" ht="12" customHeight="1">
      <c r="A13" s="185" t="s">
        <v>83</v>
      </c>
      <c r="B13" s="169" t="s">
        <v>385</v>
      </c>
      <c r="C13" s="155"/>
      <c r="D13" s="237">
        <v>1200000</v>
      </c>
      <c r="E13" s="155">
        <v>9190200</v>
      </c>
      <c r="F13" s="155">
        <v>851332</v>
      </c>
      <c r="G13" s="155"/>
      <c r="H13" s="155"/>
      <c r="I13" s="155"/>
      <c r="J13" s="198">
        <f t="shared" si="1"/>
        <v>11241532</v>
      </c>
      <c r="K13" s="320">
        <f t="shared" si="2"/>
        <v>11241532</v>
      </c>
    </row>
    <row r="14" spans="1:11" s="46" customFormat="1" ht="12" customHeight="1" thickBot="1">
      <c r="A14" s="186" t="s">
        <v>67</v>
      </c>
      <c r="B14" s="170" t="s">
        <v>323</v>
      </c>
      <c r="C14" s="155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8</v>
      </c>
      <c r="B15" s="91" t="s">
        <v>151</v>
      </c>
      <c r="C15" s="154">
        <f>+C16+C17+C18+C19+C20</f>
        <v>0</v>
      </c>
      <c r="D15" s="235">
        <f>+D16+D17+D18+D19+D20</f>
        <v>6152000</v>
      </c>
      <c r="E15" s="154">
        <f aca="true" t="shared" si="3" ref="E15:K15">+E16+E17+E18+E19+E20</f>
        <v>0</v>
      </c>
      <c r="F15" s="154">
        <f t="shared" si="3"/>
        <v>382355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6534355</v>
      </c>
      <c r="K15" s="319">
        <f t="shared" si="3"/>
        <v>6534355</v>
      </c>
    </row>
    <row r="16" spans="1:11" s="46" customFormat="1" ht="12" customHeight="1">
      <c r="A16" s="184" t="s">
        <v>69</v>
      </c>
      <c r="B16" s="168" t="s">
        <v>152</v>
      </c>
      <c r="C16" s="156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70</v>
      </c>
      <c r="B17" s="169" t="s">
        <v>153</v>
      </c>
      <c r="C17" s="155"/>
      <c r="D17" s="237"/>
      <c r="E17" s="155"/>
      <c r="F17" s="155"/>
      <c r="G17" s="155"/>
      <c r="H17" s="155"/>
      <c r="I17" s="155"/>
      <c r="J17" s="350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71</v>
      </c>
      <c r="B18" s="169" t="s">
        <v>314</v>
      </c>
      <c r="C18" s="155"/>
      <c r="D18" s="237"/>
      <c r="E18" s="155"/>
      <c r="F18" s="155"/>
      <c r="G18" s="155"/>
      <c r="H18" s="155"/>
      <c r="I18" s="155"/>
      <c r="J18" s="350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72</v>
      </c>
      <c r="B19" s="169" t="s">
        <v>315</v>
      </c>
      <c r="C19" s="155"/>
      <c r="D19" s="237"/>
      <c r="E19" s="155"/>
      <c r="F19" s="155"/>
      <c r="G19" s="155"/>
      <c r="H19" s="155"/>
      <c r="I19" s="155"/>
      <c r="J19" s="350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73</v>
      </c>
      <c r="B20" s="169" t="s">
        <v>154</v>
      </c>
      <c r="C20" s="155"/>
      <c r="D20" s="237">
        <v>6152000</v>
      </c>
      <c r="E20" s="155"/>
      <c r="F20" s="155">
        <v>382355</v>
      </c>
      <c r="G20" s="155"/>
      <c r="H20" s="155"/>
      <c r="I20" s="155"/>
      <c r="J20" s="350">
        <f t="shared" si="1"/>
        <v>6534355</v>
      </c>
      <c r="K20" s="321">
        <f t="shared" si="2"/>
        <v>6534355</v>
      </c>
    </row>
    <row r="21" spans="1:11" s="47" customFormat="1" ht="12" customHeight="1" thickBot="1">
      <c r="A21" s="186" t="s">
        <v>79</v>
      </c>
      <c r="B21" s="170" t="s">
        <v>155</v>
      </c>
      <c r="C21" s="157"/>
      <c r="D21" s="238"/>
      <c r="E21" s="157"/>
      <c r="F21" s="157"/>
      <c r="G21" s="157"/>
      <c r="H21" s="157"/>
      <c r="I21" s="157"/>
      <c r="J21" s="351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9</v>
      </c>
      <c r="B22" s="19" t="s">
        <v>156</v>
      </c>
      <c r="C22" s="154">
        <f>+C23+C24+C25+C26+C27</f>
        <v>94030624</v>
      </c>
      <c r="D22" s="235">
        <f>+D23+D24+D25+D26+D27</f>
        <v>-14000000</v>
      </c>
      <c r="E22" s="154">
        <f aca="true" t="shared" si="4" ref="E22:K22">+E23+E24+E25+E26+E27</f>
        <v>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-14000000</v>
      </c>
      <c r="K22" s="319">
        <f t="shared" si="4"/>
        <v>80030624</v>
      </c>
    </row>
    <row r="23" spans="1:11" s="47" customFormat="1" ht="12" customHeight="1">
      <c r="A23" s="184" t="s">
        <v>52</v>
      </c>
      <c r="B23" s="168" t="s">
        <v>157</v>
      </c>
      <c r="C23" s="156">
        <v>86000000</v>
      </c>
      <c r="D23" s="236">
        <v>-14000000</v>
      </c>
      <c r="E23" s="156"/>
      <c r="F23" s="156"/>
      <c r="G23" s="156"/>
      <c r="H23" s="156"/>
      <c r="I23" s="156"/>
      <c r="J23" s="198">
        <f t="shared" si="1"/>
        <v>-14000000</v>
      </c>
      <c r="K23" s="320">
        <f t="shared" si="2"/>
        <v>72000000</v>
      </c>
    </row>
    <row r="24" spans="1:11" s="46" customFormat="1" ht="12" customHeight="1">
      <c r="A24" s="185" t="s">
        <v>53</v>
      </c>
      <c r="B24" s="169" t="s">
        <v>158</v>
      </c>
      <c r="C24" s="155"/>
      <c r="D24" s="237"/>
      <c r="E24" s="155"/>
      <c r="F24" s="155"/>
      <c r="G24" s="155"/>
      <c r="H24" s="155"/>
      <c r="I24" s="155"/>
      <c r="J24" s="350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54</v>
      </c>
      <c r="B25" s="169" t="s">
        <v>316</v>
      </c>
      <c r="C25" s="155"/>
      <c r="D25" s="237"/>
      <c r="E25" s="155"/>
      <c r="F25" s="155"/>
      <c r="G25" s="155"/>
      <c r="H25" s="155"/>
      <c r="I25" s="155"/>
      <c r="J25" s="350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55</v>
      </c>
      <c r="B26" s="169" t="s">
        <v>317</v>
      </c>
      <c r="C26" s="155"/>
      <c r="D26" s="237"/>
      <c r="E26" s="155"/>
      <c r="F26" s="155"/>
      <c r="G26" s="155"/>
      <c r="H26" s="155"/>
      <c r="I26" s="155"/>
      <c r="J26" s="350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96</v>
      </c>
      <c r="B27" s="169" t="s">
        <v>159</v>
      </c>
      <c r="C27" s="155">
        <v>8030624</v>
      </c>
      <c r="D27" s="237"/>
      <c r="E27" s="155"/>
      <c r="F27" s="155"/>
      <c r="G27" s="155"/>
      <c r="H27" s="155"/>
      <c r="I27" s="155"/>
      <c r="J27" s="350">
        <f t="shared" si="1"/>
        <v>0</v>
      </c>
      <c r="K27" s="321">
        <f t="shared" si="2"/>
        <v>8030624</v>
      </c>
    </row>
    <row r="28" spans="1:11" s="47" customFormat="1" ht="12" customHeight="1" thickBot="1">
      <c r="A28" s="186" t="s">
        <v>97</v>
      </c>
      <c r="B28" s="170" t="s">
        <v>160</v>
      </c>
      <c r="C28" s="157"/>
      <c r="D28" s="238"/>
      <c r="E28" s="157"/>
      <c r="F28" s="157"/>
      <c r="G28" s="157"/>
      <c r="H28" s="157"/>
      <c r="I28" s="157"/>
      <c r="J28" s="351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98</v>
      </c>
      <c r="B29" s="19" t="s">
        <v>462</v>
      </c>
      <c r="C29" s="160">
        <f>+C30+C31+C32+C33+C34+C35+C36</f>
        <v>140500000</v>
      </c>
      <c r="D29" s="160">
        <f>+D30+D31+D32+D33+D34+D35+D36</f>
        <v>0</v>
      </c>
      <c r="E29" s="160">
        <f aca="true" t="shared" si="5" ref="E29:K29">+E30+E31+E32+E33+E34+E35+E36</f>
        <v>0</v>
      </c>
      <c r="F29" s="160">
        <f t="shared" si="5"/>
        <v>8500000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8500000</v>
      </c>
      <c r="K29" s="323">
        <f t="shared" si="5"/>
        <v>149000000</v>
      </c>
    </row>
    <row r="30" spans="1:11" s="47" customFormat="1" ht="12" customHeight="1">
      <c r="A30" s="184" t="s">
        <v>161</v>
      </c>
      <c r="B30" s="168" t="s">
        <v>455</v>
      </c>
      <c r="C30" s="156">
        <v>88000000</v>
      </c>
      <c r="D30" s="156"/>
      <c r="E30" s="156"/>
      <c r="F30" s="156">
        <v>2500000</v>
      </c>
      <c r="G30" s="156"/>
      <c r="H30" s="156"/>
      <c r="I30" s="156"/>
      <c r="J30" s="198">
        <f t="shared" si="1"/>
        <v>2500000</v>
      </c>
      <c r="K30" s="320">
        <f t="shared" si="2"/>
        <v>90500000</v>
      </c>
    </row>
    <row r="31" spans="1:11" s="47" customFormat="1" ht="12" customHeight="1">
      <c r="A31" s="185" t="s">
        <v>162</v>
      </c>
      <c r="B31" s="169" t="s">
        <v>456</v>
      </c>
      <c r="C31" s="155">
        <v>30000000</v>
      </c>
      <c r="D31" s="155"/>
      <c r="E31" s="155"/>
      <c r="F31" s="155">
        <v>-1500000</v>
      </c>
      <c r="G31" s="155"/>
      <c r="H31" s="155"/>
      <c r="I31" s="155"/>
      <c r="J31" s="350">
        <f t="shared" si="1"/>
        <v>-1500000</v>
      </c>
      <c r="K31" s="321">
        <f t="shared" si="2"/>
        <v>28500000</v>
      </c>
    </row>
    <row r="32" spans="1:11" s="47" customFormat="1" ht="12" customHeight="1">
      <c r="A32" s="185" t="s">
        <v>163</v>
      </c>
      <c r="B32" s="169" t="s">
        <v>457</v>
      </c>
      <c r="C32" s="155">
        <v>13000000</v>
      </c>
      <c r="D32" s="155"/>
      <c r="E32" s="155"/>
      <c r="F32" s="155">
        <v>9000000</v>
      </c>
      <c r="G32" s="155"/>
      <c r="H32" s="155"/>
      <c r="I32" s="155"/>
      <c r="J32" s="350">
        <f t="shared" si="1"/>
        <v>9000000</v>
      </c>
      <c r="K32" s="321">
        <f t="shared" si="2"/>
        <v>22000000</v>
      </c>
    </row>
    <row r="33" spans="1:11" s="47" customFormat="1" ht="12" customHeight="1">
      <c r="A33" s="185" t="s">
        <v>164</v>
      </c>
      <c r="B33" s="169" t="s">
        <v>458</v>
      </c>
      <c r="C33" s="155"/>
      <c r="D33" s="155"/>
      <c r="E33" s="155"/>
      <c r="F33" s="155"/>
      <c r="G33" s="155"/>
      <c r="H33" s="155"/>
      <c r="I33" s="155"/>
      <c r="J33" s="350">
        <f t="shared" si="1"/>
        <v>0</v>
      </c>
      <c r="K33" s="321">
        <f t="shared" si="2"/>
        <v>0</v>
      </c>
    </row>
    <row r="34" spans="1:11" s="47" customFormat="1" ht="12" customHeight="1">
      <c r="A34" s="185" t="s">
        <v>459</v>
      </c>
      <c r="B34" s="169" t="s">
        <v>165</v>
      </c>
      <c r="C34" s="155">
        <v>4000000</v>
      </c>
      <c r="D34" s="155"/>
      <c r="E34" s="155"/>
      <c r="F34" s="155">
        <v>1000000</v>
      </c>
      <c r="G34" s="155"/>
      <c r="H34" s="155"/>
      <c r="I34" s="155"/>
      <c r="J34" s="350">
        <f t="shared" si="1"/>
        <v>1000000</v>
      </c>
      <c r="K34" s="321">
        <f t="shared" si="2"/>
        <v>5000000</v>
      </c>
    </row>
    <row r="35" spans="1:11" s="47" customFormat="1" ht="12" customHeight="1">
      <c r="A35" s="185" t="s">
        <v>460</v>
      </c>
      <c r="B35" s="169" t="s">
        <v>166</v>
      </c>
      <c r="C35" s="155"/>
      <c r="D35" s="155"/>
      <c r="E35" s="155"/>
      <c r="F35" s="155"/>
      <c r="G35" s="155"/>
      <c r="H35" s="155"/>
      <c r="I35" s="155"/>
      <c r="J35" s="350">
        <f t="shared" si="1"/>
        <v>0</v>
      </c>
      <c r="K35" s="321">
        <f t="shared" si="2"/>
        <v>0</v>
      </c>
    </row>
    <row r="36" spans="1:11" s="47" customFormat="1" ht="12" customHeight="1" thickBot="1">
      <c r="A36" s="186" t="s">
        <v>461</v>
      </c>
      <c r="B36" s="170" t="s">
        <v>167</v>
      </c>
      <c r="C36" s="157">
        <v>5500000</v>
      </c>
      <c r="D36" s="157"/>
      <c r="E36" s="157"/>
      <c r="F36" s="157">
        <v>-2500000</v>
      </c>
      <c r="G36" s="157"/>
      <c r="H36" s="157"/>
      <c r="I36" s="157"/>
      <c r="J36" s="351">
        <f t="shared" si="1"/>
        <v>-2500000</v>
      </c>
      <c r="K36" s="322">
        <f t="shared" si="2"/>
        <v>3000000</v>
      </c>
    </row>
    <row r="37" spans="1:11" s="47" customFormat="1" ht="12" customHeight="1" thickBot="1">
      <c r="A37" s="25" t="s">
        <v>11</v>
      </c>
      <c r="B37" s="19" t="s">
        <v>324</v>
      </c>
      <c r="C37" s="154">
        <f>SUM(C38:C48)</f>
        <v>93328000</v>
      </c>
      <c r="D37" s="235">
        <f>SUM(D38:D48)</f>
        <v>735530</v>
      </c>
      <c r="E37" s="154">
        <f aca="true" t="shared" si="6" ref="E37:K37">SUM(E38:E48)</f>
        <v>43800000</v>
      </c>
      <c r="F37" s="154">
        <f t="shared" si="6"/>
        <v>913151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45448681</v>
      </c>
      <c r="K37" s="319">
        <f t="shared" si="6"/>
        <v>138776681</v>
      </c>
    </row>
    <row r="38" spans="1:11" s="47" customFormat="1" ht="12" customHeight="1">
      <c r="A38" s="184" t="s">
        <v>56</v>
      </c>
      <c r="B38" s="168" t="s">
        <v>170</v>
      </c>
      <c r="C38" s="156"/>
      <c r="D38" s="236"/>
      <c r="E38" s="156"/>
      <c r="F38" s="156"/>
      <c r="G38" s="156"/>
      <c r="H38" s="156"/>
      <c r="I38" s="156"/>
      <c r="J38" s="198">
        <f t="shared" si="1"/>
        <v>0</v>
      </c>
      <c r="K38" s="320">
        <f t="shared" si="2"/>
        <v>0</v>
      </c>
    </row>
    <row r="39" spans="1:11" s="47" customFormat="1" ht="12" customHeight="1">
      <c r="A39" s="185" t="s">
        <v>57</v>
      </c>
      <c r="B39" s="169" t="s">
        <v>171</v>
      </c>
      <c r="C39" s="155">
        <v>69900000</v>
      </c>
      <c r="D39" s="237"/>
      <c r="E39" s="155">
        <v>33000000</v>
      </c>
      <c r="F39" s="155">
        <v>800000</v>
      </c>
      <c r="G39" s="155"/>
      <c r="H39" s="155"/>
      <c r="I39" s="155"/>
      <c r="J39" s="350">
        <f t="shared" si="1"/>
        <v>33800000</v>
      </c>
      <c r="K39" s="321">
        <f t="shared" si="2"/>
        <v>103700000</v>
      </c>
    </row>
    <row r="40" spans="1:11" s="47" customFormat="1" ht="12" customHeight="1">
      <c r="A40" s="185" t="s">
        <v>58</v>
      </c>
      <c r="B40" s="169" t="s">
        <v>172</v>
      </c>
      <c r="C40" s="155">
        <v>4275000</v>
      </c>
      <c r="D40" s="237">
        <v>735530</v>
      </c>
      <c r="E40" s="155"/>
      <c r="F40" s="155">
        <v>-1046849</v>
      </c>
      <c r="G40" s="155"/>
      <c r="H40" s="155"/>
      <c r="I40" s="155"/>
      <c r="J40" s="350">
        <f t="shared" si="1"/>
        <v>-311319</v>
      </c>
      <c r="K40" s="321">
        <f t="shared" si="2"/>
        <v>3963681</v>
      </c>
    </row>
    <row r="41" spans="1:11" s="47" customFormat="1" ht="12" customHeight="1">
      <c r="A41" s="185" t="s">
        <v>100</v>
      </c>
      <c r="B41" s="169" t="s">
        <v>173</v>
      </c>
      <c r="C41" s="155">
        <v>300000</v>
      </c>
      <c r="D41" s="237"/>
      <c r="E41" s="155"/>
      <c r="F41" s="155"/>
      <c r="G41" s="155"/>
      <c r="H41" s="155"/>
      <c r="I41" s="155"/>
      <c r="J41" s="350">
        <f t="shared" si="1"/>
        <v>0</v>
      </c>
      <c r="K41" s="321">
        <f t="shared" si="2"/>
        <v>300000</v>
      </c>
    </row>
    <row r="42" spans="1:11" s="47" customFormat="1" ht="12" customHeight="1">
      <c r="A42" s="185" t="s">
        <v>101</v>
      </c>
      <c r="B42" s="169" t="s">
        <v>174</v>
      </c>
      <c r="C42" s="155">
        <v>2500000</v>
      </c>
      <c r="D42" s="237"/>
      <c r="E42" s="155"/>
      <c r="F42" s="155">
        <v>360000</v>
      </c>
      <c r="G42" s="155"/>
      <c r="H42" s="155"/>
      <c r="I42" s="155"/>
      <c r="J42" s="350">
        <f t="shared" si="1"/>
        <v>360000</v>
      </c>
      <c r="K42" s="321">
        <f t="shared" si="2"/>
        <v>2860000</v>
      </c>
    </row>
    <row r="43" spans="1:11" s="47" customFormat="1" ht="12" customHeight="1">
      <c r="A43" s="185" t="s">
        <v>102</v>
      </c>
      <c r="B43" s="169" t="s">
        <v>175</v>
      </c>
      <c r="C43" s="155">
        <v>16053000</v>
      </c>
      <c r="D43" s="237"/>
      <c r="E43" s="155">
        <v>4800000</v>
      </c>
      <c r="F43" s="155">
        <v>800000</v>
      </c>
      <c r="G43" s="155"/>
      <c r="H43" s="155"/>
      <c r="I43" s="155"/>
      <c r="J43" s="350">
        <f t="shared" si="1"/>
        <v>5600000</v>
      </c>
      <c r="K43" s="321">
        <f t="shared" si="2"/>
        <v>21653000</v>
      </c>
    </row>
    <row r="44" spans="1:11" s="47" customFormat="1" ht="12" customHeight="1">
      <c r="A44" s="185" t="s">
        <v>103</v>
      </c>
      <c r="B44" s="169" t="s">
        <v>176</v>
      </c>
      <c r="C44" s="155"/>
      <c r="D44" s="237"/>
      <c r="E44" s="155"/>
      <c r="F44" s="155"/>
      <c r="G44" s="155"/>
      <c r="H44" s="155"/>
      <c r="I44" s="155"/>
      <c r="J44" s="350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104</v>
      </c>
      <c r="B45" s="169" t="s">
        <v>177</v>
      </c>
      <c r="C45" s="155"/>
      <c r="D45" s="237"/>
      <c r="E45" s="155"/>
      <c r="F45" s="155"/>
      <c r="G45" s="155"/>
      <c r="H45" s="155"/>
      <c r="I45" s="155"/>
      <c r="J45" s="350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168</v>
      </c>
      <c r="B46" s="169" t="s">
        <v>178</v>
      </c>
      <c r="C46" s="158">
        <v>100000</v>
      </c>
      <c r="D46" s="266"/>
      <c r="E46" s="158"/>
      <c r="F46" s="158"/>
      <c r="G46" s="158"/>
      <c r="H46" s="158"/>
      <c r="I46" s="158"/>
      <c r="J46" s="348">
        <f t="shared" si="1"/>
        <v>0</v>
      </c>
      <c r="K46" s="324">
        <f t="shared" si="2"/>
        <v>100000</v>
      </c>
    </row>
    <row r="47" spans="1:11" s="47" customFormat="1" ht="12" customHeight="1">
      <c r="A47" s="186" t="s">
        <v>169</v>
      </c>
      <c r="B47" s="170" t="s">
        <v>326</v>
      </c>
      <c r="C47" s="159"/>
      <c r="D47" s="267"/>
      <c r="E47" s="159"/>
      <c r="F47" s="159"/>
      <c r="G47" s="159"/>
      <c r="H47" s="159"/>
      <c r="I47" s="159"/>
      <c r="J47" s="354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325</v>
      </c>
      <c r="B48" s="170" t="s">
        <v>179</v>
      </c>
      <c r="C48" s="159">
        <v>200000</v>
      </c>
      <c r="D48" s="267"/>
      <c r="E48" s="159">
        <v>6000000</v>
      </c>
      <c r="F48" s="159"/>
      <c r="G48" s="159"/>
      <c r="H48" s="159"/>
      <c r="I48" s="159"/>
      <c r="J48" s="354">
        <f t="shared" si="1"/>
        <v>6000000</v>
      </c>
      <c r="K48" s="325">
        <f t="shared" si="2"/>
        <v>6200000</v>
      </c>
    </row>
    <row r="49" spans="1:11" s="47" customFormat="1" ht="12" customHeight="1" thickBot="1">
      <c r="A49" s="25" t="s">
        <v>12</v>
      </c>
      <c r="B49" s="19" t="s">
        <v>180</v>
      </c>
      <c r="C49" s="154">
        <f>SUM(C50:C54)</f>
        <v>1500000</v>
      </c>
      <c r="D49" s="235">
        <f>SUM(D50:D54)</f>
        <v>4742070</v>
      </c>
      <c r="E49" s="154">
        <f aca="true" t="shared" si="7" ref="E49:K49">SUM(E50:E54)</f>
        <v>0</v>
      </c>
      <c r="F49" s="154">
        <f t="shared" si="7"/>
        <v>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4742070</v>
      </c>
      <c r="K49" s="319">
        <f t="shared" si="7"/>
        <v>6242070</v>
      </c>
    </row>
    <row r="50" spans="1:11" s="47" customFormat="1" ht="12" customHeight="1">
      <c r="A50" s="184" t="s">
        <v>59</v>
      </c>
      <c r="B50" s="168" t="s">
        <v>184</v>
      </c>
      <c r="C50" s="209"/>
      <c r="D50" s="268"/>
      <c r="E50" s="209"/>
      <c r="F50" s="209"/>
      <c r="G50" s="209"/>
      <c r="H50" s="209"/>
      <c r="I50" s="209"/>
      <c r="J50" s="345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60</v>
      </c>
      <c r="B51" s="169" t="s">
        <v>185</v>
      </c>
      <c r="C51" s="158">
        <v>1500000</v>
      </c>
      <c r="D51" s="266">
        <v>24000</v>
      </c>
      <c r="E51" s="158"/>
      <c r="F51" s="158"/>
      <c r="G51" s="158"/>
      <c r="H51" s="158"/>
      <c r="I51" s="158"/>
      <c r="J51" s="348">
        <f t="shared" si="1"/>
        <v>24000</v>
      </c>
      <c r="K51" s="324">
        <f t="shared" si="2"/>
        <v>1524000</v>
      </c>
    </row>
    <row r="52" spans="1:11" s="47" customFormat="1" ht="12" customHeight="1">
      <c r="A52" s="185" t="s">
        <v>181</v>
      </c>
      <c r="B52" s="169" t="s">
        <v>186</v>
      </c>
      <c r="C52" s="158"/>
      <c r="D52" s="266"/>
      <c r="E52" s="158"/>
      <c r="F52" s="158"/>
      <c r="G52" s="158"/>
      <c r="H52" s="158"/>
      <c r="I52" s="158"/>
      <c r="J52" s="348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182</v>
      </c>
      <c r="B53" s="169" t="s">
        <v>187</v>
      </c>
      <c r="C53" s="158"/>
      <c r="D53" s="266"/>
      <c r="E53" s="158"/>
      <c r="F53" s="158"/>
      <c r="G53" s="158"/>
      <c r="H53" s="158"/>
      <c r="I53" s="158"/>
      <c r="J53" s="348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183</v>
      </c>
      <c r="B54" s="170" t="s">
        <v>188</v>
      </c>
      <c r="C54" s="159"/>
      <c r="D54" s="267">
        <v>4718070</v>
      </c>
      <c r="E54" s="159"/>
      <c r="F54" s="159"/>
      <c r="G54" s="159"/>
      <c r="H54" s="159"/>
      <c r="I54" s="159"/>
      <c r="J54" s="354">
        <f t="shared" si="1"/>
        <v>4718070</v>
      </c>
      <c r="K54" s="325">
        <f t="shared" si="2"/>
        <v>4718070</v>
      </c>
    </row>
    <row r="55" spans="1:11" s="47" customFormat="1" ht="12" customHeight="1" thickBot="1">
      <c r="A55" s="25" t="s">
        <v>105</v>
      </c>
      <c r="B55" s="19" t="s">
        <v>189</v>
      </c>
      <c r="C55" s="154">
        <f>SUM(C56:C58)</f>
        <v>0</v>
      </c>
      <c r="D55" s="235">
        <f>SUM(D56:D58)</f>
        <v>0</v>
      </c>
      <c r="E55" s="154">
        <f aca="true" t="shared" si="8" ref="E55:K55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0</v>
      </c>
    </row>
    <row r="56" spans="1:11" s="47" customFormat="1" ht="12" customHeight="1">
      <c r="A56" s="184" t="s">
        <v>61</v>
      </c>
      <c r="B56" s="168" t="s">
        <v>190</v>
      </c>
      <c r="C56" s="156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62</v>
      </c>
      <c r="B57" s="169" t="s">
        <v>318</v>
      </c>
      <c r="C57" s="155"/>
      <c r="D57" s="237"/>
      <c r="E57" s="155"/>
      <c r="F57" s="155"/>
      <c r="G57" s="155"/>
      <c r="H57" s="155"/>
      <c r="I57" s="155"/>
      <c r="J57" s="350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193</v>
      </c>
      <c r="B58" s="169" t="s">
        <v>191</v>
      </c>
      <c r="C58" s="155"/>
      <c r="D58" s="237"/>
      <c r="E58" s="155"/>
      <c r="F58" s="155"/>
      <c r="G58" s="155"/>
      <c r="H58" s="155"/>
      <c r="I58" s="155"/>
      <c r="J58" s="350">
        <f t="shared" si="1"/>
        <v>0</v>
      </c>
      <c r="K58" s="321">
        <f t="shared" si="2"/>
        <v>0</v>
      </c>
    </row>
    <row r="59" spans="1:11" s="47" customFormat="1" ht="12" customHeight="1" thickBot="1">
      <c r="A59" s="186" t="s">
        <v>194</v>
      </c>
      <c r="B59" s="170" t="s">
        <v>192</v>
      </c>
      <c r="C59" s="157"/>
      <c r="D59" s="238"/>
      <c r="E59" s="157"/>
      <c r="F59" s="157"/>
      <c r="G59" s="157"/>
      <c r="H59" s="157"/>
      <c r="I59" s="157"/>
      <c r="J59" s="351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14</v>
      </c>
      <c r="B60" s="91" t="s">
        <v>195</v>
      </c>
      <c r="C60" s="154">
        <f>SUM(C61:C63)</f>
        <v>0</v>
      </c>
      <c r="D60" s="235">
        <f>SUM(D61:D63)</f>
        <v>0</v>
      </c>
      <c r="E60" s="154">
        <f aca="true" t="shared" si="9" ref="E60:K60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106</v>
      </c>
      <c r="B61" s="168" t="s">
        <v>197</v>
      </c>
      <c r="C61" s="158"/>
      <c r="D61" s="266"/>
      <c r="E61" s="158"/>
      <c r="F61" s="158"/>
      <c r="G61" s="158"/>
      <c r="H61" s="158"/>
      <c r="I61" s="158"/>
      <c r="J61" s="348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107</v>
      </c>
      <c r="B62" s="169" t="s">
        <v>319</v>
      </c>
      <c r="C62" s="158"/>
      <c r="D62" s="266"/>
      <c r="E62" s="158"/>
      <c r="F62" s="158"/>
      <c r="G62" s="158"/>
      <c r="H62" s="158"/>
      <c r="I62" s="158"/>
      <c r="J62" s="348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128</v>
      </c>
      <c r="B63" s="169" t="s">
        <v>198</v>
      </c>
      <c r="C63" s="158"/>
      <c r="D63" s="266"/>
      <c r="E63" s="158"/>
      <c r="F63" s="158"/>
      <c r="G63" s="158"/>
      <c r="H63" s="158"/>
      <c r="I63" s="158"/>
      <c r="J63" s="348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196</v>
      </c>
      <c r="B64" s="170" t="s">
        <v>199</v>
      </c>
      <c r="C64" s="158"/>
      <c r="D64" s="266"/>
      <c r="E64" s="158"/>
      <c r="F64" s="158"/>
      <c r="G64" s="158"/>
      <c r="H64" s="158"/>
      <c r="I64" s="158"/>
      <c r="J64" s="348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15</v>
      </c>
      <c r="B65" s="19" t="s">
        <v>200</v>
      </c>
      <c r="C65" s="160">
        <f>+C8+C15+C22+C29+C37+C49+C55+C60</f>
        <v>407330136</v>
      </c>
      <c r="D65" s="239">
        <f>+D8+D15+D22+D29+D37+D49+D55+D60</f>
        <v>0</v>
      </c>
      <c r="E65" s="160">
        <f aca="true" t="shared" si="10" ref="E65:K65">+E8+E15+E22+E29+E37+E49+E55+E60</f>
        <v>53607000</v>
      </c>
      <c r="F65" s="160">
        <f t="shared" si="10"/>
        <v>11000000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64607000</v>
      </c>
      <c r="K65" s="323">
        <f t="shared" si="10"/>
        <v>471937136</v>
      </c>
    </row>
    <row r="66" spans="1:11" s="47" customFormat="1" ht="12" customHeight="1" thickBot="1">
      <c r="A66" s="187" t="s">
        <v>288</v>
      </c>
      <c r="B66" s="91" t="s">
        <v>202</v>
      </c>
      <c r="C66" s="154">
        <f>SUM(C67:C69)</f>
        <v>0</v>
      </c>
      <c r="D66" s="235">
        <f>SUM(D67:D69)</f>
        <v>0</v>
      </c>
      <c r="E66" s="154">
        <f aca="true" t="shared" si="11" ref="E66:K66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230</v>
      </c>
      <c r="B67" s="168" t="s">
        <v>203</v>
      </c>
      <c r="C67" s="158"/>
      <c r="D67" s="266"/>
      <c r="E67" s="158"/>
      <c r="F67" s="158"/>
      <c r="G67" s="158"/>
      <c r="H67" s="158"/>
      <c r="I67" s="158"/>
      <c r="J67" s="348">
        <f aca="true" t="shared" si="12" ref="J67:J88">D67+E67+F67+G67+H67+I67</f>
        <v>0</v>
      </c>
      <c r="K67" s="324">
        <f aca="true" t="shared" si="13" ref="K67:K88">C67+J67</f>
        <v>0</v>
      </c>
    </row>
    <row r="68" spans="1:11" s="47" customFormat="1" ht="12" customHeight="1">
      <c r="A68" s="185" t="s">
        <v>239</v>
      </c>
      <c r="B68" s="169" t="s">
        <v>204</v>
      </c>
      <c r="C68" s="158"/>
      <c r="D68" s="266"/>
      <c r="E68" s="158"/>
      <c r="F68" s="158"/>
      <c r="G68" s="158"/>
      <c r="H68" s="158"/>
      <c r="I68" s="158"/>
      <c r="J68" s="348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240</v>
      </c>
      <c r="B69" s="342" t="s">
        <v>205</v>
      </c>
      <c r="C69" s="318"/>
      <c r="D69" s="269"/>
      <c r="E69" s="318"/>
      <c r="F69" s="318"/>
      <c r="G69" s="318"/>
      <c r="H69" s="318"/>
      <c r="I69" s="318"/>
      <c r="J69" s="347">
        <f t="shared" si="12"/>
        <v>0</v>
      </c>
      <c r="K69" s="343">
        <f t="shared" si="13"/>
        <v>0</v>
      </c>
    </row>
    <row r="70" spans="1:11" s="47" customFormat="1" ht="12" customHeight="1" thickBot="1">
      <c r="A70" s="187" t="s">
        <v>206</v>
      </c>
      <c r="B70" s="91" t="s">
        <v>207</v>
      </c>
      <c r="C70" s="154">
        <f>SUM(C71:C74)</f>
        <v>0</v>
      </c>
      <c r="D70" s="154">
        <f>SUM(D71:D74)</f>
        <v>0</v>
      </c>
      <c r="E70" s="154">
        <f aca="true" t="shared" si="14" ref="E70:K70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84</v>
      </c>
      <c r="B71" s="300" t="s">
        <v>208</v>
      </c>
      <c r="C71" s="158"/>
      <c r="D71" s="158"/>
      <c r="E71" s="158"/>
      <c r="F71" s="158"/>
      <c r="G71" s="158"/>
      <c r="H71" s="158"/>
      <c r="I71" s="158"/>
      <c r="J71" s="348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85</v>
      </c>
      <c r="B72" s="300" t="s">
        <v>488</v>
      </c>
      <c r="C72" s="158"/>
      <c r="D72" s="158"/>
      <c r="E72" s="158"/>
      <c r="F72" s="158"/>
      <c r="G72" s="158"/>
      <c r="H72" s="158"/>
      <c r="I72" s="158"/>
      <c r="J72" s="348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231</v>
      </c>
      <c r="B73" s="300" t="s">
        <v>209</v>
      </c>
      <c r="C73" s="158"/>
      <c r="D73" s="158"/>
      <c r="E73" s="158"/>
      <c r="F73" s="158"/>
      <c r="G73" s="158"/>
      <c r="H73" s="158"/>
      <c r="I73" s="158"/>
      <c r="J73" s="348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232</v>
      </c>
      <c r="B74" s="301" t="s">
        <v>489</v>
      </c>
      <c r="C74" s="158"/>
      <c r="D74" s="158"/>
      <c r="E74" s="158"/>
      <c r="F74" s="158"/>
      <c r="G74" s="158"/>
      <c r="H74" s="158"/>
      <c r="I74" s="158"/>
      <c r="J74" s="348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210</v>
      </c>
      <c r="B75" s="91" t="s">
        <v>211</v>
      </c>
      <c r="C75" s="154">
        <f>SUM(C76:C77)</f>
        <v>83046501</v>
      </c>
      <c r="D75" s="154">
        <f>SUM(D76:D77)</f>
        <v>0</v>
      </c>
      <c r="E75" s="154">
        <f aca="true" t="shared" si="15" ref="E75:K75">SUM(E76:E77)</f>
        <v>0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0</v>
      </c>
      <c r="K75" s="319">
        <f t="shared" si="15"/>
        <v>83046501</v>
      </c>
    </row>
    <row r="76" spans="1:11" s="47" customFormat="1" ht="12" customHeight="1">
      <c r="A76" s="184" t="s">
        <v>233</v>
      </c>
      <c r="B76" s="168" t="s">
        <v>212</v>
      </c>
      <c r="C76" s="158">
        <v>83046501</v>
      </c>
      <c r="D76" s="158"/>
      <c r="E76" s="158"/>
      <c r="F76" s="158"/>
      <c r="G76" s="158"/>
      <c r="H76" s="158"/>
      <c r="I76" s="158"/>
      <c r="J76" s="348">
        <f t="shared" si="12"/>
        <v>0</v>
      </c>
      <c r="K76" s="324">
        <f t="shared" si="13"/>
        <v>83046501</v>
      </c>
    </row>
    <row r="77" spans="1:11" s="47" customFormat="1" ht="12" customHeight="1" thickBot="1">
      <c r="A77" s="186" t="s">
        <v>234</v>
      </c>
      <c r="B77" s="170" t="s">
        <v>213</v>
      </c>
      <c r="C77" s="158"/>
      <c r="D77" s="158"/>
      <c r="E77" s="158"/>
      <c r="F77" s="158"/>
      <c r="G77" s="158"/>
      <c r="H77" s="158"/>
      <c r="I77" s="158"/>
      <c r="J77" s="348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214</v>
      </c>
      <c r="B78" s="91" t="s">
        <v>215</v>
      </c>
      <c r="C78" s="154">
        <f>SUM(C79:C81)</f>
        <v>25000000</v>
      </c>
      <c r="D78" s="154">
        <f>SUM(D79:D81)</f>
        <v>0</v>
      </c>
      <c r="E78" s="154">
        <f aca="true" t="shared" si="16" ref="E78:K78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25000000</v>
      </c>
    </row>
    <row r="79" spans="1:11" s="47" customFormat="1" ht="12" customHeight="1">
      <c r="A79" s="184" t="s">
        <v>235</v>
      </c>
      <c r="B79" s="168" t="s">
        <v>216</v>
      </c>
      <c r="C79" s="158"/>
      <c r="D79" s="158"/>
      <c r="E79" s="158"/>
      <c r="F79" s="158"/>
      <c r="G79" s="158"/>
      <c r="H79" s="158"/>
      <c r="I79" s="158"/>
      <c r="J79" s="348">
        <f t="shared" si="12"/>
        <v>0</v>
      </c>
      <c r="K79" s="324">
        <f t="shared" si="13"/>
        <v>0</v>
      </c>
    </row>
    <row r="80" spans="1:11" s="47" customFormat="1" ht="12" customHeight="1">
      <c r="A80" s="185" t="s">
        <v>236</v>
      </c>
      <c r="B80" s="169" t="s">
        <v>217</v>
      </c>
      <c r="C80" s="158"/>
      <c r="D80" s="158"/>
      <c r="E80" s="158"/>
      <c r="F80" s="158"/>
      <c r="G80" s="158"/>
      <c r="H80" s="158"/>
      <c r="I80" s="158"/>
      <c r="J80" s="348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237</v>
      </c>
      <c r="B81" s="302" t="s">
        <v>490</v>
      </c>
      <c r="C81" s="158">
        <v>25000000</v>
      </c>
      <c r="D81" s="158"/>
      <c r="E81" s="158"/>
      <c r="F81" s="158"/>
      <c r="G81" s="158"/>
      <c r="H81" s="158"/>
      <c r="I81" s="158"/>
      <c r="J81" s="348">
        <f t="shared" si="12"/>
        <v>0</v>
      </c>
      <c r="K81" s="324">
        <f t="shared" si="13"/>
        <v>25000000</v>
      </c>
    </row>
    <row r="82" spans="1:11" s="47" customFormat="1" ht="12" customHeight="1" thickBot="1">
      <c r="A82" s="187" t="s">
        <v>218</v>
      </c>
      <c r="B82" s="91" t="s">
        <v>238</v>
      </c>
      <c r="C82" s="154">
        <f>SUM(C83:C86)</f>
        <v>0</v>
      </c>
      <c r="D82" s="154">
        <f>SUM(D83:D86)</f>
        <v>0</v>
      </c>
      <c r="E82" s="154">
        <f aca="true" t="shared" si="17" ref="E82:K82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219</v>
      </c>
      <c r="B83" s="168" t="s">
        <v>220</v>
      </c>
      <c r="C83" s="158"/>
      <c r="D83" s="158"/>
      <c r="E83" s="158"/>
      <c r="F83" s="158"/>
      <c r="G83" s="158"/>
      <c r="H83" s="158"/>
      <c r="I83" s="158"/>
      <c r="J83" s="348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221</v>
      </c>
      <c r="B84" s="169" t="s">
        <v>222</v>
      </c>
      <c r="C84" s="158"/>
      <c r="D84" s="158"/>
      <c r="E84" s="158"/>
      <c r="F84" s="158"/>
      <c r="G84" s="158"/>
      <c r="H84" s="158"/>
      <c r="I84" s="158"/>
      <c r="J84" s="348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223</v>
      </c>
      <c r="B85" s="169" t="s">
        <v>224</v>
      </c>
      <c r="C85" s="158"/>
      <c r="D85" s="158"/>
      <c r="E85" s="158"/>
      <c r="F85" s="158"/>
      <c r="G85" s="158"/>
      <c r="H85" s="158"/>
      <c r="I85" s="158"/>
      <c r="J85" s="348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225</v>
      </c>
      <c r="B86" s="170" t="s">
        <v>226</v>
      </c>
      <c r="C86" s="158"/>
      <c r="D86" s="158"/>
      <c r="E86" s="158"/>
      <c r="F86" s="158"/>
      <c r="G86" s="158"/>
      <c r="H86" s="158"/>
      <c r="I86" s="158"/>
      <c r="J86" s="348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227</v>
      </c>
      <c r="B87" s="91" t="s">
        <v>365</v>
      </c>
      <c r="C87" s="212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386</v>
      </c>
      <c r="B88" s="91" t="s">
        <v>228</v>
      </c>
      <c r="C88" s="212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387</v>
      </c>
      <c r="B89" s="174" t="s">
        <v>368</v>
      </c>
      <c r="C89" s="160">
        <f>+C66+C70+C75+C78+C82+C88+C87</f>
        <v>108046501</v>
      </c>
      <c r="D89" s="160">
        <f>+D66+D70+D75+D78+D82+D88+D87</f>
        <v>0</v>
      </c>
      <c r="E89" s="160">
        <f aca="true" t="shared" si="18" ref="E89:K89">+E66+E70+E75+E78+E82+E88+E87</f>
        <v>0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0</v>
      </c>
      <c r="K89" s="323">
        <f t="shared" si="18"/>
        <v>108046501</v>
      </c>
    </row>
    <row r="90" spans="1:11" s="46" customFormat="1" ht="12" customHeight="1" thickBot="1">
      <c r="A90" s="191" t="s">
        <v>388</v>
      </c>
      <c r="B90" s="175" t="s">
        <v>389</v>
      </c>
      <c r="C90" s="160">
        <f>+C65+C89</f>
        <v>515376637</v>
      </c>
      <c r="D90" s="160">
        <f>+D65+D89</f>
        <v>0</v>
      </c>
      <c r="E90" s="160">
        <f aca="true" t="shared" si="19" ref="E90:K90">+E65+E89</f>
        <v>53607000</v>
      </c>
      <c r="F90" s="160">
        <f t="shared" si="19"/>
        <v>11000000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64607000</v>
      </c>
      <c r="K90" s="323">
        <f t="shared" si="19"/>
        <v>579983637</v>
      </c>
    </row>
    <row r="91" spans="1:3" s="47" customFormat="1" ht="15" customHeight="1" thickBot="1">
      <c r="A91" s="80"/>
      <c r="B91" s="81"/>
      <c r="C91" s="136"/>
    </row>
    <row r="92" spans="1:11" s="41" customFormat="1" ht="16.5" customHeight="1" thickBot="1">
      <c r="A92" s="415" t="s">
        <v>40</v>
      </c>
      <c r="B92" s="416"/>
      <c r="C92" s="416"/>
      <c r="D92" s="416"/>
      <c r="E92" s="416"/>
      <c r="F92" s="416"/>
      <c r="G92" s="416"/>
      <c r="H92" s="416"/>
      <c r="I92" s="416"/>
      <c r="J92" s="416"/>
      <c r="K92" s="417"/>
    </row>
    <row r="93" spans="1:11" s="48" customFormat="1" ht="12" customHeight="1" thickBot="1">
      <c r="A93" s="162" t="s">
        <v>7</v>
      </c>
      <c r="B93" s="24" t="s">
        <v>393</v>
      </c>
      <c r="C93" s="153">
        <f>+C94+C95+C96+C97+C98+C111</f>
        <v>279721400</v>
      </c>
      <c r="D93" s="329">
        <f>+D94+D95+D96+D97+D98+D111</f>
        <v>9271400</v>
      </c>
      <c r="E93" s="153">
        <f aca="true" t="shared" si="20" ref="E93:K93">+E94+E95+E96+E97+E98+E111</f>
        <v>53607000</v>
      </c>
      <c r="F93" s="153">
        <f t="shared" si="20"/>
        <v>11000000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73878400</v>
      </c>
      <c r="K93" s="333">
        <f t="shared" si="20"/>
        <v>353599800</v>
      </c>
    </row>
    <row r="94" spans="1:11" ht="12" customHeight="1">
      <c r="A94" s="192" t="s">
        <v>63</v>
      </c>
      <c r="B94" s="8" t="s">
        <v>36</v>
      </c>
      <c r="C94" s="227">
        <v>63416974</v>
      </c>
      <c r="D94" s="330"/>
      <c r="E94" s="227"/>
      <c r="F94" s="227"/>
      <c r="G94" s="227"/>
      <c r="H94" s="227"/>
      <c r="I94" s="227"/>
      <c r="J94" s="349">
        <f aca="true" t="shared" si="21" ref="J94:J127">D94+E94+F94+G94+H94+I94</f>
        <v>0</v>
      </c>
      <c r="K94" s="334">
        <f aca="true" t="shared" si="22" ref="K94:K127">C94+J94</f>
        <v>63416974</v>
      </c>
    </row>
    <row r="95" spans="1:11" ht="12" customHeight="1">
      <c r="A95" s="185" t="s">
        <v>64</v>
      </c>
      <c r="B95" s="6" t="s">
        <v>108</v>
      </c>
      <c r="C95" s="155">
        <v>13697159</v>
      </c>
      <c r="D95" s="331"/>
      <c r="E95" s="155"/>
      <c r="F95" s="155"/>
      <c r="G95" s="155"/>
      <c r="H95" s="155"/>
      <c r="I95" s="155"/>
      <c r="J95" s="350">
        <f t="shared" si="21"/>
        <v>0</v>
      </c>
      <c r="K95" s="321">
        <f t="shared" si="22"/>
        <v>13697159</v>
      </c>
    </row>
    <row r="96" spans="1:11" ht="12" customHeight="1">
      <c r="A96" s="185" t="s">
        <v>65</v>
      </c>
      <c r="B96" s="6" t="s">
        <v>82</v>
      </c>
      <c r="C96" s="157">
        <v>113856660</v>
      </c>
      <c r="D96" s="331"/>
      <c r="E96" s="157">
        <v>5000000</v>
      </c>
      <c r="F96" s="157">
        <v>12488000</v>
      </c>
      <c r="G96" s="157"/>
      <c r="H96" s="157"/>
      <c r="I96" s="157"/>
      <c r="J96" s="351">
        <f t="shared" si="21"/>
        <v>17488000</v>
      </c>
      <c r="K96" s="322">
        <f t="shared" si="22"/>
        <v>131344660</v>
      </c>
    </row>
    <row r="97" spans="1:11" ht="12" customHeight="1">
      <c r="A97" s="185" t="s">
        <v>66</v>
      </c>
      <c r="B97" s="9" t="s">
        <v>109</v>
      </c>
      <c r="C97" s="157">
        <v>6800000</v>
      </c>
      <c r="D97" s="309"/>
      <c r="E97" s="157"/>
      <c r="F97" s="157"/>
      <c r="G97" s="157"/>
      <c r="H97" s="157"/>
      <c r="I97" s="157"/>
      <c r="J97" s="351">
        <f t="shared" si="21"/>
        <v>0</v>
      </c>
      <c r="K97" s="322">
        <f t="shared" si="22"/>
        <v>6800000</v>
      </c>
    </row>
    <row r="98" spans="1:11" ht="12" customHeight="1">
      <c r="A98" s="185" t="s">
        <v>74</v>
      </c>
      <c r="B98" s="17" t="s">
        <v>110</v>
      </c>
      <c r="C98" s="157">
        <v>63324363</v>
      </c>
      <c r="D98" s="309"/>
      <c r="E98" s="157">
        <v>9190200</v>
      </c>
      <c r="F98" s="157">
        <v>498</v>
      </c>
      <c r="G98" s="157"/>
      <c r="H98" s="157"/>
      <c r="I98" s="157"/>
      <c r="J98" s="351">
        <f t="shared" si="21"/>
        <v>9190698</v>
      </c>
      <c r="K98" s="322">
        <f t="shared" si="22"/>
        <v>72515061</v>
      </c>
    </row>
    <row r="99" spans="1:11" ht="12" customHeight="1">
      <c r="A99" s="185" t="s">
        <v>67</v>
      </c>
      <c r="B99" s="6" t="s">
        <v>390</v>
      </c>
      <c r="C99" s="157">
        <v>55360</v>
      </c>
      <c r="D99" s="309"/>
      <c r="E99" s="157"/>
      <c r="F99" s="157">
        <v>498</v>
      </c>
      <c r="G99" s="157"/>
      <c r="H99" s="157"/>
      <c r="I99" s="157"/>
      <c r="J99" s="351">
        <f t="shared" si="21"/>
        <v>498</v>
      </c>
      <c r="K99" s="322">
        <f t="shared" si="22"/>
        <v>55858</v>
      </c>
    </row>
    <row r="100" spans="1:11" ht="12" customHeight="1">
      <c r="A100" s="185" t="s">
        <v>68</v>
      </c>
      <c r="B100" s="55" t="s">
        <v>331</v>
      </c>
      <c r="C100" s="157"/>
      <c r="D100" s="309"/>
      <c r="E100" s="157"/>
      <c r="F100" s="157"/>
      <c r="G100" s="157"/>
      <c r="H100" s="157"/>
      <c r="I100" s="157"/>
      <c r="J100" s="351">
        <f t="shared" si="21"/>
        <v>0</v>
      </c>
      <c r="K100" s="322">
        <f t="shared" si="22"/>
        <v>0</v>
      </c>
    </row>
    <row r="101" spans="1:11" ht="12" customHeight="1">
      <c r="A101" s="185" t="s">
        <v>75</v>
      </c>
      <c r="B101" s="55" t="s">
        <v>330</v>
      </c>
      <c r="C101" s="157"/>
      <c r="D101" s="309"/>
      <c r="E101" s="157"/>
      <c r="F101" s="157"/>
      <c r="G101" s="157"/>
      <c r="H101" s="157"/>
      <c r="I101" s="157"/>
      <c r="J101" s="351">
        <f t="shared" si="21"/>
        <v>0</v>
      </c>
      <c r="K101" s="322">
        <f t="shared" si="22"/>
        <v>0</v>
      </c>
    </row>
    <row r="102" spans="1:11" ht="12" customHeight="1">
      <c r="A102" s="185" t="s">
        <v>76</v>
      </c>
      <c r="B102" s="55" t="s">
        <v>244</v>
      </c>
      <c r="C102" s="157"/>
      <c r="D102" s="309"/>
      <c r="E102" s="157"/>
      <c r="F102" s="157"/>
      <c r="G102" s="157"/>
      <c r="H102" s="157"/>
      <c r="I102" s="157"/>
      <c r="J102" s="351">
        <f t="shared" si="21"/>
        <v>0</v>
      </c>
      <c r="K102" s="322">
        <f t="shared" si="22"/>
        <v>0</v>
      </c>
    </row>
    <row r="103" spans="1:11" ht="12" customHeight="1">
      <c r="A103" s="185" t="s">
        <v>77</v>
      </c>
      <c r="B103" s="56" t="s">
        <v>245</v>
      </c>
      <c r="C103" s="157"/>
      <c r="D103" s="309"/>
      <c r="E103" s="157"/>
      <c r="F103" s="157"/>
      <c r="G103" s="157"/>
      <c r="H103" s="157"/>
      <c r="I103" s="157"/>
      <c r="J103" s="351">
        <f t="shared" si="21"/>
        <v>0</v>
      </c>
      <c r="K103" s="322">
        <f t="shared" si="22"/>
        <v>0</v>
      </c>
    </row>
    <row r="104" spans="1:11" ht="12" customHeight="1">
      <c r="A104" s="185" t="s">
        <v>78</v>
      </c>
      <c r="B104" s="56" t="s">
        <v>246</v>
      </c>
      <c r="C104" s="157"/>
      <c r="D104" s="309"/>
      <c r="E104" s="157"/>
      <c r="F104" s="157"/>
      <c r="G104" s="157"/>
      <c r="H104" s="157"/>
      <c r="I104" s="157"/>
      <c r="J104" s="351">
        <f t="shared" si="21"/>
        <v>0</v>
      </c>
      <c r="K104" s="322">
        <f t="shared" si="22"/>
        <v>0</v>
      </c>
    </row>
    <row r="105" spans="1:11" ht="12" customHeight="1">
      <c r="A105" s="185" t="s">
        <v>80</v>
      </c>
      <c r="B105" s="55" t="s">
        <v>247</v>
      </c>
      <c r="C105" s="157">
        <v>50209003</v>
      </c>
      <c r="D105" s="309"/>
      <c r="E105" s="157"/>
      <c r="F105" s="157">
        <v>560000</v>
      </c>
      <c r="G105" s="157"/>
      <c r="H105" s="157"/>
      <c r="I105" s="157"/>
      <c r="J105" s="351">
        <f t="shared" si="21"/>
        <v>560000</v>
      </c>
      <c r="K105" s="322">
        <f t="shared" si="22"/>
        <v>50769003</v>
      </c>
    </row>
    <row r="106" spans="1:11" ht="12" customHeight="1">
      <c r="A106" s="185" t="s">
        <v>111</v>
      </c>
      <c r="B106" s="55" t="s">
        <v>248</v>
      </c>
      <c r="C106" s="157"/>
      <c r="D106" s="309"/>
      <c r="E106" s="157"/>
      <c r="F106" s="157"/>
      <c r="G106" s="157"/>
      <c r="H106" s="157"/>
      <c r="I106" s="157"/>
      <c r="J106" s="351">
        <f t="shared" si="21"/>
        <v>0</v>
      </c>
      <c r="K106" s="322">
        <f t="shared" si="22"/>
        <v>0</v>
      </c>
    </row>
    <row r="107" spans="1:11" ht="12" customHeight="1">
      <c r="A107" s="185" t="s">
        <v>242</v>
      </c>
      <c r="B107" s="56" t="s">
        <v>249</v>
      </c>
      <c r="C107" s="155"/>
      <c r="D107" s="309"/>
      <c r="E107" s="157"/>
      <c r="F107" s="157"/>
      <c r="G107" s="157"/>
      <c r="H107" s="157"/>
      <c r="I107" s="157"/>
      <c r="J107" s="351">
        <f t="shared" si="21"/>
        <v>0</v>
      </c>
      <c r="K107" s="322">
        <f t="shared" si="22"/>
        <v>0</v>
      </c>
    </row>
    <row r="108" spans="1:11" ht="12" customHeight="1">
      <c r="A108" s="193" t="s">
        <v>243</v>
      </c>
      <c r="B108" s="57" t="s">
        <v>250</v>
      </c>
      <c r="C108" s="157"/>
      <c r="D108" s="309"/>
      <c r="E108" s="157"/>
      <c r="F108" s="157"/>
      <c r="G108" s="157"/>
      <c r="H108" s="157"/>
      <c r="I108" s="157"/>
      <c r="J108" s="351">
        <f t="shared" si="21"/>
        <v>0</v>
      </c>
      <c r="K108" s="322">
        <f t="shared" si="22"/>
        <v>0</v>
      </c>
    </row>
    <row r="109" spans="1:11" ht="12" customHeight="1">
      <c r="A109" s="185" t="s">
        <v>328</v>
      </c>
      <c r="B109" s="57" t="s">
        <v>251</v>
      </c>
      <c r="C109" s="157"/>
      <c r="D109" s="309"/>
      <c r="E109" s="157"/>
      <c r="F109" s="157"/>
      <c r="G109" s="157"/>
      <c r="H109" s="157"/>
      <c r="I109" s="157"/>
      <c r="J109" s="351">
        <f t="shared" si="21"/>
        <v>0</v>
      </c>
      <c r="K109" s="322">
        <f t="shared" si="22"/>
        <v>0</v>
      </c>
    </row>
    <row r="110" spans="1:11" ht="12" customHeight="1">
      <c r="A110" s="185" t="s">
        <v>329</v>
      </c>
      <c r="B110" s="56" t="s">
        <v>252</v>
      </c>
      <c r="C110" s="155">
        <v>13060000</v>
      </c>
      <c r="D110" s="308"/>
      <c r="E110" s="155">
        <v>9190200</v>
      </c>
      <c r="F110" s="155">
        <v>-560000</v>
      </c>
      <c r="G110" s="155"/>
      <c r="H110" s="155"/>
      <c r="I110" s="155"/>
      <c r="J110" s="350">
        <f t="shared" si="21"/>
        <v>8630200</v>
      </c>
      <c r="K110" s="321">
        <f t="shared" si="22"/>
        <v>21690200</v>
      </c>
    </row>
    <row r="111" spans="1:11" ht="12" customHeight="1">
      <c r="A111" s="185" t="s">
        <v>333</v>
      </c>
      <c r="B111" s="9" t="s">
        <v>37</v>
      </c>
      <c r="C111" s="155">
        <v>18626244</v>
      </c>
      <c r="D111" s="308">
        <v>9271400</v>
      </c>
      <c r="E111" s="155">
        <v>39416800</v>
      </c>
      <c r="F111" s="155">
        <v>-1488498</v>
      </c>
      <c r="G111" s="155"/>
      <c r="H111" s="155"/>
      <c r="I111" s="155"/>
      <c r="J111" s="350">
        <f t="shared" si="21"/>
        <v>47199702</v>
      </c>
      <c r="K111" s="321">
        <f t="shared" si="22"/>
        <v>65825946</v>
      </c>
    </row>
    <row r="112" spans="1:11" ht="12" customHeight="1">
      <c r="A112" s="186" t="s">
        <v>334</v>
      </c>
      <c r="B112" s="6" t="s">
        <v>391</v>
      </c>
      <c r="C112" s="157">
        <v>1000000</v>
      </c>
      <c r="D112" s="309">
        <v>9271400</v>
      </c>
      <c r="E112" s="157">
        <v>39416800</v>
      </c>
      <c r="F112" s="157">
        <v>-1488498</v>
      </c>
      <c r="G112" s="157"/>
      <c r="H112" s="157"/>
      <c r="I112" s="157"/>
      <c r="J112" s="351">
        <f t="shared" si="21"/>
        <v>47199702</v>
      </c>
      <c r="K112" s="322">
        <f t="shared" si="22"/>
        <v>48199702</v>
      </c>
    </row>
    <row r="113" spans="1:11" ht="12" customHeight="1" thickBot="1">
      <c r="A113" s="194" t="s">
        <v>335</v>
      </c>
      <c r="B113" s="58" t="s">
        <v>392</v>
      </c>
      <c r="C113" s="228">
        <v>17626244</v>
      </c>
      <c r="D113" s="310"/>
      <c r="E113" s="228"/>
      <c r="F113" s="228"/>
      <c r="G113" s="228"/>
      <c r="H113" s="228"/>
      <c r="I113" s="228"/>
      <c r="J113" s="352">
        <f t="shared" si="21"/>
        <v>0</v>
      </c>
      <c r="K113" s="335">
        <f t="shared" si="22"/>
        <v>17626244</v>
      </c>
    </row>
    <row r="114" spans="1:11" ht="12" customHeight="1" thickBot="1">
      <c r="A114" s="25" t="s">
        <v>8</v>
      </c>
      <c r="B114" s="23" t="s">
        <v>253</v>
      </c>
      <c r="C114" s="154">
        <f>+C115+C117+C119</f>
        <v>207307538</v>
      </c>
      <c r="D114" s="305">
        <f>+D115+D117+D119</f>
        <v>-9271400</v>
      </c>
      <c r="E114" s="154">
        <f aca="true" t="shared" si="23" ref="E114:K114">+E115+E117+E119</f>
        <v>0</v>
      </c>
      <c r="F114" s="154">
        <f t="shared" si="23"/>
        <v>0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-9271400</v>
      </c>
      <c r="K114" s="319">
        <f t="shared" si="23"/>
        <v>198036138</v>
      </c>
    </row>
    <row r="115" spans="1:11" ht="12" customHeight="1">
      <c r="A115" s="184" t="s">
        <v>69</v>
      </c>
      <c r="B115" s="6" t="s">
        <v>127</v>
      </c>
      <c r="C115" s="156">
        <v>62650878</v>
      </c>
      <c r="D115" s="306">
        <v>-9271400</v>
      </c>
      <c r="E115" s="156"/>
      <c r="F115" s="156"/>
      <c r="G115" s="156"/>
      <c r="H115" s="156"/>
      <c r="I115" s="156"/>
      <c r="J115" s="198">
        <f t="shared" si="21"/>
        <v>-9271400</v>
      </c>
      <c r="K115" s="320">
        <f t="shared" si="22"/>
        <v>53379478</v>
      </c>
    </row>
    <row r="116" spans="1:11" ht="12" customHeight="1">
      <c r="A116" s="184" t="s">
        <v>70</v>
      </c>
      <c r="B116" s="10" t="s">
        <v>257</v>
      </c>
      <c r="C116" s="156"/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0</v>
      </c>
    </row>
    <row r="117" spans="1:11" ht="12" customHeight="1">
      <c r="A117" s="184" t="s">
        <v>71</v>
      </c>
      <c r="B117" s="10" t="s">
        <v>112</v>
      </c>
      <c r="C117" s="155">
        <v>144656660</v>
      </c>
      <c r="D117" s="308"/>
      <c r="E117" s="155"/>
      <c r="F117" s="155"/>
      <c r="G117" s="155"/>
      <c r="H117" s="155"/>
      <c r="I117" s="155"/>
      <c r="J117" s="350">
        <f t="shared" si="21"/>
        <v>0</v>
      </c>
      <c r="K117" s="321">
        <f t="shared" si="22"/>
        <v>144656660</v>
      </c>
    </row>
    <row r="118" spans="1:11" ht="12" customHeight="1">
      <c r="A118" s="184" t="s">
        <v>72</v>
      </c>
      <c r="B118" s="10" t="s">
        <v>258</v>
      </c>
      <c r="C118" s="155"/>
      <c r="D118" s="308"/>
      <c r="E118" s="155"/>
      <c r="F118" s="155"/>
      <c r="G118" s="155"/>
      <c r="H118" s="155"/>
      <c r="I118" s="155"/>
      <c r="J118" s="350">
        <f t="shared" si="21"/>
        <v>0</v>
      </c>
      <c r="K118" s="321">
        <f t="shared" si="22"/>
        <v>0</v>
      </c>
    </row>
    <row r="119" spans="1:11" ht="12" customHeight="1">
      <c r="A119" s="184" t="s">
        <v>73</v>
      </c>
      <c r="B119" s="93" t="s">
        <v>129</v>
      </c>
      <c r="C119" s="155"/>
      <c r="D119" s="308"/>
      <c r="E119" s="155"/>
      <c r="F119" s="155"/>
      <c r="G119" s="155"/>
      <c r="H119" s="155"/>
      <c r="I119" s="155"/>
      <c r="J119" s="350">
        <f t="shared" si="21"/>
        <v>0</v>
      </c>
      <c r="K119" s="321">
        <f t="shared" si="22"/>
        <v>0</v>
      </c>
    </row>
    <row r="120" spans="1:11" ht="12" customHeight="1">
      <c r="A120" s="184" t="s">
        <v>79</v>
      </c>
      <c r="B120" s="92" t="s">
        <v>320</v>
      </c>
      <c r="C120" s="155"/>
      <c r="D120" s="308"/>
      <c r="E120" s="155"/>
      <c r="F120" s="155"/>
      <c r="G120" s="155"/>
      <c r="H120" s="155"/>
      <c r="I120" s="155"/>
      <c r="J120" s="350">
        <f t="shared" si="21"/>
        <v>0</v>
      </c>
      <c r="K120" s="321">
        <f t="shared" si="22"/>
        <v>0</v>
      </c>
    </row>
    <row r="121" spans="1:11" ht="12" customHeight="1">
      <c r="A121" s="184" t="s">
        <v>81</v>
      </c>
      <c r="B121" s="164" t="s">
        <v>263</v>
      </c>
      <c r="C121" s="155"/>
      <c r="D121" s="308"/>
      <c r="E121" s="155"/>
      <c r="F121" s="155"/>
      <c r="G121" s="155"/>
      <c r="H121" s="155"/>
      <c r="I121" s="155"/>
      <c r="J121" s="350">
        <f t="shared" si="21"/>
        <v>0</v>
      </c>
      <c r="K121" s="321">
        <f t="shared" si="22"/>
        <v>0</v>
      </c>
    </row>
    <row r="122" spans="1:11" ht="12" customHeight="1">
      <c r="A122" s="184" t="s">
        <v>113</v>
      </c>
      <c r="B122" s="56" t="s">
        <v>246</v>
      </c>
      <c r="C122" s="155"/>
      <c r="D122" s="308"/>
      <c r="E122" s="155"/>
      <c r="F122" s="155"/>
      <c r="G122" s="155"/>
      <c r="H122" s="155"/>
      <c r="I122" s="155"/>
      <c r="J122" s="350">
        <f t="shared" si="21"/>
        <v>0</v>
      </c>
      <c r="K122" s="321">
        <f t="shared" si="22"/>
        <v>0</v>
      </c>
    </row>
    <row r="123" spans="1:11" ht="12" customHeight="1">
      <c r="A123" s="184" t="s">
        <v>114</v>
      </c>
      <c r="B123" s="56" t="s">
        <v>262</v>
      </c>
      <c r="C123" s="155"/>
      <c r="D123" s="308"/>
      <c r="E123" s="155"/>
      <c r="F123" s="155"/>
      <c r="G123" s="155"/>
      <c r="H123" s="155"/>
      <c r="I123" s="155"/>
      <c r="J123" s="350">
        <f t="shared" si="21"/>
        <v>0</v>
      </c>
      <c r="K123" s="321">
        <f t="shared" si="22"/>
        <v>0</v>
      </c>
    </row>
    <row r="124" spans="1:11" ht="12" customHeight="1">
      <c r="A124" s="184" t="s">
        <v>115</v>
      </c>
      <c r="B124" s="56" t="s">
        <v>261</v>
      </c>
      <c r="C124" s="155"/>
      <c r="D124" s="308"/>
      <c r="E124" s="155"/>
      <c r="F124" s="155"/>
      <c r="G124" s="155"/>
      <c r="H124" s="155"/>
      <c r="I124" s="155"/>
      <c r="J124" s="350">
        <f t="shared" si="21"/>
        <v>0</v>
      </c>
      <c r="K124" s="321">
        <f t="shared" si="22"/>
        <v>0</v>
      </c>
    </row>
    <row r="125" spans="1:11" ht="12" customHeight="1">
      <c r="A125" s="184" t="s">
        <v>254</v>
      </c>
      <c r="B125" s="56" t="s">
        <v>249</v>
      </c>
      <c r="C125" s="155"/>
      <c r="D125" s="308"/>
      <c r="E125" s="155"/>
      <c r="F125" s="155"/>
      <c r="G125" s="155"/>
      <c r="H125" s="155"/>
      <c r="I125" s="155"/>
      <c r="J125" s="350">
        <f t="shared" si="21"/>
        <v>0</v>
      </c>
      <c r="K125" s="321">
        <f t="shared" si="22"/>
        <v>0</v>
      </c>
    </row>
    <row r="126" spans="1:11" ht="12" customHeight="1">
      <c r="A126" s="184" t="s">
        <v>255</v>
      </c>
      <c r="B126" s="56" t="s">
        <v>260</v>
      </c>
      <c r="C126" s="155"/>
      <c r="D126" s="308"/>
      <c r="E126" s="155"/>
      <c r="F126" s="155"/>
      <c r="G126" s="155"/>
      <c r="H126" s="155"/>
      <c r="I126" s="155"/>
      <c r="J126" s="350">
        <f t="shared" si="21"/>
        <v>0</v>
      </c>
      <c r="K126" s="321">
        <f t="shared" si="22"/>
        <v>0</v>
      </c>
    </row>
    <row r="127" spans="1:11" ht="12" customHeight="1" thickBot="1">
      <c r="A127" s="193" t="s">
        <v>256</v>
      </c>
      <c r="B127" s="56" t="s">
        <v>259</v>
      </c>
      <c r="C127" s="157"/>
      <c r="D127" s="309"/>
      <c r="E127" s="157"/>
      <c r="F127" s="157"/>
      <c r="G127" s="157"/>
      <c r="H127" s="157"/>
      <c r="I127" s="157"/>
      <c r="J127" s="351">
        <f t="shared" si="21"/>
        <v>0</v>
      </c>
      <c r="K127" s="322">
        <f t="shared" si="22"/>
        <v>0</v>
      </c>
    </row>
    <row r="128" spans="1:11" ht="12" customHeight="1" thickBot="1">
      <c r="A128" s="25" t="s">
        <v>9</v>
      </c>
      <c r="B128" s="51" t="s">
        <v>338</v>
      </c>
      <c r="C128" s="154">
        <f>+C93+C114</f>
        <v>487028938</v>
      </c>
      <c r="D128" s="305">
        <f>+D93+D114</f>
        <v>0</v>
      </c>
      <c r="E128" s="154">
        <f aca="true" t="shared" si="24" ref="E128:K128">+E93+E114</f>
        <v>53607000</v>
      </c>
      <c r="F128" s="154">
        <f t="shared" si="24"/>
        <v>11000000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64607000</v>
      </c>
      <c r="K128" s="319">
        <f t="shared" si="24"/>
        <v>551635938</v>
      </c>
    </row>
    <row r="129" spans="1:11" ht="12" customHeight="1" thickBot="1">
      <c r="A129" s="25" t="s">
        <v>10</v>
      </c>
      <c r="B129" s="51" t="s">
        <v>339</v>
      </c>
      <c r="C129" s="154">
        <f>+C130+C131+C132</f>
        <v>0</v>
      </c>
      <c r="D129" s="305">
        <f>+D130+D131+D132</f>
        <v>0</v>
      </c>
      <c r="E129" s="154">
        <f aca="true" t="shared" si="25" ref="E129:K129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1" s="48" customFormat="1" ht="12" customHeight="1">
      <c r="A130" s="184" t="s">
        <v>161</v>
      </c>
      <c r="B130" s="7" t="s">
        <v>396</v>
      </c>
      <c r="C130" s="155"/>
      <c r="D130" s="308"/>
      <c r="E130" s="155"/>
      <c r="F130" s="155"/>
      <c r="G130" s="155"/>
      <c r="H130" s="155"/>
      <c r="I130" s="155"/>
      <c r="J130" s="350">
        <f aca="true" t="shared" si="26" ref="J130:J153">D130+E130+F130+G130+H130+I130</f>
        <v>0</v>
      </c>
      <c r="K130" s="321">
        <f aca="true" t="shared" si="27" ref="K130:K153">C130+J130</f>
        <v>0</v>
      </c>
    </row>
    <row r="131" spans="1:11" ht="12" customHeight="1">
      <c r="A131" s="184" t="s">
        <v>162</v>
      </c>
      <c r="B131" s="7" t="s">
        <v>347</v>
      </c>
      <c r="C131" s="155"/>
      <c r="D131" s="308"/>
      <c r="E131" s="155"/>
      <c r="F131" s="155"/>
      <c r="G131" s="155"/>
      <c r="H131" s="155"/>
      <c r="I131" s="155"/>
      <c r="J131" s="350">
        <f t="shared" si="26"/>
        <v>0</v>
      </c>
      <c r="K131" s="321">
        <f t="shared" si="27"/>
        <v>0</v>
      </c>
    </row>
    <row r="132" spans="1:11" ht="12" customHeight="1" thickBot="1">
      <c r="A132" s="193" t="s">
        <v>163</v>
      </c>
      <c r="B132" s="5" t="s">
        <v>395</v>
      </c>
      <c r="C132" s="155"/>
      <c r="D132" s="308"/>
      <c r="E132" s="155"/>
      <c r="F132" s="155"/>
      <c r="G132" s="155"/>
      <c r="H132" s="155"/>
      <c r="I132" s="155"/>
      <c r="J132" s="350">
        <f t="shared" si="26"/>
        <v>0</v>
      </c>
      <c r="K132" s="321">
        <f t="shared" si="27"/>
        <v>0</v>
      </c>
    </row>
    <row r="133" spans="1:11" ht="12" customHeight="1" thickBot="1">
      <c r="A133" s="25" t="s">
        <v>11</v>
      </c>
      <c r="B133" s="51" t="s">
        <v>340</v>
      </c>
      <c r="C133" s="154">
        <f>+C134+C135+C136+C137+C138+C139</f>
        <v>0</v>
      </c>
      <c r="D133" s="305">
        <f>+D134+D135+D136+D137+D138+D139</f>
        <v>0</v>
      </c>
      <c r="E133" s="154">
        <f aca="true" t="shared" si="28" ref="E133:K133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1" ht="12" customHeight="1">
      <c r="A134" s="184" t="s">
        <v>56</v>
      </c>
      <c r="B134" s="7" t="s">
        <v>349</v>
      </c>
      <c r="C134" s="155"/>
      <c r="D134" s="308"/>
      <c r="E134" s="155"/>
      <c r="F134" s="155"/>
      <c r="G134" s="155"/>
      <c r="H134" s="155"/>
      <c r="I134" s="155"/>
      <c r="J134" s="350">
        <f t="shared" si="26"/>
        <v>0</v>
      </c>
      <c r="K134" s="321">
        <f t="shared" si="27"/>
        <v>0</v>
      </c>
    </row>
    <row r="135" spans="1:11" ht="12" customHeight="1">
      <c r="A135" s="184" t="s">
        <v>57</v>
      </c>
      <c r="B135" s="7" t="s">
        <v>341</v>
      </c>
      <c r="C135" s="155"/>
      <c r="D135" s="308"/>
      <c r="E135" s="155"/>
      <c r="F135" s="155"/>
      <c r="G135" s="155"/>
      <c r="H135" s="155"/>
      <c r="I135" s="155"/>
      <c r="J135" s="350">
        <f t="shared" si="26"/>
        <v>0</v>
      </c>
      <c r="K135" s="321">
        <f t="shared" si="27"/>
        <v>0</v>
      </c>
    </row>
    <row r="136" spans="1:11" ht="12" customHeight="1">
      <c r="A136" s="184" t="s">
        <v>58</v>
      </c>
      <c r="B136" s="7" t="s">
        <v>342</v>
      </c>
      <c r="C136" s="155"/>
      <c r="D136" s="308"/>
      <c r="E136" s="155"/>
      <c r="F136" s="155"/>
      <c r="G136" s="155"/>
      <c r="H136" s="155"/>
      <c r="I136" s="155"/>
      <c r="J136" s="350">
        <f t="shared" si="26"/>
        <v>0</v>
      </c>
      <c r="K136" s="321">
        <f t="shared" si="27"/>
        <v>0</v>
      </c>
    </row>
    <row r="137" spans="1:11" ht="12" customHeight="1">
      <c r="A137" s="184" t="s">
        <v>100</v>
      </c>
      <c r="B137" s="7" t="s">
        <v>394</v>
      </c>
      <c r="C137" s="155"/>
      <c r="D137" s="308"/>
      <c r="E137" s="155"/>
      <c r="F137" s="155"/>
      <c r="G137" s="155"/>
      <c r="H137" s="155"/>
      <c r="I137" s="155"/>
      <c r="J137" s="350">
        <f t="shared" si="26"/>
        <v>0</v>
      </c>
      <c r="K137" s="321">
        <f t="shared" si="27"/>
        <v>0</v>
      </c>
    </row>
    <row r="138" spans="1:11" ht="12" customHeight="1">
      <c r="A138" s="184" t="s">
        <v>101</v>
      </c>
      <c r="B138" s="7" t="s">
        <v>344</v>
      </c>
      <c r="C138" s="155"/>
      <c r="D138" s="308"/>
      <c r="E138" s="155"/>
      <c r="F138" s="155"/>
      <c r="G138" s="155"/>
      <c r="H138" s="155"/>
      <c r="I138" s="155"/>
      <c r="J138" s="350">
        <f t="shared" si="26"/>
        <v>0</v>
      </c>
      <c r="K138" s="321">
        <f t="shared" si="27"/>
        <v>0</v>
      </c>
    </row>
    <row r="139" spans="1:11" s="48" customFormat="1" ht="12" customHeight="1" thickBot="1">
      <c r="A139" s="193" t="s">
        <v>102</v>
      </c>
      <c r="B139" s="5" t="s">
        <v>345</v>
      </c>
      <c r="C139" s="155"/>
      <c r="D139" s="308"/>
      <c r="E139" s="155"/>
      <c r="F139" s="155"/>
      <c r="G139" s="155"/>
      <c r="H139" s="155"/>
      <c r="I139" s="155"/>
      <c r="J139" s="350">
        <f t="shared" si="26"/>
        <v>0</v>
      </c>
      <c r="K139" s="321">
        <f t="shared" si="27"/>
        <v>0</v>
      </c>
    </row>
    <row r="140" spans="1:17" ht="12" customHeight="1" thickBot="1">
      <c r="A140" s="25" t="s">
        <v>12</v>
      </c>
      <c r="B140" s="51" t="s">
        <v>407</v>
      </c>
      <c r="C140" s="160">
        <f>+C141+C142+C144+C145+C143</f>
        <v>28347699</v>
      </c>
      <c r="D140" s="307">
        <f>+D141+D142+D144+D145+D143</f>
        <v>0</v>
      </c>
      <c r="E140" s="160">
        <f aca="true" t="shared" si="29" ref="E140:K140">+E141+E142+E144+E145+E143</f>
        <v>0</v>
      </c>
      <c r="F140" s="160">
        <f t="shared" si="29"/>
        <v>0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0</v>
      </c>
      <c r="K140" s="323">
        <f t="shared" si="29"/>
        <v>28347699</v>
      </c>
      <c r="Q140" s="89"/>
    </row>
    <row r="141" spans="1:11" ht="12.75">
      <c r="A141" s="184" t="s">
        <v>59</v>
      </c>
      <c r="B141" s="7" t="s">
        <v>264</v>
      </c>
      <c r="C141" s="155"/>
      <c r="D141" s="308"/>
      <c r="E141" s="155"/>
      <c r="F141" s="155"/>
      <c r="G141" s="155"/>
      <c r="H141" s="155"/>
      <c r="I141" s="155"/>
      <c r="J141" s="350">
        <f t="shared" si="26"/>
        <v>0</v>
      </c>
      <c r="K141" s="321">
        <f t="shared" si="27"/>
        <v>0</v>
      </c>
    </row>
    <row r="142" spans="1:11" ht="12" customHeight="1">
      <c r="A142" s="184" t="s">
        <v>60</v>
      </c>
      <c r="B142" s="7" t="s">
        <v>265</v>
      </c>
      <c r="C142" s="155">
        <v>3165677</v>
      </c>
      <c r="D142" s="308"/>
      <c r="E142" s="155"/>
      <c r="F142" s="155"/>
      <c r="G142" s="155"/>
      <c r="H142" s="155"/>
      <c r="I142" s="155"/>
      <c r="J142" s="350">
        <f t="shared" si="26"/>
        <v>0</v>
      </c>
      <c r="K142" s="321">
        <f t="shared" si="27"/>
        <v>3165677</v>
      </c>
    </row>
    <row r="143" spans="1:11" ht="12" customHeight="1">
      <c r="A143" s="184" t="s">
        <v>181</v>
      </c>
      <c r="B143" s="7" t="s">
        <v>406</v>
      </c>
      <c r="C143" s="155">
        <v>25182022</v>
      </c>
      <c r="D143" s="308"/>
      <c r="E143" s="155"/>
      <c r="F143" s="155"/>
      <c r="G143" s="155"/>
      <c r="H143" s="155"/>
      <c r="I143" s="155"/>
      <c r="J143" s="350">
        <f t="shared" si="26"/>
        <v>0</v>
      </c>
      <c r="K143" s="321">
        <f t="shared" si="27"/>
        <v>25182022</v>
      </c>
    </row>
    <row r="144" spans="1:11" s="48" customFormat="1" ht="12" customHeight="1">
      <c r="A144" s="184" t="s">
        <v>182</v>
      </c>
      <c r="B144" s="7" t="s">
        <v>354</v>
      </c>
      <c r="C144" s="155"/>
      <c r="D144" s="308"/>
      <c r="E144" s="155"/>
      <c r="F144" s="155"/>
      <c r="G144" s="155"/>
      <c r="H144" s="155"/>
      <c r="I144" s="155"/>
      <c r="J144" s="350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183</v>
      </c>
      <c r="B145" s="5" t="s">
        <v>284</v>
      </c>
      <c r="C145" s="155"/>
      <c r="D145" s="308"/>
      <c r="E145" s="155"/>
      <c r="F145" s="155"/>
      <c r="G145" s="155"/>
      <c r="H145" s="155"/>
      <c r="I145" s="155"/>
      <c r="J145" s="350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13</v>
      </c>
      <c r="B146" s="51" t="s">
        <v>355</v>
      </c>
      <c r="C146" s="230">
        <f>+C147+C148+C149+C150+C151</f>
        <v>0</v>
      </c>
      <c r="D146" s="311">
        <f>+D147+D148+D149+D150+D151</f>
        <v>0</v>
      </c>
      <c r="E146" s="230">
        <f aca="true" t="shared" si="30" ref="E146:K146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61</v>
      </c>
      <c r="B147" s="7" t="s">
        <v>350</v>
      </c>
      <c r="C147" s="155"/>
      <c r="D147" s="308"/>
      <c r="E147" s="155"/>
      <c r="F147" s="155"/>
      <c r="G147" s="155"/>
      <c r="H147" s="155"/>
      <c r="I147" s="155"/>
      <c r="J147" s="350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62</v>
      </c>
      <c r="B148" s="7" t="s">
        <v>357</v>
      </c>
      <c r="C148" s="155"/>
      <c r="D148" s="308"/>
      <c r="E148" s="155"/>
      <c r="F148" s="155"/>
      <c r="G148" s="155"/>
      <c r="H148" s="155"/>
      <c r="I148" s="155"/>
      <c r="J148" s="350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193</v>
      </c>
      <c r="B149" s="7" t="s">
        <v>352</v>
      </c>
      <c r="C149" s="155"/>
      <c r="D149" s="308"/>
      <c r="E149" s="155"/>
      <c r="F149" s="155"/>
      <c r="G149" s="155"/>
      <c r="H149" s="155"/>
      <c r="I149" s="155"/>
      <c r="J149" s="350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194</v>
      </c>
      <c r="B150" s="7" t="s">
        <v>397</v>
      </c>
      <c r="C150" s="155"/>
      <c r="D150" s="308"/>
      <c r="E150" s="155"/>
      <c r="F150" s="155"/>
      <c r="G150" s="155"/>
      <c r="H150" s="155"/>
      <c r="I150" s="155"/>
      <c r="J150" s="350">
        <f t="shared" si="26"/>
        <v>0</v>
      </c>
      <c r="K150" s="321">
        <f t="shared" si="27"/>
        <v>0</v>
      </c>
    </row>
    <row r="151" spans="1:11" ht="12.75" customHeight="1" thickBot="1">
      <c r="A151" s="193" t="s">
        <v>356</v>
      </c>
      <c r="B151" s="5" t="s">
        <v>359</v>
      </c>
      <c r="C151" s="157"/>
      <c r="D151" s="309"/>
      <c r="E151" s="157"/>
      <c r="F151" s="157"/>
      <c r="G151" s="157"/>
      <c r="H151" s="157"/>
      <c r="I151" s="157"/>
      <c r="J151" s="351">
        <f t="shared" si="26"/>
        <v>0</v>
      </c>
      <c r="K151" s="322">
        <f t="shared" si="27"/>
        <v>0</v>
      </c>
    </row>
    <row r="152" spans="1:11" ht="12.75" customHeight="1" thickBot="1">
      <c r="A152" s="222" t="s">
        <v>14</v>
      </c>
      <c r="B152" s="51" t="s">
        <v>360</v>
      </c>
      <c r="C152" s="231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15</v>
      </c>
      <c r="B153" s="51" t="s">
        <v>361</v>
      </c>
      <c r="C153" s="231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16</v>
      </c>
      <c r="B154" s="51" t="s">
        <v>363</v>
      </c>
      <c r="C154" s="232">
        <f>+C129+C133+C140+C146+C152+C153</f>
        <v>28347699</v>
      </c>
      <c r="D154" s="313">
        <f>+D129+D133+D140+D146+D152+D153</f>
        <v>0</v>
      </c>
      <c r="E154" s="232"/>
      <c r="F154" s="232"/>
      <c r="G154" s="232"/>
      <c r="H154" s="232"/>
      <c r="I154" s="232"/>
      <c r="J154" s="232"/>
      <c r="K154" s="337">
        <f>+K129+K133+K140+K146+K152+K153</f>
        <v>28347699</v>
      </c>
    </row>
    <row r="155" spans="1:11" ht="15" customHeight="1" thickBot="1">
      <c r="A155" s="195" t="s">
        <v>17</v>
      </c>
      <c r="B155" s="141" t="s">
        <v>362</v>
      </c>
      <c r="C155" s="232">
        <f>+C128+C154</f>
        <v>515376637</v>
      </c>
      <c r="D155" s="313">
        <f>+D128+D154</f>
        <v>0</v>
      </c>
      <c r="E155" s="232">
        <f aca="true" t="shared" si="31" ref="E155:K155">+E128+E154</f>
        <v>53607000</v>
      </c>
      <c r="F155" s="232">
        <f t="shared" si="31"/>
        <v>11000000</v>
      </c>
      <c r="G155" s="232">
        <f t="shared" si="31"/>
        <v>0</v>
      </c>
      <c r="H155" s="232">
        <f t="shared" si="31"/>
        <v>0</v>
      </c>
      <c r="I155" s="232">
        <f t="shared" si="31"/>
        <v>0</v>
      </c>
      <c r="J155" s="232">
        <f t="shared" si="31"/>
        <v>64607000</v>
      </c>
      <c r="K155" s="337">
        <f t="shared" si="31"/>
        <v>579983637</v>
      </c>
    </row>
    <row r="156" spans="1:11" ht="13.5" thickBot="1">
      <c r="A156" s="144"/>
      <c r="B156" s="145"/>
      <c r="C156" s="146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398</v>
      </c>
      <c r="B157" s="88"/>
      <c r="C157" s="270">
        <v>21</v>
      </c>
      <c r="D157" s="332"/>
      <c r="E157" s="270"/>
      <c r="F157" s="270"/>
      <c r="G157" s="270"/>
      <c r="H157" s="270"/>
      <c r="I157" s="270"/>
      <c r="J157" s="379">
        <f>D157+E157+F157+G157+H157+I157</f>
        <v>0</v>
      </c>
      <c r="K157" s="380">
        <f>C157+J157</f>
        <v>21</v>
      </c>
    </row>
    <row r="158" spans="1:11" ht="14.25" customHeight="1" thickBot="1">
      <c r="A158" s="87" t="s">
        <v>123</v>
      </c>
      <c r="B158" s="88"/>
      <c r="C158" s="270">
        <v>0</v>
      </c>
      <c r="D158" s="332">
        <v>1</v>
      </c>
      <c r="E158" s="270"/>
      <c r="F158" s="270"/>
      <c r="G158" s="270"/>
      <c r="H158" s="270"/>
      <c r="I158" s="270"/>
      <c r="J158" s="379">
        <f>J166</f>
        <v>0</v>
      </c>
      <c r="K158" s="380">
        <f>C158+J158</f>
        <v>0</v>
      </c>
    </row>
  </sheetData>
  <sheetProtection sheet="1" objects="1" scenarios="1" formatCells="0"/>
  <mergeCells count="4">
    <mergeCell ref="B2:D2"/>
    <mergeCell ref="B3:D3"/>
    <mergeCell ref="A7:K7"/>
    <mergeCell ref="A92:K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74" r:id="rId1"/>
  <rowBreaks count="2" manualBreakCount="2">
    <brk id="69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SheetLayoutView="100" workbookViewId="0" topLeftCell="A1">
      <selection activeCell="K6" sqref="K6"/>
    </sheetView>
  </sheetViews>
  <sheetFormatPr defaultColWidth="9.375" defaultRowHeight="12.75"/>
  <cols>
    <col min="1" max="1" width="16.125" style="147" customWidth="1"/>
    <col min="2" max="2" width="62.00390625" style="148" customWidth="1"/>
    <col min="3" max="3" width="22.375" style="149" customWidth="1"/>
    <col min="4" max="9" width="22.375" style="2" customWidth="1"/>
    <col min="10" max="11" width="25.75390625" style="2" customWidth="1"/>
    <col min="12" max="16384" width="9.375" style="2" customWidth="1"/>
  </cols>
  <sheetData>
    <row r="1" spans="1:11" s="1" customFormat="1" ht="16.5" customHeight="1" thickBot="1">
      <c r="A1" s="71"/>
      <c r="B1" s="73"/>
      <c r="K1" s="261" t="s">
        <v>510</v>
      </c>
    </row>
    <row r="2" spans="1:11" s="44" customFormat="1" ht="21" customHeight="1" thickBot="1">
      <c r="A2" s="262" t="s">
        <v>44</v>
      </c>
      <c r="B2" s="418" t="s">
        <v>124</v>
      </c>
      <c r="C2" s="418"/>
      <c r="D2" s="418"/>
      <c r="E2" s="327"/>
      <c r="F2" s="303"/>
      <c r="G2" s="303"/>
      <c r="H2" s="303"/>
      <c r="I2" s="303"/>
      <c r="J2" s="328"/>
      <c r="K2" s="263" t="s">
        <v>38</v>
      </c>
    </row>
    <row r="3" spans="1:11" s="44" customFormat="1" ht="23.25" thickBot="1">
      <c r="A3" s="262" t="s">
        <v>121</v>
      </c>
      <c r="B3" s="418" t="s">
        <v>312</v>
      </c>
      <c r="C3" s="418"/>
      <c r="D3" s="418"/>
      <c r="E3" s="327"/>
      <c r="F3" s="303"/>
      <c r="G3" s="303"/>
      <c r="H3" s="303"/>
      <c r="I3" s="303"/>
      <c r="J3" s="328"/>
      <c r="K3" s="264" t="s">
        <v>38</v>
      </c>
    </row>
    <row r="4" spans="1:11" s="45" customFormat="1" ht="15.75" customHeight="1" thickBot="1">
      <c r="A4" s="74"/>
      <c r="B4" s="74"/>
      <c r="C4" s="75"/>
      <c r="K4" s="295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544</v>
      </c>
    </row>
    <row r="6" spans="1:11" s="41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383</v>
      </c>
      <c r="I6" s="66" t="s">
        <v>496</v>
      </c>
      <c r="J6" s="66" t="s">
        <v>507</v>
      </c>
      <c r="K6" s="376" t="s">
        <v>497</v>
      </c>
    </row>
    <row r="7" spans="1:11" s="41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41" customFormat="1" ht="12" customHeight="1" thickBot="1">
      <c r="A8" s="25" t="s">
        <v>7</v>
      </c>
      <c r="B8" s="19" t="s">
        <v>146</v>
      </c>
      <c r="C8" s="154">
        <f>+C9+C10+C11+C12+C13+C14</f>
        <v>0</v>
      </c>
      <c r="D8" s="235">
        <f aca="true" t="shared" si="0" ref="D8:K8">+D9+D10+D11+D12+D13+D14</f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319">
        <f t="shared" si="0"/>
        <v>0</v>
      </c>
    </row>
    <row r="9" spans="1:11" s="46" customFormat="1" ht="12" customHeight="1">
      <c r="A9" s="184" t="s">
        <v>63</v>
      </c>
      <c r="B9" s="168" t="s">
        <v>147</v>
      </c>
      <c r="C9" s="156"/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0</v>
      </c>
    </row>
    <row r="10" spans="1:11" s="47" customFormat="1" ht="12" customHeight="1">
      <c r="A10" s="185" t="s">
        <v>64</v>
      </c>
      <c r="B10" s="169" t="s">
        <v>148</v>
      </c>
      <c r="C10" s="155"/>
      <c r="D10" s="237"/>
      <c r="E10" s="155"/>
      <c r="F10" s="155"/>
      <c r="G10" s="155"/>
      <c r="H10" s="155"/>
      <c r="I10" s="155"/>
      <c r="J10" s="198">
        <f aca="true" t="shared" si="1" ref="J10:J64">D10+E10+F10+G10+H10+I10</f>
        <v>0</v>
      </c>
      <c r="K10" s="320">
        <f aca="true" t="shared" si="2" ref="K10:K64">C10+J10</f>
        <v>0</v>
      </c>
    </row>
    <row r="11" spans="1:11" s="47" customFormat="1" ht="12" customHeight="1">
      <c r="A11" s="185" t="s">
        <v>65</v>
      </c>
      <c r="B11" s="169" t="s">
        <v>149</v>
      </c>
      <c r="C11" s="155"/>
      <c r="D11" s="237"/>
      <c r="E11" s="155"/>
      <c r="F11" s="155"/>
      <c r="G11" s="155"/>
      <c r="H11" s="155"/>
      <c r="I11" s="155"/>
      <c r="J11" s="198">
        <f t="shared" si="1"/>
        <v>0</v>
      </c>
      <c r="K11" s="320">
        <f t="shared" si="2"/>
        <v>0</v>
      </c>
    </row>
    <row r="12" spans="1:11" s="47" customFormat="1" ht="12" customHeight="1">
      <c r="A12" s="185" t="s">
        <v>66</v>
      </c>
      <c r="B12" s="169" t="s">
        <v>150</v>
      </c>
      <c r="C12" s="155"/>
      <c r="D12" s="237"/>
      <c r="E12" s="155"/>
      <c r="F12" s="155"/>
      <c r="G12" s="155"/>
      <c r="H12" s="155"/>
      <c r="I12" s="155"/>
      <c r="J12" s="198">
        <f t="shared" si="1"/>
        <v>0</v>
      </c>
      <c r="K12" s="320">
        <f t="shared" si="2"/>
        <v>0</v>
      </c>
    </row>
    <row r="13" spans="1:11" s="47" customFormat="1" ht="12" customHeight="1">
      <c r="A13" s="185" t="s">
        <v>83</v>
      </c>
      <c r="B13" s="169" t="s">
        <v>385</v>
      </c>
      <c r="C13" s="155"/>
      <c r="D13" s="237"/>
      <c r="E13" s="155"/>
      <c r="F13" s="155"/>
      <c r="G13" s="155"/>
      <c r="H13" s="155"/>
      <c r="I13" s="155"/>
      <c r="J13" s="198">
        <f t="shared" si="1"/>
        <v>0</v>
      </c>
      <c r="K13" s="320">
        <f t="shared" si="2"/>
        <v>0</v>
      </c>
    </row>
    <row r="14" spans="1:11" s="46" customFormat="1" ht="12" customHeight="1" thickBot="1">
      <c r="A14" s="186" t="s">
        <v>67</v>
      </c>
      <c r="B14" s="170" t="s">
        <v>323</v>
      </c>
      <c r="C14" s="155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8</v>
      </c>
      <c r="B15" s="91" t="s">
        <v>151</v>
      </c>
      <c r="C15" s="154">
        <f>+C16+C17+C18+C19+C20</f>
        <v>0</v>
      </c>
      <c r="D15" s="235">
        <f>+D16+D17+D18+D19+D20</f>
        <v>0</v>
      </c>
      <c r="E15" s="154">
        <f aca="true" t="shared" si="3" ref="E15:K15">+E16+E17+E18+E19+E20</f>
        <v>0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0</v>
      </c>
      <c r="K15" s="319">
        <f t="shared" si="3"/>
        <v>0</v>
      </c>
    </row>
    <row r="16" spans="1:11" s="46" customFormat="1" ht="12" customHeight="1">
      <c r="A16" s="184" t="s">
        <v>69</v>
      </c>
      <c r="B16" s="168" t="s">
        <v>152</v>
      </c>
      <c r="C16" s="156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70</v>
      </c>
      <c r="B17" s="169" t="s">
        <v>153</v>
      </c>
      <c r="C17" s="155"/>
      <c r="D17" s="237"/>
      <c r="E17" s="155"/>
      <c r="F17" s="155"/>
      <c r="G17" s="155"/>
      <c r="H17" s="155"/>
      <c r="I17" s="155"/>
      <c r="J17" s="350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71</v>
      </c>
      <c r="B18" s="169" t="s">
        <v>314</v>
      </c>
      <c r="C18" s="155"/>
      <c r="D18" s="237"/>
      <c r="E18" s="155"/>
      <c r="F18" s="155"/>
      <c r="G18" s="155"/>
      <c r="H18" s="155"/>
      <c r="I18" s="155"/>
      <c r="J18" s="350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72</v>
      </c>
      <c r="B19" s="169" t="s">
        <v>315</v>
      </c>
      <c r="C19" s="155"/>
      <c r="D19" s="237"/>
      <c r="E19" s="155"/>
      <c r="F19" s="155"/>
      <c r="G19" s="155"/>
      <c r="H19" s="155"/>
      <c r="I19" s="155"/>
      <c r="J19" s="350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73</v>
      </c>
      <c r="B20" s="169" t="s">
        <v>154</v>
      </c>
      <c r="C20" s="155"/>
      <c r="D20" s="237"/>
      <c r="E20" s="155"/>
      <c r="F20" s="155"/>
      <c r="G20" s="155"/>
      <c r="H20" s="155"/>
      <c r="I20" s="155"/>
      <c r="J20" s="350">
        <f t="shared" si="1"/>
        <v>0</v>
      </c>
      <c r="K20" s="321">
        <f t="shared" si="2"/>
        <v>0</v>
      </c>
    </row>
    <row r="21" spans="1:11" s="47" customFormat="1" ht="12" customHeight="1" thickBot="1">
      <c r="A21" s="186" t="s">
        <v>79</v>
      </c>
      <c r="B21" s="170" t="s">
        <v>155</v>
      </c>
      <c r="C21" s="157"/>
      <c r="D21" s="238"/>
      <c r="E21" s="157"/>
      <c r="F21" s="157"/>
      <c r="G21" s="157"/>
      <c r="H21" s="157"/>
      <c r="I21" s="157"/>
      <c r="J21" s="351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9</v>
      </c>
      <c r="B22" s="19" t="s">
        <v>156</v>
      </c>
      <c r="C22" s="154">
        <f>+C23+C24+C25+C26+C27</f>
        <v>0</v>
      </c>
      <c r="D22" s="235">
        <f>+D23+D24+D25+D26+D27</f>
        <v>0</v>
      </c>
      <c r="E22" s="154">
        <f aca="true" t="shared" si="4" ref="E22:K22">+E23+E24+E25+E26+E27</f>
        <v>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0</v>
      </c>
      <c r="K22" s="319">
        <f t="shared" si="4"/>
        <v>0</v>
      </c>
    </row>
    <row r="23" spans="1:11" s="47" customFormat="1" ht="12" customHeight="1">
      <c r="A23" s="184" t="s">
        <v>52</v>
      </c>
      <c r="B23" s="168" t="s">
        <v>157</v>
      </c>
      <c r="C23" s="156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53</v>
      </c>
      <c r="B24" s="169" t="s">
        <v>158</v>
      </c>
      <c r="C24" s="155"/>
      <c r="D24" s="237"/>
      <c r="E24" s="155"/>
      <c r="F24" s="155"/>
      <c r="G24" s="155"/>
      <c r="H24" s="155"/>
      <c r="I24" s="155"/>
      <c r="J24" s="350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54</v>
      </c>
      <c r="B25" s="169" t="s">
        <v>316</v>
      </c>
      <c r="C25" s="155"/>
      <c r="D25" s="237"/>
      <c r="E25" s="155"/>
      <c r="F25" s="155"/>
      <c r="G25" s="155"/>
      <c r="H25" s="155"/>
      <c r="I25" s="155"/>
      <c r="J25" s="350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55</v>
      </c>
      <c r="B26" s="169" t="s">
        <v>317</v>
      </c>
      <c r="C26" s="155"/>
      <c r="D26" s="237"/>
      <c r="E26" s="155"/>
      <c r="F26" s="155"/>
      <c r="G26" s="155"/>
      <c r="H26" s="155"/>
      <c r="I26" s="155"/>
      <c r="J26" s="350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96</v>
      </c>
      <c r="B27" s="169" t="s">
        <v>159</v>
      </c>
      <c r="C27" s="155"/>
      <c r="D27" s="237"/>
      <c r="E27" s="155"/>
      <c r="F27" s="155"/>
      <c r="G27" s="155"/>
      <c r="H27" s="155"/>
      <c r="I27" s="155"/>
      <c r="J27" s="350">
        <f t="shared" si="1"/>
        <v>0</v>
      </c>
      <c r="K27" s="321">
        <f t="shared" si="2"/>
        <v>0</v>
      </c>
    </row>
    <row r="28" spans="1:11" s="47" customFormat="1" ht="12" customHeight="1" thickBot="1">
      <c r="A28" s="186" t="s">
        <v>97</v>
      </c>
      <c r="B28" s="170" t="s">
        <v>160</v>
      </c>
      <c r="C28" s="157"/>
      <c r="D28" s="238"/>
      <c r="E28" s="157"/>
      <c r="F28" s="157"/>
      <c r="G28" s="157"/>
      <c r="H28" s="157"/>
      <c r="I28" s="157"/>
      <c r="J28" s="351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98</v>
      </c>
      <c r="B29" s="19" t="s">
        <v>462</v>
      </c>
      <c r="C29" s="160">
        <f>+C30+C31+C32+C33+C34+C35+C36</f>
        <v>0</v>
      </c>
      <c r="D29" s="160">
        <f>+D30+D31+D32+D33+D34+D35+D36</f>
        <v>0</v>
      </c>
      <c r="E29" s="160">
        <f aca="true" t="shared" si="5" ref="E29:K29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0</v>
      </c>
    </row>
    <row r="30" spans="1:11" s="47" customFormat="1" ht="12" customHeight="1">
      <c r="A30" s="184" t="s">
        <v>161</v>
      </c>
      <c r="B30" s="168" t="s">
        <v>455</v>
      </c>
      <c r="C30" s="156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162</v>
      </c>
      <c r="B31" s="169" t="s">
        <v>456</v>
      </c>
      <c r="C31" s="155"/>
      <c r="D31" s="155"/>
      <c r="E31" s="155"/>
      <c r="F31" s="155"/>
      <c r="G31" s="155"/>
      <c r="H31" s="155"/>
      <c r="I31" s="155"/>
      <c r="J31" s="350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163</v>
      </c>
      <c r="B32" s="169" t="s">
        <v>457</v>
      </c>
      <c r="C32" s="155"/>
      <c r="D32" s="155"/>
      <c r="E32" s="155"/>
      <c r="F32" s="155"/>
      <c r="G32" s="155"/>
      <c r="H32" s="155"/>
      <c r="I32" s="155"/>
      <c r="J32" s="350">
        <f t="shared" si="1"/>
        <v>0</v>
      </c>
      <c r="K32" s="321">
        <f t="shared" si="2"/>
        <v>0</v>
      </c>
    </row>
    <row r="33" spans="1:11" s="47" customFormat="1" ht="12" customHeight="1">
      <c r="A33" s="185" t="s">
        <v>164</v>
      </c>
      <c r="B33" s="169" t="s">
        <v>458</v>
      </c>
      <c r="C33" s="155"/>
      <c r="D33" s="155"/>
      <c r="E33" s="155"/>
      <c r="F33" s="155"/>
      <c r="G33" s="155"/>
      <c r="H33" s="155"/>
      <c r="I33" s="155"/>
      <c r="J33" s="350">
        <f t="shared" si="1"/>
        <v>0</v>
      </c>
      <c r="K33" s="321">
        <f t="shared" si="2"/>
        <v>0</v>
      </c>
    </row>
    <row r="34" spans="1:11" s="47" customFormat="1" ht="12" customHeight="1">
      <c r="A34" s="185" t="s">
        <v>459</v>
      </c>
      <c r="B34" s="169" t="s">
        <v>165</v>
      </c>
      <c r="C34" s="155"/>
      <c r="D34" s="155"/>
      <c r="E34" s="155"/>
      <c r="F34" s="155"/>
      <c r="G34" s="155"/>
      <c r="H34" s="155"/>
      <c r="I34" s="155"/>
      <c r="J34" s="350">
        <f t="shared" si="1"/>
        <v>0</v>
      </c>
      <c r="K34" s="321">
        <f t="shared" si="2"/>
        <v>0</v>
      </c>
    </row>
    <row r="35" spans="1:11" s="47" customFormat="1" ht="12" customHeight="1">
      <c r="A35" s="185" t="s">
        <v>460</v>
      </c>
      <c r="B35" s="169" t="s">
        <v>166</v>
      </c>
      <c r="C35" s="155"/>
      <c r="D35" s="155"/>
      <c r="E35" s="155"/>
      <c r="F35" s="155"/>
      <c r="G35" s="155"/>
      <c r="H35" s="155"/>
      <c r="I35" s="155"/>
      <c r="J35" s="350">
        <f t="shared" si="1"/>
        <v>0</v>
      </c>
      <c r="K35" s="321">
        <f t="shared" si="2"/>
        <v>0</v>
      </c>
    </row>
    <row r="36" spans="1:11" s="47" customFormat="1" ht="12" customHeight="1" thickBot="1">
      <c r="A36" s="186" t="s">
        <v>461</v>
      </c>
      <c r="B36" s="170" t="s">
        <v>167</v>
      </c>
      <c r="C36" s="157"/>
      <c r="D36" s="157"/>
      <c r="E36" s="157"/>
      <c r="F36" s="157"/>
      <c r="G36" s="157"/>
      <c r="H36" s="157"/>
      <c r="I36" s="157"/>
      <c r="J36" s="351">
        <f t="shared" si="1"/>
        <v>0</v>
      </c>
      <c r="K36" s="322">
        <f t="shared" si="2"/>
        <v>0</v>
      </c>
    </row>
    <row r="37" spans="1:11" s="47" customFormat="1" ht="12" customHeight="1" thickBot="1">
      <c r="A37" s="25" t="s">
        <v>11</v>
      </c>
      <c r="B37" s="19" t="s">
        <v>324</v>
      </c>
      <c r="C37" s="154">
        <f>SUM(C38:C48)</f>
        <v>0</v>
      </c>
      <c r="D37" s="235">
        <f>SUM(D38:D48)</f>
        <v>0</v>
      </c>
      <c r="E37" s="154">
        <f aca="true" t="shared" si="6" ref="E37:K37">SUM(E38:E48)</f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319">
        <f t="shared" si="6"/>
        <v>0</v>
      </c>
    </row>
    <row r="38" spans="1:11" s="47" customFormat="1" ht="12" customHeight="1">
      <c r="A38" s="184" t="s">
        <v>56</v>
      </c>
      <c r="B38" s="168" t="s">
        <v>170</v>
      </c>
      <c r="C38" s="156"/>
      <c r="D38" s="236"/>
      <c r="E38" s="156"/>
      <c r="F38" s="156"/>
      <c r="G38" s="156"/>
      <c r="H38" s="156"/>
      <c r="I38" s="156"/>
      <c r="J38" s="198">
        <f t="shared" si="1"/>
        <v>0</v>
      </c>
      <c r="K38" s="320">
        <f t="shared" si="2"/>
        <v>0</v>
      </c>
    </row>
    <row r="39" spans="1:11" s="47" customFormat="1" ht="12" customHeight="1">
      <c r="A39" s="185" t="s">
        <v>57</v>
      </c>
      <c r="B39" s="169" t="s">
        <v>171</v>
      </c>
      <c r="C39" s="155"/>
      <c r="D39" s="237"/>
      <c r="E39" s="155"/>
      <c r="F39" s="155"/>
      <c r="G39" s="155"/>
      <c r="H39" s="155"/>
      <c r="I39" s="155"/>
      <c r="J39" s="350">
        <f t="shared" si="1"/>
        <v>0</v>
      </c>
      <c r="K39" s="321">
        <f t="shared" si="2"/>
        <v>0</v>
      </c>
    </row>
    <row r="40" spans="1:11" s="47" customFormat="1" ht="12" customHeight="1">
      <c r="A40" s="185" t="s">
        <v>58</v>
      </c>
      <c r="B40" s="169" t="s">
        <v>172</v>
      </c>
      <c r="C40" s="155"/>
      <c r="D40" s="237"/>
      <c r="E40" s="155"/>
      <c r="F40" s="155"/>
      <c r="G40" s="155"/>
      <c r="H40" s="155"/>
      <c r="I40" s="155"/>
      <c r="J40" s="350">
        <f t="shared" si="1"/>
        <v>0</v>
      </c>
      <c r="K40" s="321">
        <f t="shared" si="2"/>
        <v>0</v>
      </c>
    </row>
    <row r="41" spans="1:11" s="47" customFormat="1" ht="12" customHeight="1">
      <c r="A41" s="185" t="s">
        <v>100</v>
      </c>
      <c r="B41" s="169" t="s">
        <v>173</v>
      </c>
      <c r="C41" s="155"/>
      <c r="D41" s="237"/>
      <c r="E41" s="155"/>
      <c r="F41" s="155"/>
      <c r="G41" s="155"/>
      <c r="H41" s="155"/>
      <c r="I41" s="155"/>
      <c r="J41" s="350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101</v>
      </c>
      <c r="B42" s="169" t="s">
        <v>174</v>
      </c>
      <c r="C42" s="155"/>
      <c r="D42" s="237"/>
      <c r="E42" s="155"/>
      <c r="F42" s="155"/>
      <c r="G42" s="155"/>
      <c r="H42" s="155"/>
      <c r="I42" s="155"/>
      <c r="J42" s="350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102</v>
      </c>
      <c r="B43" s="169" t="s">
        <v>175</v>
      </c>
      <c r="C43" s="155"/>
      <c r="D43" s="237"/>
      <c r="E43" s="155"/>
      <c r="F43" s="155"/>
      <c r="G43" s="155"/>
      <c r="H43" s="155"/>
      <c r="I43" s="155"/>
      <c r="J43" s="350">
        <f t="shared" si="1"/>
        <v>0</v>
      </c>
      <c r="K43" s="321">
        <f t="shared" si="2"/>
        <v>0</v>
      </c>
    </row>
    <row r="44" spans="1:11" s="47" customFormat="1" ht="12" customHeight="1">
      <c r="A44" s="185" t="s">
        <v>103</v>
      </c>
      <c r="B44" s="169" t="s">
        <v>176</v>
      </c>
      <c r="C44" s="155"/>
      <c r="D44" s="237"/>
      <c r="E44" s="155"/>
      <c r="F44" s="155"/>
      <c r="G44" s="155"/>
      <c r="H44" s="155"/>
      <c r="I44" s="155"/>
      <c r="J44" s="350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104</v>
      </c>
      <c r="B45" s="169" t="s">
        <v>177</v>
      </c>
      <c r="C45" s="155"/>
      <c r="D45" s="237"/>
      <c r="E45" s="155"/>
      <c r="F45" s="155"/>
      <c r="G45" s="155"/>
      <c r="H45" s="155"/>
      <c r="I45" s="155"/>
      <c r="J45" s="350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168</v>
      </c>
      <c r="B46" s="169" t="s">
        <v>178</v>
      </c>
      <c r="C46" s="158"/>
      <c r="D46" s="266"/>
      <c r="E46" s="158"/>
      <c r="F46" s="158"/>
      <c r="G46" s="158"/>
      <c r="H46" s="158"/>
      <c r="I46" s="158"/>
      <c r="J46" s="348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169</v>
      </c>
      <c r="B47" s="170" t="s">
        <v>326</v>
      </c>
      <c r="C47" s="159"/>
      <c r="D47" s="267"/>
      <c r="E47" s="159"/>
      <c r="F47" s="159"/>
      <c r="G47" s="159"/>
      <c r="H47" s="159"/>
      <c r="I47" s="159"/>
      <c r="J47" s="354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325</v>
      </c>
      <c r="B48" s="170" t="s">
        <v>179</v>
      </c>
      <c r="C48" s="159"/>
      <c r="D48" s="267"/>
      <c r="E48" s="159"/>
      <c r="F48" s="159"/>
      <c r="G48" s="159"/>
      <c r="H48" s="159"/>
      <c r="I48" s="159"/>
      <c r="J48" s="354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12</v>
      </c>
      <c r="B49" s="19" t="s">
        <v>180</v>
      </c>
      <c r="C49" s="154">
        <f>SUM(C50:C54)</f>
        <v>0</v>
      </c>
      <c r="D49" s="235">
        <f>SUM(D50:D54)</f>
        <v>0</v>
      </c>
      <c r="E49" s="154">
        <f aca="true" t="shared" si="7" ref="E49:K49">SUM(E50:E54)</f>
        <v>0</v>
      </c>
      <c r="F49" s="154">
        <f t="shared" si="7"/>
        <v>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0</v>
      </c>
      <c r="K49" s="319">
        <f t="shared" si="7"/>
        <v>0</v>
      </c>
    </row>
    <row r="50" spans="1:11" s="47" customFormat="1" ht="12" customHeight="1">
      <c r="A50" s="184" t="s">
        <v>59</v>
      </c>
      <c r="B50" s="168" t="s">
        <v>184</v>
      </c>
      <c r="C50" s="209"/>
      <c r="D50" s="268"/>
      <c r="E50" s="209"/>
      <c r="F50" s="209"/>
      <c r="G50" s="209"/>
      <c r="H50" s="209"/>
      <c r="I50" s="209"/>
      <c r="J50" s="345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60</v>
      </c>
      <c r="B51" s="169" t="s">
        <v>185</v>
      </c>
      <c r="C51" s="158"/>
      <c r="D51" s="266"/>
      <c r="E51" s="158"/>
      <c r="F51" s="158"/>
      <c r="G51" s="158"/>
      <c r="H51" s="158"/>
      <c r="I51" s="158"/>
      <c r="J51" s="348">
        <f t="shared" si="1"/>
        <v>0</v>
      </c>
      <c r="K51" s="324">
        <f t="shared" si="2"/>
        <v>0</v>
      </c>
    </row>
    <row r="52" spans="1:11" s="47" customFormat="1" ht="12" customHeight="1">
      <c r="A52" s="185" t="s">
        <v>181</v>
      </c>
      <c r="B52" s="169" t="s">
        <v>186</v>
      </c>
      <c r="C52" s="158"/>
      <c r="D52" s="266"/>
      <c r="E52" s="158"/>
      <c r="F52" s="158"/>
      <c r="G52" s="158"/>
      <c r="H52" s="158"/>
      <c r="I52" s="158"/>
      <c r="J52" s="348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182</v>
      </c>
      <c r="B53" s="169" t="s">
        <v>187</v>
      </c>
      <c r="C53" s="158"/>
      <c r="D53" s="266"/>
      <c r="E53" s="158"/>
      <c r="F53" s="158"/>
      <c r="G53" s="158"/>
      <c r="H53" s="158"/>
      <c r="I53" s="158"/>
      <c r="J53" s="348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183</v>
      </c>
      <c r="B54" s="170" t="s">
        <v>188</v>
      </c>
      <c r="C54" s="159"/>
      <c r="D54" s="267"/>
      <c r="E54" s="159"/>
      <c r="F54" s="159"/>
      <c r="G54" s="159"/>
      <c r="H54" s="159"/>
      <c r="I54" s="159"/>
      <c r="J54" s="354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105</v>
      </c>
      <c r="B55" s="19" t="s">
        <v>189</v>
      </c>
      <c r="C55" s="154">
        <f>SUM(C56:C58)</f>
        <v>0</v>
      </c>
      <c r="D55" s="235">
        <f>SUM(D56:D58)</f>
        <v>0</v>
      </c>
      <c r="E55" s="154">
        <f aca="true" t="shared" si="8" ref="E55:K55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0</v>
      </c>
    </row>
    <row r="56" spans="1:11" s="47" customFormat="1" ht="12" customHeight="1">
      <c r="A56" s="184" t="s">
        <v>61</v>
      </c>
      <c r="B56" s="168" t="s">
        <v>190</v>
      </c>
      <c r="C56" s="156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62</v>
      </c>
      <c r="B57" s="169" t="s">
        <v>318</v>
      </c>
      <c r="C57" s="155"/>
      <c r="D57" s="237"/>
      <c r="E57" s="155"/>
      <c r="F57" s="155"/>
      <c r="G57" s="155"/>
      <c r="H57" s="155"/>
      <c r="I57" s="155"/>
      <c r="J57" s="350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193</v>
      </c>
      <c r="B58" s="169" t="s">
        <v>191</v>
      </c>
      <c r="C58" s="155"/>
      <c r="D58" s="237"/>
      <c r="E58" s="155"/>
      <c r="F58" s="155"/>
      <c r="G58" s="155"/>
      <c r="H58" s="155"/>
      <c r="I58" s="155"/>
      <c r="J58" s="350">
        <f t="shared" si="1"/>
        <v>0</v>
      </c>
      <c r="K58" s="321">
        <f t="shared" si="2"/>
        <v>0</v>
      </c>
    </row>
    <row r="59" spans="1:11" s="47" customFormat="1" ht="12" customHeight="1" thickBot="1">
      <c r="A59" s="186" t="s">
        <v>194</v>
      </c>
      <c r="B59" s="170" t="s">
        <v>192</v>
      </c>
      <c r="C59" s="157"/>
      <c r="D59" s="238"/>
      <c r="E59" s="157"/>
      <c r="F59" s="157"/>
      <c r="G59" s="157"/>
      <c r="H59" s="157"/>
      <c r="I59" s="157"/>
      <c r="J59" s="351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14</v>
      </c>
      <c r="B60" s="91" t="s">
        <v>195</v>
      </c>
      <c r="C60" s="154">
        <f>SUM(C61:C63)</f>
        <v>0</v>
      </c>
      <c r="D60" s="235">
        <f>SUM(D61:D63)</f>
        <v>0</v>
      </c>
      <c r="E60" s="154">
        <f aca="true" t="shared" si="9" ref="E60:K60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106</v>
      </c>
      <c r="B61" s="168" t="s">
        <v>197</v>
      </c>
      <c r="C61" s="158"/>
      <c r="D61" s="266"/>
      <c r="E61" s="158"/>
      <c r="F61" s="158"/>
      <c r="G61" s="158"/>
      <c r="H61" s="158"/>
      <c r="I61" s="158"/>
      <c r="J61" s="348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107</v>
      </c>
      <c r="B62" s="169" t="s">
        <v>319</v>
      </c>
      <c r="C62" s="158"/>
      <c r="D62" s="266"/>
      <c r="E62" s="158"/>
      <c r="F62" s="158"/>
      <c r="G62" s="158"/>
      <c r="H62" s="158"/>
      <c r="I62" s="158"/>
      <c r="J62" s="348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128</v>
      </c>
      <c r="B63" s="169" t="s">
        <v>198</v>
      </c>
      <c r="C63" s="158"/>
      <c r="D63" s="266"/>
      <c r="E63" s="158"/>
      <c r="F63" s="158"/>
      <c r="G63" s="158"/>
      <c r="H63" s="158"/>
      <c r="I63" s="158"/>
      <c r="J63" s="348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196</v>
      </c>
      <c r="B64" s="170" t="s">
        <v>199</v>
      </c>
      <c r="C64" s="158"/>
      <c r="D64" s="266"/>
      <c r="E64" s="158"/>
      <c r="F64" s="158"/>
      <c r="G64" s="158"/>
      <c r="H64" s="158"/>
      <c r="I64" s="158"/>
      <c r="J64" s="348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15</v>
      </c>
      <c r="B65" s="19" t="s">
        <v>200</v>
      </c>
      <c r="C65" s="160">
        <f>+C8+C15+C22+C29+C37+C49+C55+C60</f>
        <v>0</v>
      </c>
      <c r="D65" s="239">
        <f>+D8+D15+D22+D29+D37+D49+D55+D60</f>
        <v>0</v>
      </c>
      <c r="E65" s="160">
        <f aca="true" t="shared" si="10" ref="E65:K65">+E8+E15+E22+E29+E37+E49+E55+E60</f>
        <v>0</v>
      </c>
      <c r="F65" s="160">
        <f t="shared" si="10"/>
        <v>0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0</v>
      </c>
      <c r="K65" s="323">
        <f t="shared" si="10"/>
        <v>0</v>
      </c>
    </row>
    <row r="66" spans="1:11" s="47" customFormat="1" ht="12" customHeight="1" thickBot="1">
      <c r="A66" s="187" t="s">
        <v>288</v>
      </c>
      <c r="B66" s="91" t="s">
        <v>202</v>
      </c>
      <c r="C66" s="154">
        <f>SUM(C67:C69)</f>
        <v>0</v>
      </c>
      <c r="D66" s="235">
        <f>SUM(D67:D69)</f>
        <v>0</v>
      </c>
      <c r="E66" s="154">
        <f aca="true" t="shared" si="11" ref="E66:K66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230</v>
      </c>
      <c r="B67" s="168" t="s">
        <v>203</v>
      </c>
      <c r="C67" s="158"/>
      <c r="D67" s="266"/>
      <c r="E67" s="158"/>
      <c r="F67" s="158"/>
      <c r="G67" s="158"/>
      <c r="H67" s="158"/>
      <c r="I67" s="158"/>
      <c r="J67" s="348">
        <f aca="true" t="shared" si="12" ref="J67:J88">D67+E67+F67+G67+H67+I67</f>
        <v>0</v>
      </c>
      <c r="K67" s="324">
        <f aca="true" t="shared" si="13" ref="K67:K88">C67+J67</f>
        <v>0</v>
      </c>
    </row>
    <row r="68" spans="1:11" s="47" customFormat="1" ht="12" customHeight="1">
      <c r="A68" s="185" t="s">
        <v>239</v>
      </c>
      <c r="B68" s="169" t="s">
        <v>204</v>
      </c>
      <c r="C68" s="158"/>
      <c r="D68" s="266"/>
      <c r="E68" s="158"/>
      <c r="F68" s="158"/>
      <c r="G68" s="158"/>
      <c r="H68" s="158"/>
      <c r="I68" s="158"/>
      <c r="J68" s="348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240</v>
      </c>
      <c r="B69" s="342" t="s">
        <v>205</v>
      </c>
      <c r="C69" s="318"/>
      <c r="D69" s="269"/>
      <c r="E69" s="318"/>
      <c r="F69" s="318"/>
      <c r="G69" s="318"/>
      <c r="H69" s="318"/>
      <c r="I69" s="318"/>
      <c r="J69" s="347">
        <f t="shared" si="12"/>
        <v>0</v>
      </c>
      <c r="K69" s="343">
        <f t="shared" si="13"/>
        <v>0</v>
      </c>
    </row>
    <row r="70" spans="1:11" s="47" customFormat="1" ht="12" customHeight="1" thickBot="1">
      <c r="A70" s="187" t="s">
        <v>206</v>
      </c>
      <c r="B70" s="91" t="s">
        <v>207</v>
      </c>
      <c r="C70" s="154">
        <f>SUM(C71:C74)</f>
        <v>0</v>
      </c>
      <c r="D70" s="154">
        <f>SUM(D71:D74)</f>
        <v>0</v>
      </c>
      <c r="E70" s="154">
        <f aca="true" t="shared" si="14" ref="E70:K70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84</v>
      </c>
      <c r="B71" s="300" t="s">
        <v>208</v>
      </c>
      <c r="C71" s="158"/>
      <c r="D71" s="158"/>
      <c r="E71" s="158"/>
      <c r="F71" s="158"/>
      <c r="G71" s="158"/>
      <c r="H71" s="158"/>
      <c r="I71" s="158"/>
      <c r="J71" s="348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85</v>
      </c>
      <c r="B72" s="300" t="s">
        <v>488</v>
      </c>
      <c r="C72" s="158"/>
      <c r="D72" s="158"/>
      <c r="E72" s="158"/>
      <c r="F72" s="158"/>
      <c r="G72" s="158"/>
      <c r="H72" s="158"/>
      <c r="I72" s="158"/>
      <c r="J72" s="348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231</v>
      </c>
      <c r="B73" s="300" t="s">
        <v>209</v>
      </c>
      <c r="C73" s="158"/>
      <c r="D73" s="158"/>
      <c r="E73" s="158"/>
      <c r="F73" s="158"/>
      <c r="G73" s="158"/>
      <c r="H73" s="158"/>
      <c r="I73" s="158"/>
      <c r="J73" s="348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232</v>
      </c>
      <c r="B74" s="301" t="s">
        <v>489</v>
      </c>
      <c r="C74" s="158"/>
      <c r="D74" s="158"/>
      <c r="E74" s="158"/>
      <c r="F74" s="158"/>
      <c r="G74" s="158"/>
      <c r="H74" s="158"/>
      <c r="I74" s="158"/>
      <c r="J74" s="348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210</v>
      </c>
      <c r="B75" s="91" t="s">
        <v>211</v>
      </c>
      <c r="C75" s="154">
        <f>SUM(C76:C77)</f>
        <v>0</v>
      </c>
      <c r="D75" s="154">
        <f>SUM(D76:D77)</f>
        <v>0</v>
      </c>
      <c r="E75" s="154">
        <f aca="true" t="shared" si="15" ref="E75:K75">SUM(E76:E77)</f>
        <v>0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0</v>
      </c>
      <c r="K75" s="319">
        <f t="shared" si="15"/>
        <v>0</v>
      </c>
    </row>
    <row r="76" spans="1:11" s="47" customFormat="1" ht="12" customHeight="1">
      <c r="A76" s="184" t="s">
        <v>233</v>
      </c>
      <c r="B76" s="168" t="s">
        <v>212</v>
      </c>
      <c r="C76" s="158"/>
      <c r="D76" s="158"/>
      <c r="E76" s="158"/>
      <c r="F76" s="158"/>
      <c r="G76" s="158"/>
      <c r="H76" s="158"/>
      <c r="I76" s="158"/>
      <c r="J76" s="348">
        <f t="shared" si="12"/>
        <v>0</v>
      </c>
      <c r="K76" s="324">
        <f t="shared" si="13"/>
        <v>0</v>
      </c>
    </row>
    <row r="77" spans="1:11" s="47" customFormat="1" ht="12" customHeight="1" thickBot="1">
      <c r="A77" s="186" t="s">
        <v>234</v>
      </c>
      <c r="B77" s="170" t="s">
        <v>213</v>
      </c>
      <c r="C77" s="158"/>
      <c r="D77" s="158"/>
      <c r="E77" s="158"/>
      <c r="F77" s="158"/>
      <c r="G77" s="158"/>
      <c r="H77" s="158"/>
      <c r="I77" s="158"/>
      <c r="J77" s="348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214</v>
      </c>
      <c r="B78" s="91" t="s">
        <v>215</v>
      </c>
      <c r="C78" s="154">
        <f>SUM(C79:C81)</f>
        <v>0</v>
      </c>
      <c r="D78" s="154">
        <f>SUM(D79:D81)</f>
        <v>0</v>
      </c>
      <c r="E78" s="154">
        <f aca="true" t="shared" si="16" ref="E78:K78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0</v>
      </c>
    </row>
    <row r="79" spans="1:11" s="47" customFormat="1" ht="12" customHeight="1">
      <c r="A79" s="184" t="s">
        <v>235</v>
      </c>
      <c r="B79" s="168" t="s">
        <v>216</v>
      </c>
      <c r="C79" s="158"/>
      <c r="D79" s="158"/>
      <c r="E79" s="158"/>
      <c r="F79" s="158"/>
      <c r="G79" s="158"/>
      <c r="H79" s="158"/>
      <c r="I79" s="158"/>
      <c r="J79" s="348">
        <f t="shared" si="12"/>
        <v>0</v>
      </c>
      <c r="K79" s="324">
        <f t="shared" si="13"/>
        <v>0</v>
      </c>
    </row>
    <row r="80" spans="1:11" s="47" customFormat="1" ht="12" customHeight="1">
      <c r="A80" s="185" t="s">
        <v>236</v>
      </c>
      <c r="B80" s="169" t="s">
        <v>217</v>
      </c>
      <c r="C80" s="158"/>
      <c r="D80" s="158"/>
      <c r="E80" s="158"/>
      <c r="F80" s="158"/>
      <c r="G80" s="158"/>
      <c r="H80" s="158"/>
      <c r="I80" s="158"/>
      <c r="J80" s="348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237</v>
      </c>
      <c r="B81" s="302" t="s">
        <v>490</v>
      </c>
      <c r="C81" s="158"/>
      <c r="D81" s="158"/>
      <c r="E81" s="158"/>
      <c r="F81" s="158"/>
      <c r="G81" s="158"/>
      <c r="H81" s="158"/>
      <c r="I81" s="158"/>
      <c r="J81" s="348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218</v>
      </c>
      <c r="B82" s="91" t="s">
        <v>238</v>
      </c>
      <c r="C82" s="154">
        <f>SUM(C83:C86)</f>
        <v>0</v>
      </c>
      <c r="D82" s="154">
        <f>SUM(D83:D86)</f>
        <v>0</v>
      </c>
      <c r="E82" s="154">
        <f aca="true" t="shared" si="17" ref="E82:K82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219</v>
      </c>
      <c r="B83" s="168" t="s">
        <v>220</v>
      </c>
      <c r="C83" s="158"/>
      <c r="D83" s="158"/>
      <c r="E83" s="158"/>
      <c r="F83" s="158"/>
      <c r="G83" s="158"/>
      <c r="H83" s="158"/>
      <c r="I83" s="158"/>
      <c r="J83" s="348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221</v>
      </c>
      <c r="B84" s="169" t="s">
        <v>222</v>
      </c>
      <c r="C84" s="158"/>
      <c r="D84" s="158"/>
      <c r="E84" s="158"/>
      <c r="F84" s="158"/>
      <c r="G84" s="158"/>
      <c r="H84" s="158"/>
      <c r="I84" s="158"/>
      <c r="J84" s="348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223</v>
      </c>
      <c r="B85" s="169" t="s">
        <v>224</v>
      </c>
      <c r="C85" s="158"/>
      <c r="D85" s="158"/>
      <c r="E85" s="158"/>
      <c r="F85" s="158"/>
      <c r="G85" s="158"/>
      <c r="H85" s="158"/>
      <c r="I85" s="158"/>
      <c r="J85" s="348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225</v>
      </c>
      <c r="B86" s="170" t="s">
        <v>226</v>
      </c>
      <c r="C86" s="158"/>
      <c r="D86" s="158"/>
      <c r="E86" s="158"/>
      <c r="F86" s="158"/>
      <c r="G86" s="158"/>
      <c r="H86" s="158"/>
      <c r="I86" s="158"/>
      <c r="J86" s="348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227</v>
      </c>
      <c r="B87" s="91" t="s">
        <v>365</v>
      </c>
      <c r="C87" s="212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386</v>
      </c>
      <c r="B88" s="91" t="s">
        <v>228</v>
      </c>
      <c r="C88" s="212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387</v>
      </c>
      <c r="B89" s="174" t="s">
        <v>368</v>
      </c>
      <c r="C89" s="160">
        <f>+C66+C70+C75+C78+C82+C88+C87</f>
        <v>0</v>
      </c>
      <c r="D89" s="160">
        <f>+D66+D70+D75+D78+D82+D88+D87</f>
        <v>0</v>
      </c>
      <c r="E89" s="160">
        <f aca="true" t="shared" si="18" ref="E89:K89">+E66+E70+E75+E78+E82+E88+E87</f>
        <v>0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0</v>
      </c>
      <c r="K89" s="323">
        <f t="shared" si="18"/>
        <v>0</v>
      </c>
    </row>
    <row r="90" spans="1:11" s="46" customFormat="1" ht="12" customHeight="1" thickBot="1">
      <c r="A90" s="191" t="s">
        <v>388</v>
      </c>
      <c r="B90" s="175" t="s">
        <v>389</v>
      </c>
      <c r="C90" s="160">
        <f>+C65+C89</f>
        <v>0</v>
      </c>
      <c r="D90" s="160">
        <f>+D65+D89</f>
        <v>0</v>
      </c>
      <c r="E90" s="160">
        <f aca="true" t="shared" si="19" ref="E90:K90">+E65+E89</f>
        <v>0</v>
      </c>
      <c r="F90" s="160">
        <f t="shared" si="19"/>
        <v>0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0</v>
      </c>
      <c r="K90" s="323">
        <f t="shared" si="19"/>
        <v>0</v>
      </c>
    </row>
    <row r="91" spans="1:3" s="47" customFormat="1" ht="15" customHeight="1" thickBot="1">
      <c r="A91" s="80"/>
      <c r="B91" s="81"/>
      <c r="C91" s="136"/>
    </row>
    <row r="92" spans="1:11" s="41" customFormat="1" ht="16.5" customHeight="1" thickBot="1">
      <c r="A92" s="415" t="s">
        <v>40</v>
      </c>
      <c r="B92" s="416"/>
      <c r="C92" s="416"/>
      <c r="D92" s="416"/>
      <c r="E92" s="416"/>
      <c r="F92" s="416"/>
      <c r="G92" s="416"/>
      <c r="H92" s="416"/>
      <c r="I92" s="416"/>
      <c r="J92" s="416"/>
      <c r="K92" s="417"/>
    </row>
    <row r="93" spans="1:11" s="48" customFormat="1" ht="12" customHeight="1" thickBot="1">
      <c r="A93" s="162" t="s">
        <v>7</v>
      </c>
      <c r="B93" s="24" t="s">
        <v>393</v>
      </c>
      <c r="C93" s="153">
        <f>+C94+C95+C96+C97+C98+C111</f>
        <v>0</v>
      </c>
      <c r="D93" s="329">
        <f>+D94+D95+D96+D97+D98+D111</f>
        <v>0</v>
      </c>
      <c r="E93" s="153">
        <f aca="true" t="shared" si="20" ref="E93:K93">+E94+E95+E96+E97+E98+E111</f>
        <v>0</v>
      </c>
      <c r="F93" s="153">
        <f t="shared" si="20"/>
        <v>0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0</v>
      </c>
      <c r="K93" s="333">
        <f t="shared" si="20"/>
        <v>0</v>
      </c>
    </row>
    <row r="94" spans="1:11" ht="12" customHeight="1">
      <c r="A94" s="192" t="s">
        <v>63</v>
      </c>
      <c r="B94" s="8" t="s">
        <v>36</v>
      </c>
      <c r="C94" s="227"/>
      <c r="D94" s="330"/>
      <c r="E94" s="227"/>
      <c r="F94" s="227"/>
      <c r="G94" s="227"/>
      <c r="H94" s="227"/>
      <c r="I94" s="227"/>
      <c r="J94" s="349">
        <f aca="true" t="shared" si="21" ref="J94:J127">D94+E94+F94+G94+H94+I94</f>
        <v>0</v>
      </c>
      <c r="K94" s="334">
        <f aca="true" t="shared" si="22" ref="K94:K127">C94+J94</f>
        <v>0</v>
      </c>
    </row>
    <row r="95" spans="1:11" ht="12" customHeight="1">
      <c r="A95" s="185" t="s">
        <v>64</v>
      </c>
      <c r="B95" s="6" t="s">
        <v>108</v>
      </c>
      <c r="C95" s="155"/>
      <c r="D95" s="331"/>
      <c r="E95" s="155"/>
      <c r="F95" s="155"/>
      <c r="G95" s="155"/>
      <c r="H95" s="155"/>
      <c r="I95" s="155"/>
      <c r="J95" s="350">
        <f t="shared" si="21"/>
        <v>0</v>
      </c>
      <c r="K95" s="321">
        <f t="shared" si="22"/>
        <v>0</v>
      </c>
    </row>
    <row r="96" spans="1:11" ht="12" customHeight="1">
      <c r="A96" s="185" t="s">
        <v>65</v>
      </c>
      <c r="B96" s="6" t="s">
        <v>82</v>
      </c>
      <c r="C96" s="157"/>
      <c r="D96" s="331"/>
      <c r="E96" s="157"/>
      <c r="F96" s="157"/>
      <c r="G96" s="157"/>
      <c r="H96" s="157"/>
      <c r="I96" s="157"/>
      <c r="J96" s="351">
        <f t="shared" si="21"/>
        <v>0</v>
      </c>
      <c r="K96" s="322">
        <f t="shared" si="22"/>
        <v>0</v>
      </c>
    </row>
    <row r="97" spans="1:11" ht="12" customHeight="1">
      <c r="A97" s="185" t="s">
        <v>66</v>
      </c>
      <c r="B97" s="9" t="s">
        <v>109</v>
      </c>
      <c r="C97" s="157"/>
      <c r="D97" s="309"/>
      <c r="E97" s="157"/>
      <c r="F97" s="157"/>
      <c r="G97" s="157"/>
      <c r="H97" s="157"/>
      <c r="I97" s="157"/>
      <c r="J97" s="351">
        <f t="shared" si="21"/>
        <v>0</v>
      </c>
      <c r="K97" s="322">
        <f t="shared" si="22"/>
        <v>0</v>
      </c>
    </row>
    <row r="98" spans="1:11" ht="12" customHeight="1">
      <c r="A98" s="185" t="s">
        <v>74</v>
      </c>
      <c r="B98" s="17" t="s">
        <v>110</v>
      </c>
      <c r="C98" s="157"/>
      <c r="D98" s="309"/>
      <c r="E98" s="157"/>
      <c r="F98" s="157"/>
      <c r="G98" s="157"/>
      <c r="H98" s="157"/>
      <c r="I98" s="157"/>
      <c r="J98" s="351">
        <f t="shared" si="21"/>
        <v>0</v>
      </c>
      <c r="K98" s="322">
        <f t="shared" si="22"/>
        <v>0</v>
      </c>
    </row>
    <row r="99" spans="1:11" ht="12" customHeight="1">
      <c r="A99" s="185" t="s">
        <v>67</v>
      </c>
      <c r="B99" s="6" t="s">
        <v>390</v>
      </c>
      <c r="C99" s="157"/>
      <c r="D99" s="309"/>
      <c r="E99" s="157"/>
      <c r="F99" s="157"/>
      <c r="G99" s="157"/>
      <c r="H99" s="157"/>
      <c r="I99" s="157"/>
      <c r="J99" s="351">
        <f t="shared" si="21"/>
        <v>0</v>
      </c>
      <c r="K99" s="322">
        <f t="shared" si="22"/>
        <v>0</v>
      </c>
    </row>
    <row r="100" spans="1:11" ht="12" customHeight="1">
      <c r="A100" s="185" t="s">
        <v>68</v>
      </c>
      <c r="B100" s="55" t="s">
        <v>331</v>
      </c>
      <c r="C100" s="157"/>
      <c r="D100" s="309"/>
      <c r="E100" s="157"/>
      <c r="F100" s="157"/>
      <c r="G100" s="157"/>
      <c r="H100" s="157"/>
      <c r="I100" s="157"/>
      <c r="J100" s="351">
        <f t="shared" si="21"/>
        <v>0</v>
      </c>
      <c r="K100" s="322">
        <f t="shared" si="22"/>
        <v>0</v>
      </c>
    </row>
    <row r="101" spans="1:11" ht="12" customHeight="1">
      <c r="A101" s="185" t="s">
        <v>75</v>
      </c>
      <c r="B101" s="55" t="s">
        <v>330</v>
      </c>
      <c r="C101" s="157"/>
      <c r="D101" s="309"/>
      <c r="E101" s="157"/>
      <c r="F101" s="157"/>
      <c r="G101" s="157"/>
      <c r="H101" s="157"/>
      <c r="I101" s="157"/>
      <c r="J101" s="351">
        <f t="shared" si="21"/>
        <v>0</v>
      </c>
      <c r="K101" s="322">
        <f t="shared" si="22"/>
        <v>0</v>
      </c>
    </row>
    <row r="102" spans="1:11" ht="12" customHeight="1">
      <c r="A102" s="185" t="s">
        <v>76</v>
      </c>
      <c r="B102" s="55" t="s">
        <v>244</v>
      </c>
      <c r="C102" s="157"/>
      <c r="D102" s="309"/>
      <c r="E102" s="157"/>
      <c r="F102" s="157"/>
      <c r="G102" s="157"/>
      <c r="H102" s="157"/>
      <c r="I102" s="157"/>
      <c r="J102" s="351">
        <f t="shared" si="21"/>
        <v>0</v>
      </c>
      <c r="K102" s="322">
        <f t="shared" si="22"/>
        <v>0</v>
      </c>
    </row>
    <row r="103" spans="1:11" ht="12" customHeight="1">
      <c r="A103" s="185" t="s">
        <v>77</v>
      </c>
      <c r="B103" s="56" t="s">
        <v>245</v>
      </c>
      <c r="C103" s="157"/>
      <c r="D103" s="309"/>
      <c r="E103" s="157"/>
      <c r="F103" s="157"/>
      <c r="G103" s="157"/>
      <c r="H103" s="157"/>
      <c r="I103" s="157"/>
      <c r="J103" s="351">
        <f t="shared" si="21"/>
        <v>0</v>
      </c>
      <c r="K103" s="322">
        <f t="shared" si="22"/>
        <v>0</v>
      </c>
    </row>
    <row r="104" spans="1:11" ht="12" customHeight="1">
      <c r="A104" s="185" t="s">
        <v>78</v>
      </c>
      <c r="B104" s="56" t="s">
        <v>246</v>
      </c>
      <c r="C104" s="157"/>
      <c r="D104" s="309"/>
      <c r="E104" s="157"/>
      <c r="F104" s="157"/>
      <c r="G104" s="157"/>
      <c r="H104" s="157"/>
      <c r="I104" s="157"/>
      <c r="J104" s="351">
        <f t="shared" si="21"/>
        <v>0</v>
      </c>
      <c r="K104" s="322">
        <f t="shared" si="22"/>
        <v>0</v>
      </c>
    </row>
    <row r="105" spans="1:11" ht="12" customHeight="1">
      <c r="A105" s="185" t="s">
        <v>80</v>
      </c>
      <c r="B105" s="55" t="s">
        <v>247</v>
      </c>
      <c r="C105" s="157"/>
      <c r="D105" s="309"/>
      <c r="E105" s="157"/>
      <c r="F105" s="157"/>
      <c r="G105" s="157"/>
      <c r="H105" s="157"/>
      <c r="I105" s="157"/>
      <c r="J105" s="351">
        <f t="shared" si="21"/>
        <v>0</v>
      </c>
      <c r="K105" s="322">
        <f t="shared" si="22"/>
        <v>0</v>
      </c>
    </row>
    <row r="106" spans="1:11" ht="12" customHeight="1">
      <c r="A106" s="185" t="s">
        <v>111</v>
      </c>
      <c r="B106" s="55" t="s">
        <v>248</v>
      </c>
      <c r="C106" s="157"/>
      <c r="D106" s="309"/>
      <c r="E106" s="157"/>
      <c r="F106" s="157"/>
      <c r="G106" s="157"/>
      <c r="H106" s="157"/>
      <c r="I106" s="157"/>
      <c r="J106" s="351">
        <f t="shared" si="21"/>
        <v>0</v>
      </c>
      <c r="K106" s="322">
        <f t="shared" si="22"/>
        <v>0</v>
      </c>
    </row>
    <row r="107" spans="1:11" ht="12" customHeight="1">
      <c r="A107" s="185" t="s">
        <v>242</v>
      </c>
      <c r="B107" s="56" t="s">
        <v>249</v>
      </c>
      <c r="C107" s="155"/>
      <c r="D107" s="309"/>
      <c r="E107" s="157"/>
      <c r="F107" s="157"/>
      <c r="G107" s="157"/>
      <c r="H107" s="157"/>
      <c r="I107" s="157"/>
      <c r="J107" s="351">
        <f t="shared" si="21"/>
        <v>0</v>
      </c>
      <c r="K107" s="322">
        <f t="shared" si="22"/>
        <v>0</v>
      </c>
    </row>
    <row r="108" spans="1:11" ht="12" customHeight="1">
      <c r="A108" s="193" t="s">
        <v>243</v>
      </c>
      <c r="B108" s="57" t="s">
        <v>250</v>
      </c>
      <c r="C108" s="157"/>
      <c r="D108" s="309"/>
      <c r="E108" s="157"/>
      <c r="F108" s="157"/>
      <c r="G108" s="157"/>
      <c r="H108" s="157"/>
      <c r="I108" s="157"/>
      <c r="J108" s="351">
        <f t="shared" si="21"/>
        <v>0</v>
      </c>
      <c r="K108" s="322">
        <f t="shared" si="22"/>
        <v>0</v>
      </c>
    </row>
    <row r="109" spans="1:11" ht="12" customHeight="1">
      <c r="A109" s="185" t="s">
        <v>328</v>
      </c>
      <c r="B109" s="57" t="s">
        <v>251</v>
      </c>
      <c r="C109" s="157"/>
      <c r="D109" s="309"/>
      <c r="E109" s="157"/>
      <c r="F109" s="157"/>
      <c r="G109" s="157"/>
      <c r="H109" s="157"/>
      <c r="I109" s="157"/>
      <c r="J109" s="351">
        <f t="shared" si="21"/>
        <v>0</v>
      </c>
      <c r="K109" s="322">
        <f t="shared" si="22"/>
        <v>0</v>
      </c>
    </row>
    <row r="110" spans="1:11" ht="12" customHeight="1">
      <c r="A110" s="185" t="s">
        <v>329</v>
      </c>
      <c r="B110" s="56" t="s">
        <v>252</v>
      </c>
      <c r="C110" s="155"/>
      <c r="D110" s="308"/>
      <c r="E110" s="155"/>
      <c r="F110" s="155"/>
      <c r="G110" s="155"/>
      <c r="H110" s="155"/>
      <c r="I110" s="155"/>
      <c r="J110" s="350">
        <f t="shared" si="21"/>
        <v>0</v>
      </c>
      <c r="K110" s="321">
        <f t="shared" si="22"/>
        <v>0</v>
      </c>
    </row>
    <row r="111" spans="1:11" ht="12" customHeight="1">
      <c r="A111" s="185" t="s">
        <v>333</v>
      </c>
      <c r="B111" s="9" t="s">
        <v>37</v>
      </c>
      <c r="C111" s="155"/>
      <c r="D111" s="308"/>
      <c r="E111" s="155"/>
      <c r="F111" s="155"/>
      <c r="G111" s="155"/>
      <c r="H111" s="155"/>
      <c r="I111" s="155"/>
      <c r="J111" s="350">
        <f t="shared" si="21"/>
        <v>0</v>
      </c>
      <c r="K111" s="321">
        <f t="shared" si="22"/>
        <v>0</v>
      </c>
    </row>
    <row r="112" spans="1:11" ht="12" customHeight="1">
      <c r="A112" s="186" t="s">
        <v>334</v>
      </c>
      <c r="B112" s="6" t="s">
        <v>391</v>
      </c>
      <c r="C112" s="157"/>
      <c r="D112" s="309"/>
      <c r="E112" s="157"/>
      <c r="F112" s="157"/>
      <c r="G112" s="157"/>
      <c r="H112" s="157"/>
      <c r="I112" s="157"/>
      <c r="J112" s="351">
        <f t="shared" si="21"/>
        <v>0</v>
      </c>
      <c r="K112" s="322">
        <f t="shared" si="22"/>
        <v>0</v>
      </c>
    </row>
    <row r="113" spans="1:11" ht="12" customHeight="1" thickBot="1">
      <c r="A113" s="194" t="s">
        <v>335</v>
      </c>
      <c r="B113" s="58" t="s">
        <v>392</v>
      </c>
      <c r="C113" s="228"/>
      <c r="D113" s="310"/>
      <c r="E113" s="228"/>
      <c r="F113" s="228"/>
      <c r="G113" s="228"/>
      <c r="H113" s="228"/>
      <c r="I113" s="228"/>
      <c r="J113" s="352">
        <f t="shared" si="21"/>
        <v>0</v>
      </c>
      <c r="K113" s="335">
        <f t="shared" si="22"/>
        <v>0</v>
      </c>
    </row>
    <row r="114" spans="1:11" ht="12" customHeight="1" thickBot="1">
      <c r="A114" s="25" t="s">
        <v>8</v>
      </c>
      <c r="B114" s="23" t="s">
        <v>253</v>
      </c>
      <c r="C114" s="154">
        <f>+C115+C117+C119</f>
        <v>0</v>
      </c>
      <c r="D114" s="305">
        <f>+D115+D117+D119</f>
        <v>0</v>
      </c>
      <c r="E114" s="154">
        <f aca="true" t="shared" si="23" ref="E114:K114">+E115+E117+E119</f>
        <v>0</v>
      </c>
      <c r="F114" s="154">
        <f t="shared" si="23"/>
        <v>0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0</v>
      </c>
      <c r="K114" s="319">
        <f t="shared" si="23"/>
        <v>0</v>
      </c>
    </row>
    <row r="115" spans="1:11" ht="12" customHeight="1">
      <c r="A115" s="184" t="s">
        <v>69</v>
      </c>
      <c r="B115" s="6" t="s">
        <v>127</v>
      </c>
      <c r="C115" s="156"/>
      <c r="D115" s="306"/>
      <c r="E115" s="156"/>
      <c r="F115" s="156"/>
      <c r="G115" s="156"/>
      <c r="H115" s="156"/>
      <c r="I115" s="156"/>
      <c r="J115" s="198">
        <f t="shared" si="21"/>
        <v>0</v>
      </c>
      <c r="K115" s="320">
        <f t="shared" si="22"/>
        <v>0</v>
      </c>
    </row>
    <row r="116" spans="1:11" ht="12" customHeight="1">
      <c r="A116" s="184" t="s">
        <v>70</v>
      </c>
      <c r="B116" s="10" t="s">
        <v>257</v>
      </c>
      <c r="C116" s="156"/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0</v>
      </c>
    </row>
    <row r="117" spans="1:11" ht="12" customHeight="1">
      <c r="A117" s="184" t="s">
        <v>71</v>
      </c>
      <c r="B117" s="10" t="s">
        <v>112</v>
      </c>
      <c r="C117" s="155"/>
      <c r="D117" s="308"/>
      <c r="E117" s="155"/>
      <c r="F117" s="155"/>
      <c r="G117" s="155"/>
      <c r="H117" s="155"/>
      <c r="I117" s="155"/>
      <c r="J117" s="350">
        <f t="shared" si="21"/>
        <v>0</v>
      </c>
      <c r="K117" s="321">
        <f t="shared" si="22"/>
        <v>0</v>
      </c>
    </row>
    <row r="118" spans="1:11" ht="12" customHeight="1">
      <c r="A118" s="184" t="s">
        <v>72</v>
      </c>
      <c r="B118" s="10" t="s">
        <v>258</v>
      </c>
      <c r="C118" s="155"/>
      <c r="D118" s="308"/>
      <c r="E118" s="155"/>
      <c r="F118" s="155"/>
      <c r="G118" s="155"/>
      <c r="H118" s="155"/>
      <c r="I118" s="155"/>
      <c r="J118" s="350">
        <f t="shared" si="21"/>
        <v>0</v>
      </c>
      <c r="K118" s="321">
        <f t="shared" si="22"/>
        <v>0</v>
      </c>
    </row>
    <row r="119" spans="1:11" ht="12" customHeight="1">
      <c r="A119" s="184" t="s">
        <v>73</v>
      </c>
      <c r="B119" s="93" t="s">
        <v>129</v>
      </c>
      <c r="C119" s="155"/>
      <c r="D119" s="308"/>
      <c r="E119" s="155"/>
      <c r="F119" s="155"/>
      <c r="G119" s="155"/>
      <c r="H119" s="155"/>
      <c r="I119" s="155"/>
      <c r="J119" s="350">
        <f t="shared" si="21"/>
        <v>0</v>
      </c>
      <c r="K119" s="321">
        <f t="shared" si="22"/>
        <v>0</v>
      </c>
    </row>
    <row r="120" spans="1:11" ht="12" customHeight="1">
      <c r="A120" s="184" t="s">
        <v>79</v>
      </c>
      <c r="B120" s="92" t="s">
        <v>320</v>
      </c>
      <c r="C120" s="155"/>
      <c r="D120" s="308"/>
      <c r="E120" s="155"/>
      <c r="F120" s="155"/>
      <c r="G120" s="155"/>
      <c r="H120" s="155"/>
      <c r="I120" s="155"/>
      <c r="J120" s="350">
        <f t="shared" si="21"/>
        <v>0</v>
      </c>
      <c r="K120" s="321">
        <f t="shared" si="22"/>
        <v>0</v>
      </c>
    </row>
    <row r="121" spans="1:11" ht="12" customHeight="1">
      <c r="A121" s="184" t="s">
        <v>81</v>
      </c>
      <c r="B121" s="164" t="s">
        <v>263</v>
      </c>
      <c r="C121" s="155"/>
      <c r="D121" s="308"/>
      <c r="E121" s="155"/>
      <c r="F121" s="155"/>
      <c r="G121" s="155"/>
      <c r="H121" s="155"/>
      <c r="I121" s="155"/>
      <c r="J121" s="350">
        <f t="shared" si="21"/>
        <v>0</v>
      </c>
      <c r="K121" s="321">
        <f t="shared" si="22"/>
        <v>0</v>
      </c>
    </row>
    <row r="122" spans="1:11" ht="12" customHeight="1">
      <c r="A122" s="184" t="s">
        <v>113</v>
      </c>
      <c r="B122" s="56" t="s">
        <v>246</v>
      </c>
      <c r="C122" s="155"/>
      <c r="D122" s="308"/>
      <c r="E122" s="155"/>
      <c r="F122" s="155"/>
      <c r="G122" s="155"/>
      <c r="H122" s="155"/>
      <c r="I122" s="155"/>
      <c r="J122" s="350">
        <f t="shared" si="21"/>
        <v>0</v>
      </c>
      <c r="K122" s="321">
        <f t="shared" si="22"/>
        <v>0</v>
      </c>
    </row>
    <row r="123" spans="1:11" ht="12" customHeight="1">
      <c r="A123" s="184" t="s">
        <v>114</v>
      </c>
      <c r="B123" s="56" t="s">
        <v>262</v>
      </c>
      <c r="C123" s="155"/>
      <c r="D123" s="308"/>
      <c r="E123" s="155"/>
      <c r="F123" s="155"/>
      <c r="G123" s="155"/>
      <c r="H123" s="155"/>
      <c r="I123" s="155"/>
      <c r="J123" s="350">
        <f t="shared" si="21"/>
        <v>0</v>
      </c>
      <c r="K123" s="321">
        <f t="shared" si="22"/>
        <v>0</v>
      </c>
    </row>
    <row r="124" spans="1:11" ht="12" customHeight="1">
      <c r="A124" s="184" t="s">
        <v>115</v>
      </c>
      <c r="B124" s="56" t="s">
        <v>261</v>
      </c>
      <c r="C124" s="155"/>
      <c r="D124" s="308"/>
      <c r="E124" s="155"/>
      <c r="F124" s="155"/>
      <c r="G124" s="155"/>
      <c r="H124" s="155"/>
      <c r="I124" s="155"/>
      <c r="J124" s="350">
        <f t="shared" si="21"/>
        <v>0</v>
      </c>
      <c r="K124" s="321">
        <f t="shared" si="22"/>
        <v>0</v>
      </c>
    </row>
    <row r="125" spans="1:11" ht="12" customHeight="1">
      <c r="A125" s="184" t="s">
        <v>254</v>
      </c>
      <c r="B125" s="56" t="s">
        <v>249</v>
      </c>
      <c r="C125" s="155"/>
      <c r="D125" s="308"/>
      <c r="E125" s="155"/>
      <c r="F125" s="155"/>
      <c r="G125" s="155"/>
      <c r="H125" s="155"/>
      <c r="I125" s="155"/>
      <c r="J125" s="350">
        <f t="shared" si="21"/>
        <v>0</v>
      </c>
      <c r="K125" s="321">
        <f t="shared" si="22"/>
        <v>0</v>
      </c>
    </row>
    <row r="126" spans="1:11" ht="12" customHeight="1">
      <c r="A126" s="184" t="s">
        <v>255</v>
      </c>
      <c r="B126" s="56" t="s">
        <v>260</v>
      </c>
      <c r="C126" s="155"/>
      <c r="D126" s="308"/>
      <c r="E126" s="155"/>
      <c r="F126" s="155"/>
      <c r="G126" s="155"/>
      <c r="H126" s="155"/>
      <c r="I126" s="155"/>
      <c r="J126" s="350">
        <f t="shared" si="21"/>
        <v>0</v>
      </c>
      <c r="K126" s="321">
        <f t="shared" si="22"/>
        <v>0</v>
      </c>
    </row>
    <row r="127" spans="1:11" ht="12" customHeight="1" thickBot="1">
      <c r="A127" s="193" t="s">
        <v>256</v>
      </c>
      <c r="B127" s="56" t="s">
        <v>259</v>
      </c>
      <c r="C127" s="157"/>
      <c r="D127" s="309"/>
      <c r="E127" s="157"/>
      <c r="F127" s="157"/>
      <c r="G127" s="157"/>
      <c r="H127" s="157"/>
      <c r="I127" s="157"/>
      <c r="J127" s="351">
        <f t="shared" si="21"/>
        <v>0</v>
      </c>
      <c r="K127" s="322">
        <f t="shared" si="22"/>
        <v>0</v>
      </c>
    </row>
    <row r="128" spans="1:11" ht="12" customHeight="1" thickBot="1">
      <c r="A128" s="25" t="s">
        <v>9</v>
      </c>
      <c r="B128" s="51" t="s">
        <v>338</v>
      </c>
      <c r="C128" s="154">
        <f>+C93+C114</f>
        <v>0</v>
      </c>
      <c r="D128" s="305">
        <f>+D93+D114</f>
        <v>0</v>
      </c>
      <c r="E128" s="154">
        <f aca="true" t="shared" si="24" ref="E128:K128">+E93+E114</f>
        <v>0</v>
      </c>
      <c r="F128" s="154">
        <f t="shared" si="24"/>
        <v>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0</v>
      </c>
      <c r="K128" s="319">
        <f t="shared" si="24"/>
        <v>0</v>
      </c>
    </row>
    <row r="129" spans="1:11" ht="12" customHeight="1" thickBot="1">
      <c r="A129" s="25" t="s">
        <v>10</v>
      </c>
      <c r="B129" s="51" t="s">
        <v>339</v>
      </c>
      <c r="C129" s="154">
        <f>+C130+C131+C132</f>
        <v>0</v>
      </c>
      <c r="D129" s="305">
        <f>+D130+D131+D132</f>
        <v>0</v>
      </c>
      <c r="E129" s="154">
        <f aca="true" t="shared" si="25" ref="E129:K129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1" s="48" customFormat="1" ht="12" customHeight="1">
      <c r="A130" s="184" t="s">
        <v>161</v>
      </c>
      <c r="B130" s="7" t="s">
        <v>396</v>
      </c>
      <c r="C130" s="155"/>
      <c r="D130" s="308"/>
      <c r="E130" s="155"/>
      <c r="F130" s="155"/>
      <c r="G130" s="155"/>
      <c r="H130" s="155"/>
      <c r="I130" s="155"/>
      <c r="J130" s="350">
        <f aca="true" t="shared" si="26" ref="J130:J153">D130+E130+F130+G130+H130+I130</f>
        <v>0</v>
      </c>
      <c r="K130" s="321">
        <f aca="true" t="shared" si="27" ref="K130:K153">C130+J130</f>
        <v>0</v>
      </c>
    </row>
    <row r="131" spans="1:11" ht="12" customHeight="1">
      <c r="A131" s="184" t="s">
        <v>162</v>
      </c>
      <c r="B131" s="7" t="s">
        <v>347</v>
      </c>
      <c r="C131" s="155"/>
      <c r="D131" s="308"/>
      <c r="E131" s="155"/>
      <c r="F131" s="155"/>
      <c r="G131" s="155"/>
      <c r="H131" s="155"/>
      <c r="I131" s="155"/>
      <c r="J131" s="350">
        <f t="shared" si="26"/>
        <v>0</v>
      </c>
      <c r="K131" s="321">
        <f t="shared" si="27"/>
        <v>0</v>
      </c>
    </row>
    <row r="132" spans="1:11" ht="12" customHeight="1" thickBot="1">
      <c r="A132" s="193" t="s">
        <v>163</v>
      </c>
      <c r="B132" s="5" t="s">
        <v>395</v>
      </c>
      <c r="C132" s="155"/>
      <c r="D132" s="308"/>
      <c r="E132" s="155"/>
      <c r="F132" s="155"/>
      <c r="G132" s="155"/>
      <c r="H132" s="155"/>
      <c r="I132" s="155"/>
      <c r="J132" s="350">
        <f t="shared" si="26"/>
        <v>0</v>
      </c>
      <c r="K132" s="321">
        <f t="shared" si="27"/>
        <v>0</v>
      </c>
    </row>
    <row r="133" spans="1:11" ht="12" customHeight="1" thickBot="1">
      <c r="A133" s="25" t="s">
        <v>11</v>
      </c>
      <c r="B133" s="51" t="s">
        <v>340</v>
      </c>
      <c r="C133" s="154">
        <f>+C134+C135+C136+C137+C138+C139</f>
        <v>0</v>
      </c>
      <c r="D133" s="305">
        <f>+D134+D135+D136+D137+D138+D139</f>
        <v>0</v>
      </c>
      <c r="E133" s="154">
        <f aca="true" t="shared" si="28" ref="E133:K133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1" ht="12" customHeight="1">
      <c r="A134" s="184" t="s">
        <v>56</v>
      </c>
      <c r="B134" s="7" t="s">
        <v>349</v>
      </c>
      <c r="C134" s="155"/>
      <c r="D134" s="308"/>
      <c r="E134" s="155"/>
      <c r="F134" s="155"/>
      <c r="G134" s="155"/>
      <c r="H134" s="155"/>
      <c r="I134" s="155"/>
      <c r="J134" s="350">
        <f t="shared" si="26"/>
        <v>0</v>
      </c>
      <c r="K134" s="321">
        <f t="shared" si="27"/>
        <v>0</v>
      </c>
    </row>
    <row r="135" spans="1:11" ht="12" customHeight="1">
      <c r="A135" s="184" t="s">
        <v>57</v>
      </c>
      <c r="B135" s="7" t="s">
        <v>341</v>
      </c>
      <c r="C135" s="155"/>
      <c r="D135" s="308"/>
      <c r="E135" s="155"/>
      <c r="F135" s="155"/>
      <c r="G135" s="155"/>
      <c r="H135" s="155"/>
      <c r="I135" s="155"/>
      <c r="J135" s="350">
        <f t="shared" si="26"/>
        <v>0</v>
      </c>
      <c r="K135" s="321">
        <f t="shared" si="27"/>
        <v>0</v>
      </c>
    </row>
    <row r="136" spans="1:11" ht="12" customHeight="1">
      <c r="A136" s="184" t="s">
        <v>58</v>
      </c>
      <c r="B136" s="7" t="s">
        <v>342</v>
      </c>
      <c r="C136" s="155"/>
      <c r="D136" s="308"/>
      <c r="E136" s="155"/>
      <c r="F136" s="155"/>
      <c r="G136" s="155"/>
      <c r="H136" s="155"/>
      <c r="I136" s="155"/>
      <c r="J136" s="350">
        <f t="shared" si="26"/>
        <v>0</v>
      </c>
      <c r="K136" s="321">
        <f t="shared" si="27"/>
        <v>0</v>
      </c>
    </row>
    <row r="137" spans="1:11" ht="12" customHeight="1">
      <c r="A137" s="184" t="s">
        <v>100</v>
      </c>
      <c r="B137" s="7" t="s">
        <v>394</v>
      </c>
      <c r="C137" s="155"/>
      <c r="D137" s="308"/>
      <c r="E137" s="155"/>
      <c r="F137" s="155"/>
      <c r="G137" s="155"/>
      <c r="H137" s="155"/>
      <c r="I137" s="155"/>
      <c r="J137" s="350">
        <f t="shared" si="26"/>
        <v>0</v>
      </c>
      <c r="K137" s="321">
        <f t="shared" si="27"/>
        <v>0</v>
      </c>
    </row>
    <row r="138" spans="1:11" ht="12" customHeight="1">
      <c r="A138" s="184" t="s">
        <v>101</v>
      </c>
      <c r="B138" s="7" t="s">
        <v>344</v>
      </c>
      <c r="C138" s="155"/>
      <c r="D138" s="308"/>
      <c r="E138" s="155"/>
      <c r="F138" s="155"/>
      <c r="G138" s="155"/>
      <c r="H138" s="155"/>
      <c r="I138" s="155"/>
      <c r="J138" s="350">
        <f t="shared" si="26"/>
        <v>0</v>
      </c>
      <c r="K138" s="321">
        <f t="shared" si="27"/>
        <v>0</v>
      </c>
    </row>
    <row r="139" spans="1:11" s="48" customFormat="1" ht="12" customHeight="1" thickBot="1">
      <c r="A139" s="193" t="s">
        <v>102</v>
      </c>
      <c r="B139" s="5" t="s">
        <v>345</v>
      </c>
      <c r="C139" s="155"/>
      <c r="D139" s="308"/>
      <c r="E139" s="155"/>
      <c r="F139" s="155"/>
      <c r="G139" s="155"/>
      <c r="H139" s="155"/>
      <c r="I139" s="155"/>
      <c r="J139" s="350">
        <f t="shared" si="26"/>
        <v>0</v>
      </c>
      <c r="K139" s="321">
        <f t="shared" si="27"/>
        <v>0</v>
      </c>
    </row>
    <row r="140" spans="1:17" ht="12" customHeight="1" thickBot="1">
      <c r="A140" s="25" t="s">
        <v>12</v>
      </c>
      <c r="B140" s="51" t="s">
        <v>407</v>
      </c>
      <c r="C140" s="160">
        <f>+C141+C142+C144+C145+C143</f>
        <v>0</v>
      </c>
      <c r="D140" s="307">
        <f>+D141+D142+D144+D145+D143</f>
        <v>0</v>
      </c>
      <c r="E140" s="160">
        <f aca="true" t="shared" si="29" ref="E140:K140">+E141+E142+E144+E145+E143</f>
        <v>0</v>
      </c>
      <c r="F140" s="160">
        <f t="shared" si="29"/>
        <v>0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0</v>
      </c>
      <c r="K140" s="323">
        <f t="shared" si="29"/>
        <v>0</v>
      </c>
      <c r="Q140" s="89"/>
    </row>
    <row r="141" spans="1:11" ht="12.75">
      <c r="A141" s="184" t="s">
        <v>59</v>
      </c>
      <c r="B141" s="7" t="s">
        <v>264</v>
      </c>
      <c r="C141" s="155"/>
      <c r="D141" s="308"/>
      <c r="E141" s="155"/>
      <c r="F141" s="155"/>
      <c r="G141" s="155"/>
      <c r="H141" s="155"/>
      <c r="I141" s="155"/>
      <c r="J141" s="350">
        <f t="shared" si="26"/>
        <v>0</v>
      </c>
      <c r="K141" s="321">
        <f t="shared" si="27"/>
        <v>0</v>
      </c>
    </row>
    <row r="142" spans="1:11" ht="12" customHeight="1">
      <c r="A142" s="184" t="s">
        <v>60</v>
      </c>
      <c r="B142" s="7" t="s">
        <v>265</v>
      </c>
      <c r="C142" s="155"/>
      <c r="D142" s="308"/>
      <c r="E142" s="155"/>
      <c r="F142" s="155"/>
      <c r="G142" s="155"/>
      <c r="H142" s="155"/>
      <c r="I142" s="155"/>
      <c r="J142" s="350">
        <f t="shared" si="26"/>
        <v>0</v>
      </c>
      <c r="K142" s="321">
        <f t="shared" si="27"/>
        <v>0</v>
      </c>
    </row>
    <row r="143" spans="1:11" ht="12" customHeight="1">
      <c r="A143" s="184" t="s">
        <v>181</v>
      </c>
      <c r="B143" s="7" t="s">
        <v>406</v>
      </c>
      <c r="C143" s="155"/>
      <c r="D143" s="308"/>
      <c r="E143" s="155"/>
      <c r="F143" s="155"/>
      <c r="G143" s="155"/>
      <c r="H143" s="155"/>
      <c r="I143" s="155"/>
      <c r="J143" s="350">
        <f t="shared" si="26"/>
        <v>0</v>
      </c>
      <c r="K143" s="321">
        <f t="shared" si="27"/>
        <v>0</v>
      </c>
    </row>
    <row r="144" spans="1:11" s="48" customFormat="1" ht="12" customHeight="1">
      <c r="A144" s="184" t="s">
        <v>182</v>
      </c>
      <c r="B144" s="7" t="s">
        <v>354</v>
      </c>
      <c r="C144" s="155"/>
      <c r="D144" s="308"/>
      <c r="E144" s="155"/>
      <c r="F144" s="155"/>
      <c r="G144" s="155"/>
      <c r="H144" s="155"/>
      <c r="I144" s="155"/>
      <c r="J144" s="350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183</v>
      </c>
      <c r="B145" s="5" t="s">
        <v>284</v>
      </c>
      <c r="C145" s="155"/>
      <c r="D145" s="308"/>
      <c r="E145" s="155"/>
      <c r="F145" s="155"/>
      <c r="G145" s="155"/>
      <c r="H145" s="155"/>
      <c r="I145" s="155"/>
      <c r="J145" s="350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13</v>
      </c>
      <c r="B146" s="51" t="s">
        <v>355</v>
      </c>
      <c r="C146" s="230">
        <f>+C147+C148+C149+C150+C151</f>
        <v>0</v>
      </c>
      <c r="D146" s="311">
        <f>+D147+D148+D149+D150+D151</f>
        <v>0</v>
      </c>
      <c r="E146" s="230">
        <f aca="true" t="shared" si="30" ref="E146:K146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61</v>
      </c>
      <c r="B147" s="7" t="s">
        <v>350</v>
      </c>
      <c r="C147" s="155"/>
      <c r="D147" s="308"/>
      <c r="E147" s="155"/>
      <c r="F147" s="155"/>
      <c r="G147" s="155"/>
      <c r="H147" s="155"/>
      <c r="I147" s="155"/>
      <c r="J147" s="350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62</v>
      </c>
      <c r="B148" s="7" t="s">
        <v>357</v>
      </c>
      <c r="C148" s="155"/>
      <c r="D148" s="308"/>
      <c r="E148" s="155"/>
      <c r="F148" s="155"/>
      <c r="G148" s="155"/>
      <c r="H148" s="155"/>
      <c r="I148" s="155"/>
      <c r="J148" s="350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193</v>
      </c>
      <c r="B149" s="7" t="s">
        <v>352</v>
      </c>
      <c r="C149" s="155"/>
      <c r="D149" s="308"/>
      <c r="E149" s="155"/>
      <c r="F149" s="155"/>
      <c r="G149" s="155"/>
      <c r="H149" s="155"/>
      <c r="I149" s="155"/>
      <c r="J149" s="350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194</v>
      </c>
      <c r="B150" s="7" t="s">
        <v>397</v>
      </c>
      <c r="C150" s="155"/>
      <c r="D150" s="308"/>
      <c r="E150" s="155"/>
      <c r="F150" s="155"/>
      <c r="G150" s="155"/>
      <c r="H150" s="155"/>
      <c r="I150" s="155"/>
      <c r="J150" s="350">
        <f t="shared" si="26"/>
        <v>0</v>
      </c>
      <c r="K150" s="321">
        <f t="shared" si="27"/>
        <v>0</v>
      </c>
    </row>
    <row r="151" spans="1:11" ht="12.75" customHeight="1" thickBot="1">
      <c r="A151" s="193" t="s">
        <v>356</v>
      </c>
      <c r="B151" s="5" t="s">
        <v>359</v>
      </c>
      <c r="C151" s="157"/>
      <c r="D151" s="309"/>
      <c r="E151" s="157"/>
      <c r="F151" s="157"/>
      <c r="G151" s="157"/>
      <c r="H151" s="157"/>
      <c r="I151" s="157"/>
      <c r="J151" s="351">
        <f t="shared" si="26"/>
        <v>0</v>
      </c>
      <c r="K151" s="322">
        <f t="shared" si="27"/>
        <v>0</v>
      </c>
    </row>
    <row r="152" spans="1:11" ht="12.75" customHeight="1" thickBot="1">
      <c r="A152" s="222" t="s">
        <v>14</v>
      </c>
      <c r="B152" s="51" t="s">
        <v>360</v>
      </c>
      <c r="C152" s="231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15</v>
      </c>
      <c r="B153" s="51" t="s">
        <v>361</v>
      </c>
      <c r="C153" s="231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16</v>
      </c>
      <c r="B154" s="51" t="s">
        <v>363</v>
      </c>
      <c r="C154" s="232">
        <f>+C129+C133+C140+C146+C152+C153</f>
        <v>0</v>
      </c>
      <c r="D154" s="313">
        <f>+D129+D133+D140+D146+D152+D153</f>
        <v>0</v>
      </c>
      <c r="E154" s="232"/>
      <c r="F154" s="232"/>
      <c r="G154" s="232"/>
      <c r="H154" s="232"/>
      <c r="I154" s="232"/>
      <c r="J154" s="232"/>
      <c r="K154" s="337">
        <f>+K129+K133+K140+K146+K152+K153</f>
        <v>0</v>
      </c>
    </row>
    <row r="155" spans="1:11" ht="15" customHeight="1" thickBot="1">
      <c r="A155" s="195" t="s">
        <v>17</v>
      </c>
      <c r="B155" s="141" t="s">
        <v>362</v>
      </c>
      <c r="C155" s="232">
        <f>+C128+C154</f>
        <v>0</v>
      </c>
      <c r="D155" s="313">
        <f>+D128+D154</f>
        <v>0</v>
      </c>
      <c r="E155" s="232">
        <f aca="true" t="shared" si="31" ref="E155:K155">+E128+E154</f>
        <v>0</v>
      </c>
      <c r="F155" s="232">
        <f t="shared" si="31"/>
        <v>0</v>
      </c>
      <c r="G155" s="232">
        <f t="shared" si="31"/>
        <v>0</v>
      </c>
      <c r="H155" s="232">
        <f t="shared" si="31"/>
        <v>0</v>
      </c>
      <c r="I155" s="232">
        <f t="shared" si="31"/>
        <v>0</v>
      </c>
      <c r="J155" s="232">
        <f t="shared" si="31"/>
        <v>0</v>
      </c>
      <c r="K155" s="337">
        <f t="shared" si="31"/>
        <v>0</v>
      </c>
    </row>
    <row r="156" spans="1:11" ht="13.5" thickBot="1">
      <c r="A156" s="144"/>
      <c r="B156" s="145"/>
      <c r="C156" s="146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398</v>
      </c>
      <c r="B157" s="88"/>
      <c r="C157" s="270"/>
      <c r="D157" s="332"/>
      <c r="E157" s="270"/>
      <c r="F157" s="270"/>
      <c r="G157" s="270"/>
      <c r="H157" s="270"/>
      <c r="I157" s="270"/>
      <c r="J157" s="379">
        <f>D157+E157+F157+G157+H157+I157</f>
        <v>0</v>
      </c>
      <c r="K157" s="380">
        <f>C157+J157</f>
        <v>0</v>
      </c>
    </row>
    <row r="158" spans="1:11" ht="14.25" customHeight="1" thickBot="1">
      <c r="A158" s="87" t="s">
        <v>123</v>
      </c>
      <c r="B158" s="88"/>
      <c r="C158" s="270"/>
      <c r="D158" s="332"/>
      <c r="E158" s="270"/>
      <c r="F158" s="270"/>
      <c r="G158" s="270"/>
      <c r="H158" s="270"/>
      <c r="I158" s="270"/>
      <c r="J158" s="379">
        <f>J166</f>
        <v>0</v>
      </c>
      <c r="K158" s="380">
        <f>C158+J158</f>
        <v>0</v>
      </c>
    </row>
  </sheetData>
  <sheetProtection sheet="1" objects="1" scenarios="1" formatCells="0"/>
  <mergeCells count="4">
    <mergeCell ref="B2:D2"/>
    <mergeCell ref="B3:D3"/>
    <mergeCell ref="A7:K7"/>
    <mergeCell ref="A92:K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74" r:id="rId1"/>
  <rowBreaks count="2" manualBreakCount="2">
    <brk id="69" max="255" man="1"/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SheetLayoutView="100" workbookViewId="0" topLeftCell="A1">
      <selection activeCell="K6" sqref="K6"/>
    </sheetView>
  </sheetViews>
  <sheetFormatPr defaultColWidth="9.375" defaultRowHeight="12.75"/>
  <cols>
    <col min="1" max="1" width="16.125" style="147" customWidth="1"/>
    <col min="2" max="2" width="62.00390625" style="148" customWidth="1"/>
    <col min="3" max="3" width="22.375" style="149" customWidth="1"/>
    <col min="4" max="9" width="22.375" style="2" customWidth="1"/>
    <col min="10" max="11" width="25.75390625" style="2" customWidth="1"/>
    <col min="12" max="16384" width="9.375" style="2" customWidth="1"/>
  </cols>
  <sheetData>
    <row r="1" spans="1:11" s="1" customFormat="1" ht="16.5" customHeight="1" thickBot="1">
      <c r="A1" s="71"/>
      <c r="B1" s="73"/>
      <c r="K1" s="261" t="s">
        <v>511</v>
      </c>
    </row>
    <row r="2" spans="1:11" s="44" customFormat="1" ht="21" customHeight="1" thickBot="1">
      <c r="A2" s="262" t="s">
        <v>44</v>
      </c>
      <c r="B2" s="418" t="s">
        <v>124</v>
      </c>
      <c r="C2" s="418"/>
      <c r="D2" s="418"/>
      <c r="E2" s="327"/>
      <c r="F2" s="303"/>
      <c r="G2" s="303"/>
      <c r="H2" s="303"/>
      <c r="I2" s="303"/>
      <c r="J2" s="328"/>
      <c r="K2" s="263" t="s">
        <v>38</v>
      </c>
    </row>
    <row r="3" spans="1:11" s="44" customFormat="1" ht="23.25" thickBot="1">
      <c r="A3" s="262" t="s">
        <v>121</v>
      </c>
      <c r="B3" s="418" t="s">
        <v>312</v>
      </c>
      <c r="C3" s="418"/>
      <c r="D3" s="418"/>
      <c r="E3" s="327"/>
      <c r="F3" s="303"/>
      <c r="G3" s="303"/>
      <c r="H3" s="303"/>
      <c r="I3" s="303"/>
      <c r="J3" s="328"/>
      <c r="K3" s="264" t="s">
        <v>38</v>
      </c>
    </row>
    <row r="4" spans="1:11" s="45" customFormat="1" ht="15.75" customHeight="1" thickBot="1">
      <c r="A4" s="74"/>
      <c r="B4" s="74"/>
      <c r="C4" s="75"/>
      <c r="K4" s="295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544</v>
      </c>
    </row>
    <row r="6" spans="1:11" s="41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383</v>
      </c>
      <c r="I6" s="66" t="s">
        <v>496</v>
      </c>
      <c r="J6" s="66" t="s">
        <v>507</v>
      </c>
      <c r="K6" s="376" t="s">
        <v>497</v>
      </c>
    </row>
    <row r="7" spans="1:11" s="41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41" customFormat="1" ht="12" customHeight="1" thickBot="1">
      <c r="A8" s="25" t="s">
        <v>7</v>
      </c>
      <c r="B8" s="19" t="s">
        <v>146</v>
      </c>
      <c r="C8" s="154">
        <f>+C9+C10+C11+C12+C13+C14</f>
        <v>0</v>
      </c>
      <c r="D8" s="235">
        <f aca="true" t="shared" si="0" ref="D8:K8">+D9+D10+D11+D12+D13+D14</f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319">
        <f t="shared" si="0"/>
        <v>0</v>
      </c>
    </row>
    <row r="9" spans="1:11" s="46" customFormat="1" ht="12" customHeight="1">
      <c r="A9" s="184" t="s">
        <v>63</v>
      </c>
      <c r="B9" s="168" t="s">
        <v>147</v>
      </c>
      <c r="C9" s="156"/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0</v>
      </c>
    </row>
    <row r="10" spans="1:11" s="47" customFormat="1" ht="12" customHeight="1">
      <c r="A10" s="185" t="s">
        <v>64</v>
      </c>
      <c r="B10" s="169" t="s">
        <v>148</v>
      </c>
      <c r="C10" s="155"/>
      <c r="D10" s="237"/>
      <c r="E10" s="155"/>
      <c r="F10" s="155"/>
      <c r="G10" s="155"/>
      <c r="H10" s="155"/>
      <c r="I10" s="155"/>
      <c r="J10" s="198">
        <f aca="true" t="shared" si="1" ref="J10:J64">D10+E10+F10+G10+H10+I10</f>
        <v>0</v>
      </c>
      <c r="K10" s="320">
        <f aca="true" t="shared" si="2" ref="K10:K64">C10+J10</f>
        <v>0</v>
      </c>
    </row>
    <row r="11" spans="1:11" s="47" customFormat="1" ht="12" customHeight="1">
      <c r="A11" s="185" t="s">
        <v>65</v>
      </c>
      <c r="B11" s="169" t="s">
        <v>149</v>
      </c>
      <c r="C11" s="155"/>
      <c r="D11" s="237"/>
      <c r="E11" s="155"/>
      <c r="F11" s="155"/>
      <c r="G11" s="155"/>
      <c r="H11" s="155"/>
      <c r="I11" s="155"/>
      <c r="J11" s="198">
        <f t="shared" si="1"/>
        <v>0</v>
      </c>
      <c r="K11" s="320">
        <f t="shared" si="2"/>
        <v>0</v>
      </c>
    </row>
    <row r="12" spans="1:11" s="47" customFormat="1" ht="12" customHeight="1">
      <c r="A12" s="185" t="s">
        <v>66</v>
      </c>
      <c r="B12" s="169" t="s">
        <v>150</v>
      </c>
      <c r="C12" s="155"/>
      <c r="D12" s="237"/>
      <c r="E12" s="155"/>
      <c r="F12" s="155"/>
      <c r="G12" s="155"/>
      <c r="H12" s="155"/>
      <c r="I12" s="155"/>
      <c r="J12" s="198">
        <f t="shared" si="1"/>
        <v>0</v>
      </c>
      <c r="K12" s="320">
        <f t="shared" si="2"/>
        <v>0</v>
      </c>
    </row>
    <row r="13" spans="1:11" s="47" customFormat="1" ht="12" customHeight="1">
      <c r="A13" s="185" t="s">
        <v>83</v>
      </c>
      <c r="B13" s="169" t="s">
        <v>385</v>
      </c>
      <c r="C13" s="155"/>
      <c r="D13" s="237"/>
      <c r="E13" s="155"/>
      <c r="F13" s="155"/>
      <c r="G13" s="155"/>
      <c r="H13" s="155"/>
      <c r="I13" s="155"/>
      <c r="J13" s="198">
        <f t="shared" si="1"/>
        <v>0</v>
      </c>
      <c r="K13" s="320">
        <f t="shared" si="2"/>
        <v>0</v>
      </c>
    </row>
    <row r="14" spans="1:11" s="46" customFormat="1" ht="12" customHeight="1" thickBot="1">
      <c r="A14" s="186" t="s">
        <v>67</v>
      </c>
      <c r="B14" s="170" t="s">
        <v>323</v>
      </c>
      <c r="C14" s="155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8</v>
      </c>
      <c r="B15" s="91" t="s">
        <v>151</v>
      </c>
      <c r="C15" s="154">
        <f>+C16+C17+C18+C19+C20</f>
        <v>0</v>
      </c>
      <c r="D15" s="235">
        <f>+D16+D17+D18+D19+D20</f>
        <v>0</v>
      </c>
      <c r="E15" s="154">
        <f aca="true" t="shared" si="3" ref="E15:K15">+E16+E17+E18+E19+E20</f>
        <v>0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0</v>
      </c>
      <c r="K15" s="319">
        <f t="shared" si="3"/>
        <v>0</v>
      </c>
    </row>
    <row r="16" spans="1:11" s="46" customFormat="1" ht="12" customHeight="1">
      <c r="A16" s="184" t="s">
        <v>69</v>
      </c>
      <c r="B16" s="168" t="s">
        <v>152</v>
      </c>
      <c r="C16" s="156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70</v>
      </c>
      <c r="B17" s="169" t="s">
        <v>153</v>
      </c>
      <c r="C17" s="155"/>
      <c r="D17" s="237"/>
      <c r="E17" s="155"/>
      <c r="F17" s="155"/>
      <c r="G17" s="155"/>
      <c r="H17" s="155"/>
      <c r="I17" s="155"/>
      <c r="J17" s="350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71</v>
      </c>
      <c r="B18" s="169" t="s">
        <v>314</v>
      </c>
      <c r="C18" s="155"/>
      <c r="D18" s="237"/>
      <c r="E18" s="155"/>
      <c r="F18" s="155"/>
      <c r="G18" s="155"/>
      <c r="H18" s="155"/>
      <c r="I18" s="155"/>
      <c r="J18" s="350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72</v>
      </c>
      <c r="B19" s="169" t="s">
        <v>315</v>
      </c>
      <c r="C19" s="155"/>
      <c r="D19" s="237"/>
      <c r="E19" s="155"/>
      <c r="F19" s="155"/>
      <c r="G19" s="155"/>
      <c r="H19" s="155"/>
      <c r="I19" s="155"/>
      <c r="J19" s="350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73</v>
      </c>
      <c r="B20" s="169" t="s">
        <v>154</v>
      </c>
      <c r="C20" s="155"/>
      <c r="D20" s="237"/>
      <c r="E20" s="155"/>
      <c r="F20" s="155"/>
      <c r="G20" s="155"/>
      <c r="H20" s="155"/>
      <c r="I20" s="155"/>
      <c r="J20" s="350">
        <f t="shared" si="1"/>
        <v>0</v>
      </c>
      <c r="K20" s="321">
        <f t="shared" si="2"/>
        <v>0</v>
      </c>
    </row>
    <row r="21" spans="1:11" s="47" customFormat="1" ht="12" customHeight="1" thickBot="1">
      <c r="A21" s="186" t="s">
        <v>79</v>
      </c>
      <c r="B21" s="170" t="s">
        <v>155</v>
      </c>
      <c r="C21" s="157"/>
      <c r="D21" s="238"/>
      <c r="E21" s="157"/>
      <c r="F21" s="157"/>
      <c r="G21" s="157"/>
      <c r="H21" s="157"/>
      <c r="I21" s="157"/>
      <c r="J21" s="351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9</v>
      </c>
      <c r="B22" s="19" t="s">
        <v>156</v>
      </c>
      <c r="C22" s="154">
        <f>+C23+C24+C25+C26+C27</f>
        <v>0</v>
      </c>
      <c r="D22" s="235">
        <f>+D23+D24+D25+D26+D27</f>
        <v>0</v>
      </c>
      <c r="E22" s="154">
        <f aca="true" t="shared" si="4" ref="E22:K22">+E23+E24+E25+E26+E27</f>
        <v>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0</v>
      </c>
      <c r="K22" s="319">
        <f t="shared" si="4"/>
        <v>0</v>
      </c>
    </row>
    <row r="23" spans="1:11" s="47" customFormat="1" ht="12" customHeight="1">
      <c r="A23" s="184" t="s">
        <v>52</v>
      </c>
      <c r="B23" s="168" t="s">
        <v>157</v>
      </c>
      <c r="C23" s="156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53</v>
      </c>
      <c r="B24" s="169" t="s">
        <v>158</v>
      </c>
      <c r="C24" s="155"/>
      <c r="D24" s="237"/>
      <c r="E24" s="155"/>
      <c r="F24" s="155"/>
      <c r="G24" s="155"/>
      <c r="H24" s="155"/>
      <c r="I24" s="155"/>
      <c r="J24" s="350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54</v>
      </c>
      <c r="B25" s="169" t="s">
        <v>316</v>
      </c>
      <c r="C25" s="155"/>
      <c r="D25" s="237"/>
      <c r="E25" s="155"/>
      <c r="F25" s="155"/>
      <c r="G25" s="155"/>
      <c r="H25" s="155"/>
      <c r="I25" s="155"/>
      <c r="J25" s="350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55</v>
      </c>
      <c r="B26" s="169" t="s">
        <v>317</v>
      </c>
      <c r="C26" s="155"/>
      <c r="D26" s="237"/>
      <c r="E26" s="155"/>
      <c r="F26" s="155"/>
      <c r="G26" s="155"/>
      <c r="H26" s="155"/>
      <c r="I26" s="155"/>
      <c r="J26" s="350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96</v>
      </c>
      <c r="B27" s="169" t="s">
        <v>159</v>
      </c>
      <c r="C27" s="155"/>
      <c r="D27" s="237"/>
      <c r="E27" s="155"/>
      <c r="F27" s="155"/>
      <c r="G27" s="155"/>
      <c r="H27" s="155"/>
      <c r="I27" s="155"/>
      <c r="J27" s="350">
        <f t="shared" si="1"/>
        <v>0</v>
      </c>
      <c r="K27" s="321">
        <f t="shared" si="2"/>
        <v>0</v>
      </c>
    </row>
    <row r="28" spans="1:11" s="47" customFormat="1" ht="12" customHeight="1" thickBot="1">
      <c r="A28" s="186" t="s">
        <v>97</v>
      </c>
      <c r="B28" s="170" t="s">
        <v>160</v>
      </c>
      <c r="C28" s="157"/>
      <c r="D28" s="238"/>
      <c r="E28" s="157"/>
      <c r="F28" s="157"/>
      <c r="G28" s="157"/>
      <c r="H28" s="157"/>
      <c r="I28" s="157"/>
      <c r="J28" s="351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98</v>
      </c>
      <c r="B29" s="19" t="s">
        <v>462</v>
      </c>
      <c r="C29" s="160">
        <f>+C30+C31+C32+C33+C34+C35+C36</f>
        <v>0</v>
      </c>
      <c r="D29" s="160">
        <f>+D30+D31+D32+D33+D34+D35+D36</f>
        <v>0</v>
      </c>
      <c r="E29" s="160">
        <f aca="true" t="shared" si="5" ref="E29:K29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0</v>
      </c>
    </row>
    <row r="30" spans="1:11" s="47" customFormat="1" ht="12" customHeight="1">
      <c r="A30" s="184" t="s">
        <v>161</v>
      </c>
      <c r="B30" s="168" t="s">
        <v>455</v>
      </c>
      <c r="C30" s="156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162</v>
      </c>
      <c r="B31" s="169" t="s">
        <v>456</v>
      </c>
      <c r="C31" s="155"/>
      <c r="D31" s="155"/>
      <c r="E31" s="155"/>
      <c r="F31" s="155"/>
      <c r="G31" s="155"/>
      <c r="H31" s="155"/>
      <c r="I31" s="155"/>
      <c r="J31" s="350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163</v>
      </c>
      <c r="B32" s="169" t="s">
        <v>457</v>
      </c>
      <c r="C32" s="155"/>
      <c r="D32" s="155"/>
      <c r="E32" s="155"/>
      <c r="F32" s="155"/>
      <c r="G32" s="155"/>
      <c r="H32" s="155"/>
      <c r="I32" s="155"/>
      <c r="J32" s="350">
        <f t="shared" si="1"/>
        <v>0</v>
      </c>
      <c r="K32" s="321">
        <f t="shared" si="2"/>
        <v>0</v>
      </c>
    </row>
    <row r="33" spans="1:11" s="47" customFormat="1" ht="12" customHeight="1">
      <c r="A33" s="185" t="s">
        <v>164</v>
      </c>
      <c r="B33" s="169" t="s">
        <v>458</v>
      </c>
      <c r="C33" s="155"/>
      <c r="D33" s="155"/>
      <c r="E33" s="155"/>
      <c r="F33" s="155"/>
      <c r="G33" s="155"/>
      <c r="H33" s="155"/>
      <c r="I33" s="155"/>
      <c r="J33" s="350">
        <f t="shared" si="1"/>
        <v>0</v>
      </c>
      <c r="K33" s="321">
        <f t="shared" si="2"/>
        <v>0</v>
      </c>
    </row>
    <row r="34" spans="1:11" s="47" customFormat="1" ht="12" customHeight="1">
      <c r="A34" s="185" t="s">
        <v>459</v>
      </c>
      <c r="B34" s="169" t="s">
        <v>165</v>
      </c>
      <c r="C34" s="155"/>
      <c r="D34" s="155"/>
      <c r="E34" s="155"/>
      <c r="F34" s="155"/>
      <c r="G34" s="155"/>
      <c r="H34" s="155"/>
      <c r="I34" s="155"/>
      <c r="J34" s="350">
        <f t="shared" si="1"/>
        <v>0</v>
      </c>
      <c r="K34" s="321">
        <f t="shared" si="2"/>
        <v>0</v>
      </c>
    </row>
    <row r="35" spans="1:11" s="47" customFormat="1" ht="12" customHeight="1">
      <c r="A35" s="185" t="s">
        <v>460</v>
      </c>
      <c r="B35" s="169" t="s">
        <v>166</v>
      </c>
      <c r="C35" s="155"/>
      <c r="D35" s="155"/>
      <c r="E35" s="155"/>
      <c r="F35" s="155"/>
      <c r="G35" s="155"/>
      <c r="H35" s="155"/>
      <c r="I35" s="155"/>
      <c r="J35" s="350">
        <f t="shared" si="1"/>
        <v>0</v>
      </c>
      <c r="K35" s="321">
        <f t="shared" si="2"/>
        <v>0</v>
      </c>
    </row>
    <row r="36" spans="1:11" s="47" customFormat="1" ht="12" customHeight="1" thickBot="1">
      <c r="A36" s="186" t="s">
        <v>461</v>
      </c>
      <c r="B36" s="170" t="s">
        <v>167</v>
      </c>
      <c r="C36" s="157"/>
      <c r="D36" s="157"/>
      <c r="E36" s="157"/>
      <c r="F36" s="157"/>
      <c r="G36" s="157"/>
      <c r="H36" s="157"/>
      <c r="I36" s="157"/>
      <c r="J36" s="351">
        <f t="shared" si="1"/>
        <v>0</v>
      </c>
      <c r="K36" s="322">
        <f t="shared" si="2"/>
        <v>0</v>
      </c>
    </row>
    <row r="37" spans="1:11" s="47" customFormat="1" ht="12" customHeight="1" thickBot="1">
      <c r="A37" s="25" t="s">
        <v>11</v>
      </c>
      <c r="B37" s="19" t="s">
        <v>324</v>
      </c>
      <c r="C37" s="154">
        <f>SUM(C38:C48)</f>
        <v>0</v>
      </c>
      <c r="D37" s="235">
        <f>SUM(D38:D48)</f>
        <v>0</v>
      </c>
      <c r="E37" s="154">
        <f aca="true" t="shared" si="6" ref="E37:K37">SUM(E38:E48)</f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319">
        <f t="shared" si="6"/>
        <v>0</v>
      </c>
    </row>
    <row r="38" spans="1:11" s="47" customFormat="1" ht="12" customHeight="1">
      <c r="A38" s="184" t="s">
        <v>56</v>
      </c>
      <c r="B38" s="168" t="s">
        <v>170</v>
      </c>
      <c r="C38" s="156"/>
      <c r="D38" s="236"/>
      <c r="E38" s="156"/>
      <c r="F38" s="156"/>
      <c r="G38" s="156"/>
      <c r="H38" s="156"/>
      <c r="I38" s="156"/>
      <c r="J38" s="198">
        <f t="shared" si="1"/>
        <v>0</v>
      </c>
      <c r="K38" s="320">
        <f t="shared" si="2"/>
        <v>0</v>
      </c>
    </row>
    <row r="39" spans="1:11" s="47" customFormat="1" ht="12" customHeight="1">
      <c r="A39" s="185" t="s">
        <v>57</v>
      </c>
      <c r="B39" s="169" t="s">
        <v>171</v>
      </c>
      <c r="C39" s="155"/>
      <c r="D39" s="237"/>
      <c r="E39" s="155"/>
      <c r="F39" s="155"/>
      <c r="G39" s="155"/>
      <c r="H39" s="155"/>
      <c r="I39" s="155"/>
      <c r="J39" s="350">
        <f t="shared" si="1"/>
        <v>0</v>
      </c>
      <c r="K39" s="321">
        <f t="shared" si="2"/>
        <v>0</v>
      </c>
    </row>
    <row r="40" spans="1:11" s="47" customFormat="1" ht="12" customHeight="1">
      <c r="A40" s="185" t="s">
        <v>58</v>
      </c>
      <c r="B40" s="169" t="s">
        <v>172</v>
      </c>
      <c r="C40" s="155"/>
      <c r="D40" s="237"/>
      <c r="E40" s="155"/>
      <c r="F40" s="155"/>
      <c r="G40" s="155"/>
      <c r="H40" s="155"/>
      <c r="I40" s="155"/>
      <c r="J40" s="350">
        <f t="shared" si="1"/>
        <v>0</v>
      </c>
      <c r="K40" s="321">
        <f t="shared" si="2"/>
        <v>0</v>
      </c>
    </row>
    <row r="41" spans="1:11" s="47" customFormat="1" ht="12" customHeight="1">
      <c r="A41" s="185" t="s">
        <v>100</v>
      </c>
      <c r="B41" s="169" t="s">
        <v>173</v>
      </c>
      <c r="C41" s="155"/>
      <c r="D41" s="237"/>
      <c r="E41" s="155"/>
      <c r="F41" s="155"/>
      <c r="G41" s="155"/>
      <c r="H41" s="155"/>
      <c r="I41" s="155"/>
      <c r="J41" s="350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101</v>
      </c>
      <c r="B42" s="169" t="s">
        <v>174</v>
      </c>
      <c r="C42" s="155"/>
      <c r="D42" s="237"/>
      <c r="E42" s="155"/>
      <c r="F42" s="155"/>
      <c r="G42" s="155"/>
      <c r="H42" s="155"/>
      <c r="I42" s="155"/>
      <c r="J42" s="350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102</v>
      </c>
      <c r="B43" s="169" t="s">
        <v>175</v>
      </c>
      <c r="C43" s="155"/>
      <c r="D43" s="237"/>
      <c r="E43" s="155"/>
      <c r="F43" s="155"/>
      <c r="G43" s="155"/>
      <c r="H43" s="155"/>
      <c r="I43" s="155"/>
      <c r="J43" s="350">
        <f t="shared" si="1"/>
        <v>0</v>
      </c>
      <c r="K43" s="321">
        <f t="shared" si="2"/>
        <v>0</v>
      </c>
    </row>
    <row r="44" spans="1:11" s="47" customFormat="1" ht="12" customHeight="1">
      <c r="A44" s="185" t="s">
        <v>103</v>
      </c>
      <c r="B44" s="169" t="s">
        <v>176</v>
      </c>
      <c r="C44" s="155"/>
      <c r="D44" s="237"/>
      <c r="E44" s="155"/>
      <c r="F44" s="155"/>
      <c r="G44" s="155"/>
      <c r="H44" s="155"/>
      <c r="I44" s="155"/>
      <c r="J44" s="350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104</v>
      </c>
      <c r="B45" s="169" t="s">
        <v>177</v>
      </c>
      <c r="C45" s="155"/>
      <c r="D45" s="237"/>
      <c r="E45" s="155"/>
      <c r="F45" s="155"/>
      <c r="G45" s="155"/>
      <c r="H45" s="155"/>
      <c r="I45" s="155"/>
      <c r="J45" s="350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168</v>
      </c>
      <c r="B46" s="169" t="s">
        <v>178</v>
      </c>
      <c r="C46" s="158"/>
      <c r="D46" s="266"/>
      <c r="E46" s="158"/>
      <c r="F46" s="158"/>
      <c r="G46" s="158"/>
      <c r="H46" s="158"/>
      <c r="I46" s="158"/>
      <c r="J46" s="348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169</v>
      </c>
      <c r="B47" s="170" t="s">
        <v>326</v>
      </c>
      <c r="C47" s="159"/>
      <c r="D47" s="267"/>
      <c r="E47" s="159"/>
      <c r="F47" s="159"/>
      <c r="G47" s="159"/>
      <c r="H47" s="159"/>
      <c r="I47" s="159"/>
      <c r="J47" s="354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325</v>
      </c>
      <c r="B48" s="170" t="s">
        <v>179</v>
      </c>
      <c r="C48" s="159"/>
      <c r="D48" s="267"/>
      <c r="E48" s="159"/>
      <c r="F48" s="159"/>
      <c r="G48" s="159"/>
      <c r="H48" s="159"/>
      <c r="I48" s="159"/>
      <c r="J48" s="354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12</v>
      </c>
      <c r="B49" s="19" t="s">
        <v>180</v>
      </c>
      <c r="C49" s="154">
        <f>SUM(C50:C54)</f>
        <v>0</v>
      </c>
      <c r="D49" s="235">
        <f>SUM(D50:D54)</f>
        <v>0</v>
      </c>
      <c r="E49" s="154">
        <f aca="true" t="shared" si="7" ref="E49:K49">SUM(E50:E54)</f>
        <v>0</v>
      </c>
      <c r="F49" s="154">
        <f t="shared" si="7"/>
        <v>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0</v>
      </c>
      <c r="K49" s="319">
        <f t="shared" si="7"/>
        <v>0</v>
      </c>
    </row>
    <row r="50" spans="1:11" s="47" customFormat="1" ht="12" customHeight="1">
      <c r="A50" s="184" t="s">
        <v>59</v>
      </c>
      <c r="B50" s="168" t="s">
        <v>184</v>
      </c>
      <c r="C50" s="209"/>
      <c r="D50" s="268"/>
      <c r="E50" s="209"/>
      <c r="F50" s="209"/>
      <c r="G50" s="209"/>
      <c r="H50" s="209"/>
      <c r="I50" s="209"/>
      <c r="J50" s="345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60</v>
      </c>
      <c r="B51" s="169" t="s">
        <v>185</v>
      </c>
      <c r="C51" s="158"/>
      <c r="D51" s="266"/>
      <c r="E51" s="158"/>
      <c r="F51" s="158"/>
      <c r="G51" s="158"/>
      <c r="H51" s="158"/>
      <c r="I51" s="158"/>
      <c r="J51" s="348">
        <f t="shared" si="1"/>
        <v>0</v>
      </c>
      <c r="K51" s="324">
        <f t="shared" si="2"/>
        <v>0</v>
      </c>
    </row>
    <row r="52" spans="1:11" s="47" customFormat="1" ht="12" customHeight="1">
      <c r="A52" s="185" t="s">
        <v>181</v>
      </c>
      <c r="B52" s="169" t="s">
        <v>186</v>
      </c>
      <c r="C52" s="158"/>
      <c r="D52" s="266"/>
      <c r="E52" s="158"/>
      <c r="F52" s="158"/>
      <c r="G52" s="158"/>
      <c r="H52" s="158"/>
      <c r="I52" s="158"/>
      <c r="J52" s="348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182</v>
      </c>
      <c r="B53" s="169" t="s">
        <v>187</v>
      </c>
      <c r="C53" s="158"/>
      <c r="D53" s="266"/>
      <c r="E53" s="158"/>
      <c r="F53" s="158"/>
      <c r="G53" s="158"/>
      <c r="H53" s="158"/>
      <c r="I53" s="158"/>
      <c r="J53" s="348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183</v>
      </c>
      <c r="B54" s="170" t="s">
        <v>188</v>
      </c>
      <c r="C54" s="159"/>
      <c r="D54" s="267"/>
      <c r="E54" s="159"/>
      <c r="F54" s="159"/>
      <c r="G54" s="159"/>
      <c r="H54" s="159"/>
      <c r="I54" s="159"/>
      <c r="J54" s="354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105</v>
      </c>
      <c r="B55" s="19" t="s">
        <v>189</v>
      </c>
      <c r="C55" s="154">
        <f>SUM(C56:C58)</f>
        <v>0</v>
      </c>
      <c r="D55" s="235">
        <f>SUM(D56:D58)</f>
        <v>0</v>
      </c>
      <c r="E55" s="154">
        <f aca="true" t="shared" si="8" ref="E55:K55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0</v>
      </c>
    </row>
    <row r="56" spans="1:11" s="47" customFormat="1" ht="12" customHeight="1">
      <c r="A56" s="184" t="s">
        <v>61</v>
      </c>
      <c r="B56" s="168" t="s">
        <v>190</v>
      </c>
      <c r="C56" s="156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62</v>
      </c>
      <c r="B57" s="169" t="s">
        <v>318</v>
      </c>
      <c r="C57" s="155"/>
      <c r="D57" s="237"/>
      <c r="E57" s="155"/>
      <c r="F57" s="155"/>
      <c r="G57" s="155"/>
      <c r="H57" s="155"/>
      <c r="I57" s="155"/>
      <c r="J57" s="350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193</v>
      </c>
      <c r="B58" s="169" t="s">
        <v>191</v>
      </c>
      <c r="C58" s="155"/>
      <c r="D58" s="237"/>
      <c r="E58" s="155"/>
      <c r="F58" s="155"/>
      <c r="G58" s="155"/>
      <c r="H58" s="155"/>
      <c r="I58" s="155"/>
      <c r="J58" s="350">
        <f t="shared" si="1"/>
        <v>0</v>
      </c>
      <c r="K58" s="321">
        <f t="shared" si="2"/>
        <v>0</v>
      </c>
    </row>
    <row r="59" spans="1:11" s="47" customFormat="1" ht="12" customHeight="1" thickBot="1">
      <c r="A59" s="186" t="s">
        <v>194</v>
      </c>
      <c r="B59" s="170" t="s">
        <v>192</v>
      </c>
      <c r="C59" s="157"/>
      <c r="D59" s="238"/>
      <c r="E59" s="157"/>
      <c r="F59" s="157"/>
      <c r="G59" s="157"/>
      <c r="H59" s="157"/>
      <c r="I59" s="157"/>
      <c r="J59" s="351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14</v>
      </c>
      <c r="B60" s="91" t="s">
        <v>195</v>
      </c>
      <c r="C60" s="154">
        <f>SUM(C61:C63)</f>
        <v>0</v>
      </c>
      <c r="D60" s="235">
        <f>SUM(D61:D63)</f>
        <v>0</v>
      </c>
      <c r="E60" s="154">
        <f aca="true" t="shared" si="9" ref="E60:K60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106</v>
      </c>
      <c r="B61" s="168" t="s">
        <v>197</v>
      </c>
      <c r="C61" s="158"/>
      <c r="D61" s="266"/>
      <c r="E61" s="158"/>
      <c r="F61" s="158"/>
      <c r="G61" s="158"/>
      <c r="H61" s="158"/>
      <c r="I61" s="158"/>
      <c r="J61" s="348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107</v>
      </c>
      <c r="B62" s="169" t="s">
        <v>319</v>
      </c>
      <c r="C62" s="158"/>
      <c r="D62" s="266"/>
      <c r="E62" s="158"/>
      <c r="F62" s="158"/>
      <c r="G62" s="158"/>
      <c r="H62" s="158"/>
      <c r="I62" s="158"/>
      <c r="J62" s="348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128</v>
      </c>
      <c r="B63" s="169" t="s">
        <v>198</v>
      </c>
      <c r="C63" s="158"/>
      <c r="D63" s="266"/>
      <c r="E63" s="158"/>
      <c r="F63" s="158"/>
      <c r="G63" s="158"/>
      <c r="H63" s="158"/>
      <c r="I63" s="158"/>
      <c r="J63" s="348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196</v>
      </c>
      <c r="B64" s="170" t="s">
        <v>199</v>
      </c>
      <c r="C64" s="158"/>
      <c r="D64" s="266"/>
      <c r="E64" s="158"/>
      <c r="F64" s="158"/>
      <c r="G64" s="158"/>
      <c r="H64" s="158"/>
      <c r="I64" s="158"/>
      <c r="J64" s="348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15</v>
      </c>
      <c r="B65" s="19" t="s">
        <v>200</v>
      </c>
      <c r="C65" s="160">
        <f>+C8+C15+C22+C29+C37+C49+C55+C60</f>
        <v>0</v>
      </c>
      <c r="D65" s="239">
        <f>+D8+D15+D22+D29+D37+D49+D55+D60</f>
        <v>0</v>
      </c>
      <c r="E65" s="160">
        <f aca="true" t="shared" si="10" ref="E65:K65">+E8+E15+E22+E29+E37+E49+E55+E60</f>
        <v>0</v>
      </c>
      <c r="F65" s="160">
        <f t="shared" si="10"/>
        <v>0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0</v>
      </c>
      <c r="K65" s="323">
        <f t="shared" si="10"/>
        <v>0</v>
      </c>
    </row>
    <row r="66" spans="1:11" s="47" customFormat="1" ht="12" customHeight="1" thickBot="1">
      <c r="A66" s="187" t="s">
        <v>288</v>
      </c>
      <c r="B66" s="91" t="s">
        <v>202</v>
      </c>
      <c r="C66" s="154">
        <f>SUM(C67:C69)</f>
        <v>0</v>
      </c>
      <c r="D66" s="235">
        <f>SUM(D67:D69)</f>
        <v>0</v>
      </c>
      <c r="E66" s="154">
        <f aca="true" t="shared" si="11" ref="E66:K66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230</v>
      </c>
      <c r="B67" s="168" t="s">
        <v>203</v>
      </c>
      <c r="C67" s="158"/>
      <c r="D67" s="266"/>
      <c r="E67" s="158"/>
      <c r="F67" s="158"/>
      <c r="G67" s="158"/>
      <c r="H67" s="158"/>
      <c r="I67" s="158"/>
      <c r="J67" s="348">
        <f aca="true" t="shared" si="12" ref="J67:J88">D67+E67+F67+G67+H67+I67</f>
        <v>0</v>
      </c>
      <c r="K67" s="324">
        <f aca="true" t="shared" si="13" ref="K67:K88">C67+J67</f>
        <v>0</v>
      </c>
    </row>
    <row r="68" spans="1:11" s="47" customFormat="1" ht="12" customHeight="1">
      <c r="A68" s="185" t="s">
        <v>239</v>
      </c>
      <c r="B68" s="169" t="s">
        <v>204</v>
      </c>
      <c r="C68" s="158"/>
      <c r="D68" s="266"/>
      <c r="E68" s="158"/>
      <c r="F68" s="158"/>
      <c r="G68" s="158"/>
      <c r="H68" s="158"/>
      <c r="I68" s="158"/>
      <c r="J68" s="348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240</v>
      </c>
      <c r="B69" s="342" t="s">
        <v>205</v>
      </c>
      <c r="C69" s="318"/>
      <c r="D69" s="269"/>
      <c r="E69" s="318"/>
      <c r="F69" s="318"/>
      <c r="G69" s="318"/>
      <c r="H69" s="318"/>
      <c r="I69" s="318"/>
      <c r="J69" s="347">
        <f t="shared" si="12"/>
        <v>0</v>
      </c>
      <c r="K69" s="343">
        <f t="shared" si="13"/>
        <v>0</v>
      </c>
    </row>
    <row r="70" spans="1:11" s="47" customFormat="1" ht="12" customHeight="1" thickBot="1">
      <c r="A70" s="187" t="s">
        <v>206</v>
      </c>
      <c r="B70" s="91" t="s">
        <v>207</v>
      </c>
      <c r="C70" s="154">
        <f>SUM(C71:C74)</f>
        <v>0</v>
      </c>
      <c r="D70" s="154">
        <f>SUM(D71:D74)</f>
        <v>0</v>
      </c>
      <c r="E70" s="154">
        <f aca="true" t="shared" si="14" ref="E70:K70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84</v>
      </c>
      <c r="B71" s="300" t="s">
        <v>208</v>
      </c>
      <c r="C71" s="158"/>
      <c r="D71" s="158"/>
      <c r="E71" s="158"/>
      <c r="F71" s="158"/>
      <c r="G71" s="158"/>
      <c r="H71" s="158"/>
      <c r="I71" s="158"/>
      <c r="J71" s="348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85</v>
      </c>
      <c r="B72" s="300" t="s">
        <v>488</v>
      </c>
      <c r="C72" s="158"/>
      <c r="D72" s="158"/>
      <c r="E72" s="158"/>
      <c r="F72" s="158"/>
      <c r="G72" s="158"/>
      <c r="H72" s="158"/>
      <c r="I72" s="158"/>
      <c r="J72" s="348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231</v>
      </c>
      <c r="B73" s="300" t="s">
        <v>209</v>
      </c>
      <c r="C73" s="158"/>
      <c r="D73" s="158"/>
      <c r="E73" s="158"/>
      <c r="F73" s="158"/>
      <c r="G73" s="158"/>
      <c r="H73" s="158"/>
      <c r="I73" s="158"/>
      <c r="J73" s="348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232</v>
      </c>
      <c r="B74" s="301" t="s">
        <v>489</v>
      </c>
      <c r="C74" s="158"/>
      <c r="D74" s="158"/>
      <c r="E74" s="158"/>
      <c r="F74" s="158"/>
      <c r="G74" s="158"/>
      <c r="H74" s="158"/>
      <c r="I74" s="158"/>
      <c r="J74" s="348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210</v>
      </c>
      <c r="B75" s="91" t="s">
        <v>211</v>
      </c>
      <c r="C75" s="154">
        <f>SUM(C76:C77)</f>
        <v>0</v>
      </c>
      <c r="D75" s="154">
        <f>SUM(D76:D77)</f>
        <v>0</v>
      </c>
      <c r="E75" s="154">
        <f aca="true" t="shared" si="15" ref="E75:K75">SUM(E76:E77)</f>
        <v>0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0</v>
      </c>
      <c r="K75" s="319">
        <f t="shared" si="15"/>
        <v>0</v>
      </c>
    </row>
    <row r="76" spans="1:11" s="47" customFormat="1" ht="12" customHeight="1">
      <c r="A76" s="184" t="s">
        <v>233</v>
      </c>
      <c r="B76" s="168" t="s">
        <v>212</v>
      </c>
      <c r="C76" s="158"/>
      <c r="D76" s="158"/>
      <c r="E76" s="158"/>
      <c r="F76" s="158"/>
      <c r="G76" s="158"/>
      <c r="H76" s="158"/>
      <c r="I76" s="158"/>
      <c r="J76" s="348">
        <f t="shared" si="12"/>
        <v>0</v>
      </c>
      <c r="K76" s="324">
        <f t="shared" si="13"/>
        <v>0</v>
      </c>
    </row>
    <row r="77" spans="1:11" s="47" customFormat="1" ht="12" customHeight="1" thickBot="1">
      <c r="A77" s="186" t="s">
        <v>234</v>
      </c>
      <c r="B77" s="170" t="s">
        <v>213</v>
      </c>
      <c r="C77" s="158"/>
      <c r="D77" s="158"/>
      <c r="E77" s="158"/>
      <c r="F77" s="158"/>
      <c r="G77" s="158"/>
      <c r="H77" s="158"/>
      <c r="I77" s="158"/>
      <c r="J77" s="348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214</v>
      </c>
      <c r="B78" s="91" t="s">
        <v>215</v>
      </c>
      <c r="C78" s="154">
        <f>SUM(C79:C81)</f>
        <v>0</v>
      </c>
      <c r="D78" s="154">
        <f>SUM(D79:D81)</f>
        <v>0</v>
      </c>
      <c r="E78" s="154">
        <f aca="true" t="shared" si="16" ref="E78:K78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0</v>
      </c>
    </row>
    <row r="79" spans="1:11" s="47" customFormat="1" ht="12" customHeight="1">
      <c r="A79" s="184" t="s">
        <v>235</v>
      </c>
      <c r="B79" s="168" t="s">
        <v>216</v>
      </c>
      <c r="C79" s="158"/>
      <c r="D79" s="158"/>
      <c r="E79" s="158"/>
      <c r="F79" s="158"/>
      <c r="G79" s="158"/>
      <c r="H79" s="158"/>
      <c r="I79" s="158"/>
      <c r="J79" s="348">
        <f t="shared" si="12"/>
        <v>0</v>
      </c>
      <c r="K79" s="324">
        <f t="shared" si="13"/>
        <v>0</v>
      </c>
    </row>
    <row r="80" spans="1:11" s="47" customFormat="1" ht="12" customHeight="1">
      <c r="A80" s="185" t="s">
        <v>236</v>
      </c>
      <c r="B80" s="169" t="s">
        <v>217</v>
      </c>
      <c r="C80" s="158"/>
      <c r="D80" s="158"/>
      <c r="E80" s="158"/>
      <c r="F80" s="158"/>
      <c r="G80" s="158"/>
      <c r="H80" s="158"/>
      <c r="I80" s="158"/>
      <c r="J80" s="348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237</v>
      </c>
      <c r="B81" s="302" t="s">
        <v>490</v>
      </c>
      <c r="C81" s="158"/>
      <c r="D81" s="158"/>
      <c r="E81" s="158"/>
      <c r="F81" s="158"/>
      <c r="G81" s="158"/>
      <c r="H81" s="158"/>
      <c r="I81" s="158"/>
      <c r="J81" s="348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218</v>
      </c>
      <c r="B82" s="91" t="s">
        <v>238</v>
      </c>
      <c r="C82" s="154">
        <f>SUM(C83:C86)</f>
        <v>0</v>
      </c>
      <c r="D82" s="154">
        <f>SUM(D83:D86)</f>
        <v>0</v>
      </c>
      <c r="E82" s="154">
        <f aca="true" t="shared" si="17" ref="E82:K82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219</v>
      </c>
      <c r="B83" s="168" t="s">
        <v>220</v>
      </c>
      <c r="C83" s="158"/>
      <c r="D83" s="158"/>
      <c r="E83" s="158"/>
      <c r="F83" s="158"/>
      <c r="G83" s="158"/>
      <c r="H83" s="158"/>
      <c r="I83" s="158"/>
      <c r="J83" s="348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221</v>
      </c>
      <c r="B84" s="169" t="s">
        <v>222</v>
      </c>
      <c r="C84" s="158"/>
      <c r="D84" s="158"/>
      <c r="E84" s="158"/>
      <c r="F84" s="158"/>
      <c r="G84" s="158"/>
      <c r="H84" s="158"/>
      <c r="I84" s="158"/>
      <c r="J84" s="348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223</v>
      </c>
      <c r="B85" s="169" t="s">
        <v>224</v>
      </c>
      <c r="C85" s="158"/>
      <c r="D85" s="158"/>
      <c r="E85" s="158"/>
      <c r="F85" s="158"/>
      <c r="G85" s="158"/>
      <c r="H85" s="158"/>
      <c r="I85" s="158"/>
      <c r="J85" s="348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225</v>
      </c>
      <c r="B86" s="170" t="s">
        <v>226</v>
      </c>
      <c r="C86" s="158"/>
      <c r="D86" s="158"/>
      <c r="E86" s="158"/>
      <c r="F86" s="158"/>
      <c r="G86" s="158"/>
      <c r="H86" s="158"/>
      <c r="I86" s="158"/>
      <c r="J86" s="348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227</v>
      </c>
      <c r="B87" s="91" t="s">
        <v>365</v>
      </c>
      <c r="C87" s="212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386</v>
      </c>
      <c r="B88" s="91" t="s">
        <v>228</v>
      </c>
      <c r="C88" s="212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387</v>
      </c>
      <c r="B89" s="174" t="s">
        <v>368</v>
      </c>
      <c r="C89" s="160">
        <f>+C66+C70+C75+C78+C82+C88+C87</f>
        <v>0</v>
      </c>
      <c r="D89" s="160">
        <f>+D66+D70+D75+D78+D82+D88+D87</f>
        <v>0</v>
      </c>
      <c r="E89" s="160">
        <f aca="true" t="shared" si="18" ref="E89:K89">+E66+E70+E75+E78+E82+E88+E87</f>
        <v>0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0</v>
      </c>
      <c r="K89" s="323">
        <f t="shared" si="18"/>
        <v>0</v>
      </c>
    </row>
    <row r="90" spans="1:11" s="46" customFormat="1" ht="12" customHeight="1" thickBot="1">
      <c r="A90" s="191" t="s">
        <v>388</v>
      </c>
      <c r="B90" s="175" t="s">
        <v>389</v>
      </c>
      <c r="C90" s="160">
        <f>+C65+C89</f>
        <v>0</v>
      </c>
      <c r="D90" s="160">
        <f>+D65+D89</f>
        <v>0</v>
      </c>
      <c r="E90" s="160">
        <f aca="true" t="shared" si="19" ref="E90:K90">+E65+E89</f>
        <v>0</v>
      </c>
      <c r="F90" s="160">
        <f t="shared" si="19"/>
        <v>0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0</v>
      </c>
      <c r="K90" s="323">
        <f t="shared" si="19"/>
        <v>0</v>
      </c>
    </row>
    <row r="91" spans="1:3" s="47" customFormat="1" ht="15" customHeight="1" thickBot="1">
      <c r="A91" s="80"/>
      <c r="B91" s="81"/>
      <c r="C91" s="136"/>
    </row>
    <row r="92" spans="1:11" s="41" customFormat="1" ht="16.5" customHeight="1" thickBot="1">
      <c r="A92" s="415" t="s">
        <v>40</v>
      </c>
      <c r="B92" s="416"/>
      <c r="C92" s="416"/>
      <c r="D92" s="416"/>
      <c r="E92" s="416"/>
      <c r="F92" s="416"/>
      <c r="G92" s="416"/>
      <c r="H92" s="416"/>
      <c r="I92" s="416"/>
      <c r="J92" s="416"/>
      <c r="K92" s="417"/>
    </row>
    <row r="93" spans="1:11" s="48" customFormat="1" ht="12" customHeight="1" thickBot="1">
      <c r="A93" s="162" t="s">
        <v>7</v>
      </c>
      <c r="B93" s="24" t="s">
        <v>393</v>
      </c>
      <c r="C93" s="153">
        <f>+C94+C95+C96+C97+C98+C111</f>
        <v>0</v>
      </c>
      <c r="D93" s="329">
        <f>+D94+D95+D96+D97+D98+D111</f>
        <v>0</v>
      </c>
      <c r="E93" s="153">
        <f aca="true" t="shared" si="20" ref="E93:K93">+E94+E95+E96+E97+E98+E111</f>
        <v>0</v>
      </c>
      <c r="F93" s="153">
        <f t="shared" si="20"/>
        <v>0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0</v>
      </c>
      <c r="K93" s="333">
        <f t="shared" si="20"/>
        <v>0</v>
      </c>
    </row>
    <row r="94" spans="1:11" ht="12" customHeight="1">
      <c r="A94" s="192" t="s">
        <v>63</v>
      </c>
      <c r="B94" s="8" t="s">
        <v>36</v>
      </c>
      <c r="C94" s="227"/>
      <c r="D94" s="330"/>
      <c r="E94" s="227"/>
      <c r="F94" s="227"/>
      <c r="G94" s="227"/>
      <c r="H94" s="227"/>
      <c r="I94" s="227"/>
      <c r="J94" s="349">
        <f aca="true" t="shared" si="21" ref="J94:J127">D94+E94+F94+G94+H94+I94</f>
        <v>0</v>
      </c>
      <c r="K94" s="334">
        <f aca="true" t="shared" si="22" ref="K94:K127">C94+J94</f>
        <v>0</v>
      </c>
    </row>
    <row r="95" spans="1:11" ht="12" customHeight="1">
      <c r="A95" s="185" t="s">
        <v>64</v>
      </c>
      <c r="B95" s="6" t="s">
        <v>108</v>
      </c>
      <c r="C95" s="155"/>
      <c r="D95" s="331"/>
      <c r="E95" s="155"/>
      <c r="F95" s="155"/>
      <c r="G95" s="155"/>
      <c r="H95" s="155"/>
      <c r="I95" s="155"/>
      <c r="J95" s="350">
        <f t="shared" si="21"/>
        <v>0</v>
      </c>
      <c r="K95" s="321">
        <f t="shared" si="22"/>
        <v>0</v>
      </c>
    </row>
    <row r="96" spans="1:11" ht="12" customHeight="1">
      <c r="A96" s="185" t="s">
        <v>65</v>
      </c>
      <c r="B96" s="6" t="s">
        <v>82</v>
      </c>
      <c r="C96" s="157"/>
      <c r="D96" s="331"/>
      <c r="E96" s="157"/>
      <c r="F96" s="157"/>
      <c r="G96" s="157"/>
      <c r="H96" s="157"/>
      <c r="I96" s="157"/>
      <c r="J96" s="351">
        <f t="shared" si="21"/>
        <v>0</v>
      </c>
      <c r="K96" s="322">
        <f t="shared" si="22"/>
        <v>0</v>
      </c>
    </row>
    <row r="97" spans="1:11" ht="12" customHeight="1">
      <c r="A97" s="185" t="s">
        <v>66</v>
      </c>
      <c r="B97" s="9" t="s">
        <v>109</v>
      </c>
      <c r="C97" s="157"/>
      <c r="D97" s="309"/>
      <c r="E97" s="157"/>
      <c r="F97" s="157"/>
      <c r="G97" s="157"/>
      <c r="H97" s="157"/>
      <c r="I97" s="157"/>
      <c r="J97" s="351">
        <f t="shared" si="21"/>
        <v>0</v>
      </c>
      <c r="K97" s="322">
        <f t="shared" si="22"/>
        <v>0</v>
      </c>
    </row>
    <row r="98" spans="1:11" ht="12" customHeight="1">
      <c r="A98" s="185" t="s">
        <v>74</v>
      </c>
      <c r="B98" s="17" t="s">
        <v>110</v>
      </c>
      <c r="C98" s="157"/>
      <c r="D98" s="309"/>
      <c r="E98" s="157"/>
      <c r="F98" s="157"/>
      <c r="G98" s="157"/>
      <c r="H98" s="157"/>
      <c r="I98" s="157"/>
      <c r="J98" s="351">
        <f t="shared" si="21"/>
        <v>0</v>
      </c>
      <c r="K98" s="322">
        <f t="shared" si="22"/>
        <v>0</v>
      </c>
    </row>
    <row r="99" spans="1:11" ht="12" customHeight="1">
      <c r="A99" s="185" t="s">
        <v>67</v>
      </c>
      <c r="B99" s="6" t="s">
        <v>390</v>
      </c>
      <c r="C99" s="157"/>
      <c r="D99" s="309"/>
      <c r="E99" s="157"/>
      <c r="F99" s="157"/>
      <c r="G99" s="157"/>
      <c r="H99" s="157"/>
      <c r="I99" s="157"/>
      <c r="J99" s="351">
        <f t="shared" si="21"/>
        <v>0</v>
      </c>
      <c r="K99" s="322">
        <f t="shared" si="22"/>
        <v>0</v>
      </c>
    </row>
    <row r="100" spans="1:11" ht="12" customHeight="1">
      <c r="A100" s="185" t="s">
        <v>68</v>
      </c>
      <c r="B100" s="55" t="s">
        <v>331</v>
      </c>
      <c r="C100" s="157"/>
      <c r="D100" s="309"/>
      <c r="E100" s="157"/>
      <c r="F100" s="157"/>
      <c r="G100" s="157"/>
      <c r="H100" s="157"/>
      <c r="I100" s="157"/>
      <c r="J100" s="351">
        <f t="shared" si="21"/>
        <v>0</v>
      </c>
      <c r="K100" s="322">
        <f t="shared" si="22"/>
        <v>0</v>
      </c>
    </row>
    <row r="101" spans="1:11" ht="12" customHeight="1">
      <c r="A101" s="185" t="s">
        <v>75</v>
      </c>
      <c r="B101" s="55" t="s">
        <v>330</v>
      </c>
      <c r="C101" s="157"/>
      <c r="D101" s="309"/>
      <c r="E101" s="157"/>
      <c r="F101" s="157"/>
      <c r="G101" s="157"/>
      <c r="H101" s="157"/>
      <c r="I101" s="157"/>
      <c r="J101" s="351">
        <f t="shared" si="21"/>
        <v>0</v>
      </c>
      <c r="K101" s="322">
        <f t="shared" si="22"/>
        <v>0</v>
      </c>
    </row>
    <row r="102" spans="1:11" ht="12" customHeight="1">
      <c r="A102" s="185" t="s">
        <v>76</v>
      </c>
      <c r="B102" s="55" t="s">
        <v>244</v>
      </c>
      <c r="C102" s="157"/>
      <c r="D102" s="309"/>
      <c r="E102" s="157"/>
      <c r="F102" s="157"/>
      <c r="G102" s="157"/>
      <c r="H102" s="157"/>
      <c r="I102" s="157"/>
      <c r="J102" s="351">
        <f t="shared" si="21"/>
        <v>0</v>
      </c>
      <c r="K102" s="322">
        <f t="shared" si="22"/>
        <v>0</v>
      </c>
    </row>
    <row r="103" spans="1:11" ht="12" customHeight="1">
      <c r="A103" s="185" t="s">
        <v>77</v>
      </c>
      <c r="B103" s="56" t="s">
        <v>245</v>
      </c>
      <c r="C103" s="157"/>
      <c r="D103" s="309"/>
      <c r="E103" s="157"/>
      <c r="F103" s="157"/>
      <c r="G103" s="157"/>
      <c r="H103" s="157"/>
      <c r="I103" s="157"/>
      <c r="J103" s="351">
        <f t="shared" si="21"/>
        <v>0</v>
      </c>
      <c r="K103" s="322">
        <f t="shared" si="22"/>
        <v>0</v>
      </c>
    </row>
    <row r="104" spans="1:11" ht="12" customHeight="1">
      <c r="A104" s="185" t="s">
        <v>78</v>
      </c>
      <c r="B104" s="56" t="s">
        <v>246</v>
      </c>
      <c r="C104" s="157"/>
      <c r="D104" s="309"/>
      <c r="E104" s="157"/>
      <c r="F104" s="157"/>
      <c r="G104" s="157"/>
      <c r="H104" s="157"/>
      <c r="I104" s="157"/>
      <c r="J104" s="351">
        <f t="shared" si="21"/>
        <v>0</v>
      </c>
      <c r="K104" s="322">
        <f t="shared" si="22"/>
        <v>0</v>
      </c>
    </row>
    <row r="105" spans="1:11" ht="12" customHeight="1">
      <c r="A105" s="185" t="s">
        <v>80</v>
      </c>
      <c r="B105" s="55" t="s">
        <v>247</v>
      </c>
      <c r="C105" s="157"/>
      <c r="D105" s="309"/>
      <c r="E105" s="157"/>
      <c r="F105" s="157"/>
      <c r="G105" s="157"/>
      <c r="H105" s="157"/>
      <c r="I105" s="157"/>
      <c r="J105" s="351">
        <f t="shared" si="21"/>
        <v>0</v>
      </c>
      <c r="K105" s="322">
        <f t="shared" si="22"/>
        <v>0</v>
      </c>
    </row>
    <row r="106" spans="1:11" ht="12" customHeight="1">
      <c r="A106" s="185" t="s">
        <v>111</v>
      </c>
      <c r="B106" s="55" t="s">
        <v>248</v>
      </c>
      <c r="C106" s="157"/>
      <c r="D106" s="309"/>
      <c r="E106" s="157"/>
      <c r="F106" s="157"/>
      <c r="G106" s="157"/>
      <c r="H106" s="157"/>
      <c r="I106" s="157"/>
      <c r="J106" s="351">
        <f t="shared" si="21"/>
        <v>0</v>
      </c>
      <c r="K106" s="322">
        <f t="shared" si="22"/>
        <v>0</v>
      </c>
    </row>
    <row r="107" spans="1:11" ht="12" customHeight="1">
      <c r="A107" s="185" t="s">
        <v>242</v>
      </c>
      <c r="B107" s="56" t="s">
        <v>249</v>
      </c>
      <c r="C107" s="155"/>
      <c r="D107" s="309"/>
      <c r="E107" s="157"/>
      <c r="F107" s="157"/>
      <c r="G107" s="157"/>
      <c r="H107" s="157"/>
      <c r="I107" s="157"/>
      <c r="J107" s="351">
        <f t="shared" si="21"/>
        <v>0</v>
      </c>
      <c r="K107" s="322">
        <f t="shared" si="22"/>
        <v>0</v>
      </c>
    </row>
    <row r="108" spans="1:11" ht="12" customHeight="1">
      <c r="A108" s="193" t="s">
        <v>243</v>
      </c>
      <c r="B108" s="57" t="s">
        <v>250</v>
      </c>
      <c r="C108" s="157"/>
      <c r="D108" s="309"/>
      <c r="E108" s="157"/>
      <c r="F108" s="157"/>
      <c r="G108" s="157"/>
      <c r="H108" s="157"/>
      <c r="I108" s="157"/>
      <c r="J108" s="351">
        <f t="shared" si="21"/>
        <v>0</v>
      </c>
      <c r="K108" s="322">
        <f t="shared" si="22"/>
        <v>0</v>
      </c>
    </row>
    <row r="109" spans="1:11" ht="12" customHeight="1">
      <c r="A109" s="185" t="s">
        <v>328</v>
      </c>
      <c r="B109" s="57" t="s">
        <v>251</v>
      </c>
      <c r="C109" s="157"/>
      <c r="D109" s="309"/>
      <c r="E109" s="157"/>
      <c r="F109" s="157"/>
      <c r="G109" s="157"/>
      <c r="H109" s="157"/>
      <c r="I109" s="157"/>
      <c r="J109" s="351">
        <f t="shared" si="21"/>
        <v>0</v>
      </c>
      <c r="K109" s="322">
        <f t="shared" si="22"/>
        <v>0</v>
      </c>
    </row>
    <row r="110" spans="1:11" ht="12" customHeight="1">
      <c r="A110" s="185" t="s">
        <v>329</v>
      </c>
      <c r="B110" s="56" t="s">
        <v>252</v>
      </c>
      <c r="C110" s="155"/>
      <c r="D110" s="308"/>
      <c r="E110" s="155"/>
      <c r="F110" s="155"/>
      <c r="G110" s="155"/>
      <c r="H110" s="155"/>
      <c r="I110" s="155"/>
      <c r="J110" s="350">
        <f t="shared" si="21"/>
        <v>0</v>
      </c>
      <c r="K110" s="321">
        <f t="shared" si="22"/>
        <v>0</v>
      </c>
    </row>
    <row r="111" spans="1:11" ht="12" customHeight="1">
      <c r="A111" s="185" t="s">
        <v>333</v>
      </c>
      <c r="B111" s="9" t="s">
        <v>37</v>
      </c>
      <c r="C111" s="155"/>
      <c r="D111" s="308"/>
      <c r="E111" s="155"/>
      <c r="F111" s="155"/>
      <c r="G111" s="155"/>
      <c r="H111" s="155"/>
      <c r="I111" s="155"/>
      <c r="J111" s="350">
        <f t="shared" si="21"/>
        <v>0</v>
      </c>
      <c r="K111" s="321">
        <f t="shared" si="22"/>
        <v>0</v>
      </c>
    </row>
    <row r="112" spans="1:11" ht="12" customHeight="1">
      <c r="A112" s="186" t="s">
        <v>334</v>
      </c>
      <c r="B112" s="6" t="s">
        <v>391</v>
      </c>
      <c r="C112" s="157"/>
      <c r="D112" s="309"/>
      <c r="E112" s="157"/>
      <c r="F112" s="157"/>
      <c r="G112" s="157"/>
      <c r="H112" s="157"/>
      <c r="I112" s="157"/>
      <c r="J112" s="351">
        <f t="shared" si="21"/>
        <v>0</v>
      </c>
      <c r="K112" s="322">
        <f t="shared" si="22"/>
        <v>0</v>
      </c>
    </row>
    <row r="113" spans="1:11" ht="12" customHeight="1" thickBot="1">
      <c r="A113" s="194" t="s">
        <v>335</v>
      </c>
      <c r="B113" s="58" t="s">
        <v>392</v>
      </c>
      <c r="C113" s="228"/>
      <c r="D113" s="310"/>
      <c r="E113" s="228"/>
      <c r="F113" s="228"/>
      <c r="G113" s="228"/>
      <c r="H113" s="228"/>
      <c r="I113" s="228"/>
      <c r="J113" s="352">
        <f t="shared" si="21"/>
        <v>0</v>
      </c>
      <c r="K113" s="335">
        <f t="shared" si="22"/>
        <v>0</v>
      </c>
    </row>
    <row r="114" spans="1:11" ht="12" customHeight="1" thickBot="1">
      <c r="A114" s="25" t="s">
        <v>8</v>
      </c>
      <c r="B114" s="23" t="s">
        <v>253</v>
      </c>
      <c r="C114" s="154">
        <f>+C115+C117+C119</f>
        <v>0</v>
      </c>
      <c r="D114" s="305">
        <f>+D115+D117+D119</f>
        <v>0</v>
      </c>
      <c r="E114" s="154">
        <f aca="true" t="shared" si="23" ref="E114:K114">+E115+E117+E119</f>
        <v>0</v>
      </c>
      <c r="F114" s="154">
        <f t="shared" si="23"/>
        <v>0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0</v>
      </c>
      <c r="K114" s="319">
        <f t="shared" si="23"/>
        <v>0</v>
      </c>
    </row>
    <row r="115" spans="1:11" ht="12" customHeight="1">
      <c r="A115" s="184" t="s">
        <v>69</v>
      </c>
      <c r="B115" s="6" t="s">
        <v>127</v>
      </c>
      <c r="C115" s="156"/>
      <c r="D115" s="306"/>
      <c r="E115" s="156"/>
      <c r="F115" s="156"/>
      <c r="G115" s="156"/>
      <c r="H115" s="156"/>
      <c r="I115" s="156"/>
      <c r="J115" s="198">
        <f t="shared" si="21"/>
        <v>0</v>
      </c>
      <c r="K115" s="320">
        <f t="shared" si="22"/>
        <v>0</v>
      </c>
    </row>
    <row r="116" spans="1:11" ht="12" customHeight="1">
      <c r="A116" s="184" t="s">
        <v>70</v>
      </c>
      <c r="B116" s="10" t="s">
        <v>257</v>
      </c>
      <c r="C116" s="156"/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0</v>
      </c>
    </row>
    <row r="117" spans="1:11" ht="12" customHeight="1">
      <c r="A117" s="184" t="s">
        <v>71</v>
      </c>
      <c r="B117" s="10" t="s">
        <v>112</v>
      </c>
      <c r="C117" s="155"/>
      <c r="D117" s="308"/>
      <c r="E117" s="155"/>
      <c r="F117" s="155"/>
      <c r="G117" s="155"/>
      <c r="H117" s="155"/>
      <c r="I117" s="155"/>
      <c r="J117" s="350">
        <f t="shared" si="21"/>
        <v>0</v>
      </c>
      <c r="K117" s="321">
        <f t="shared" si="22"/>
        <v>0</v>
      </c>
    </row>
    <row r="118" spans="1:11" ht="12" customHeight="1">
      <c r="A118" s="184" t="s">
        <v>72</v>
      </c>
      <c r="B118" s="10" t="s">
        <v>258</v>
      </c>
      <c r="C118" s="155"/>
      <c r="D118" s="308"/>
      <c r="E118" s="155"/>
      <c r="F118" s="155"/>
      <c r="G118" s="155"/>
      <c r="H118" s="155"/>
      <c r="I118" s="155"/>
      <c r="J118" s="350">
        <f t="shared" si="21"/>
        <v>0</v>
      </c>
      <c r="K118" s="321">
        <f t="shared" si="22"/>
        <v>0</v>
      </c>
    </row>
    <row r="119" spans="1:11" ht="12" customHeight="1">
      <c r="A119" s="184" t="s">
        <v>73</v>
      </c>
      <c r="B119" s="93" t="s">
        <v>129</v>
      </c>
      <c r="C119" s="155"/>
      <c r="D119" s="308"/>
      <c r="E119" s="155"/>
      <c r="F119" s="155"/>
      <c r="G119" s="155"/>
      <c r="H119" s="155"/>
      <c r="I119" s="155"/>
      <c r="J119" s="350">
        <f t="shared" si="21"/>
        <v>0</v>
      </c>
      <c r="K119" s="321">
        <f t="shared" si="22"/>
        <v>0</v>
      </c>
    </row>
    <row r="120" spans="1:11" ht="12" customHeight="1">
      <c r="A120" s="184" t="s">
        <v>79</v>
      </c>
      <c r="B120" s="92" t="s">
        <v>320</v>
      </c>
      <c r="C120" s="155"/>
      <c r="D120" s="308"/>
      <c r="E120" s="155"/>
      <c r="F120" s="155"/>
      <c r="G120" s="155"/>
      <c r="H120" s="155"/>
      <c r="I120" s="155"/>
      <c r="J120" s="350">
        <f t="shared" si="21"/>
        <v>0</v>
      </c>
      <c r="K120" s="321">
        <f t="shared" si="22"/>
        <v>0</v>
      </c>
    </row>
    <row r="121" spans="1:11" ht="12" customHeight="1">
      <c r="A121" s="184" t="s">
        <v>81</v>
      </c>
      <c r="B121" s="164" t="s">
        <v>263</v>
      </c>
      <c r="C121" s="155"/>
      <c r="D121" s="308"/>
      <c r="E121" s="155"/>
      <c r="F121" s="155"/>
      <c r="G121" s="155"/>
      <c r="H121" s="155"/>
      <c r="I121" s="155"/>
      <c r="J121" s="350">
        <f t="shared" si="21"/>
        <v>0</v>
      </c>
      <c r="K121" s="321">
        <f t="shared" si="22"/>
        <v>0</v>
      </c>
    </row>
    <row r="122" spans="1:11" ht="12" customHeight="1">
      <c r="A122" s="184" t="s">
        <v>113</v>
      </c>
      <c r="B122" s="56" t="s">
        <v>246</v>
      </c>
      <c r="C122" s="155"/>
      <c r="D122" s="308"/>
      <c r="E122" s="155"/>
      <c r="F122" s="155"/>
      <c r="G122" s="155"/>
      <c r="H122" s="155"/>
      <c r="I122" s="155"/>
      <c r="J122" s="350">
        <f t="shared" si="21"/>
        <v>0</v>
      </c>
      <c r="K122" s="321">
        <f t="shared" si="22"/>
        <v>0</v>
      </c>
    </row>
    <row r="123" spans="1:11" ht="12" customHeight="1">
      <c r="A123" s="184" t="s">
        <v>114</v>
      </c>
      <c r="B123" s="56" t="s">
        <v>262</v>
      </c>
      <c r="C123" s="155"/>
      <c r="D123" s="308"/>
      <c r="E123" s="155"/>
      <c r="F123" s="155"/>
      <c r="G123" s="155"/>
      <c r="H123" s="155"/>
      <c r="I123" s="155"/>
      <c r="J123" s="350">
        <f t="shared" si="21"/>
        <v>0</v>
      </c>
      <c r="K123" s="321">
        <f t="shared" si="22"/>
        <v>0</v>
      </c>
    </row>
    <row r="124" spans="1:11" ht="12" customHeight="1">
      <c r="A124" s="184" t="s">
        <v>115</v>
      </c>
      <c r="B124" s="56" t="s">
        <v>261</v>
      </c>
      <c r="C124" s="155"/>
      <c r="D124" s="308"/>
      <c r="E124" s="155"/>
      <c r="F124" s="155"/>
      <c r="G124" s="155"/>
      <c r="H124" s="155"/>
      <c r="I124" s="155"/>
      <c r="J124" s="350">
        <f t="shared" si="21"/>
        <v>0</v>
      </c>
      <c r="K124" s="321">
        <f t="shared" si="22"/>
        <v>0</v>
      </c>
    </row>
    <row r="125" spans="1:11" ht="12" customHeight="1">
      <c r="A125" s="184" t="s">
        <v>254</v>
      </c>
      <c r="B125" s="56" t="s">
        <v>249</v>
      </c>
      <c r="C125" s="155"/>
      <c r="D125" s="308"/>
      <c r="E125" s="155"/>
      <c r="F125" s="155"/>
      <c r="G125" s="155"/>
      <c r="H125" s="155"/>
      <c r="I125" s="155"/>
      <c r="J125" s="350">
        <f t="shared" si="21"/>
        <v>0</v>
      </c>
      <c r="K125" s="321">
        <f t="shared" si="22"/>
        <v>0</v>
      </c>
    </row>
    <row r="126" spans="1:11" ht="12" customHeight="1">
      <c r="A126" s="184" t="s">
        <v>255</v>
      </c>
      <c r="B126" s="56" t="s">
        <v>260</v>
      </c>
      <c r="C126" s="155"/>
      <c r="D126" s="308"/>
      <c r="E126" s="155"/>
      <c r="F126" s="155"/>
      <c r="G126" s="155"/>
      <c r="H126" s="155"/>
      <c r="I126" s="155"/>
      <c r="J126" s="350">
        <f t="shared" si="21"/>
        <v>0</v>
      </c>
      <c r="K126" s="321">
        <f t="shared" si="22"/>
        <v>0</v>
      </c>
    </row>
    <row r="127" spans="1:11" ht="12" customHeight="1" thickBot="1">
      <c r="A127" s="193" t="s">
        <v>256</v>
      </c>
      <c r="B127" s="56" t="s">
        <v>259</v>
      </c>
      <c r="C127" s="157"/>
      <c r="D127" s="309"/>
      <c r="E127" s="157"/>
      <c r="F127" s="157"/>
      <c r="G127" s="157"/>
      <c r="H127" s="157"/>
      <c r="I127" s="157"/>
      <c r="J127" s="351">
        <f t="shared" si="21"/>
        <v>0</v>
      </c>
      <c r="K127" s="322">
        <f t="shared" si="22"/>
        <v>0</v>
      </c>
    </row>
    <row r="128" spans="1:11" ht="12" customHeight="1" thickBot="1">
      <c r="A128" s="25" t="s">
        <v>9</v>
      </c>
      <c r="B128" s="51" t="s">
        <v>338</v>
      </c>
      <c r="C128" s="154">
        <f>+C93+C114</f>
        <v>0</v>
      </c>
      <c r="D128" s="305">
        <f>+D93+D114</f>
        <v>0</v>
      </c>
      <c r="E128" s="154">
        <f aca="true" t="shared" si="24" ref="E128:K128">+E93+E114</f>
        <v>0</v>
      </c>
      <c r="F128" s="154">
        <f t="shared" si="24"/>
        <v>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0</v>
      </c>
      <c r="K128" s="319">
        <f t="shared" si="24"/>
        <v>0</v>
      </c>
    </row>
    <row r="129" spans="1:11" ht="12" customHeight="1" thickBot="1">
      <c r="A129" s="25" t="s">
        <v>10</v>
      </c>
      <c r="B129" s="51" t="s">
        <v>339</v>
      </c>
      <c r="C129" s="154">
        <f>+C130+C131+C132</f>
        <v>0</v>
      </c>
      <c r="D129" s="305">
        <f>+D130+D131+D132</f>
        <v>0</v>
      </c>
      <c r="E129" s="154">
        <f aca="true" t="shared" si="25" ref="E129:K129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1" s="48" customFormat="1" ht="12" customHeight="1">
      <c r="A130" s="184" t="s">
        <v>161</v>
      </c>
      <c r="B130" s="7" t="s">
        <v>396</v>
      </c>
      <c r="C130" s="155"/>
      <c r="D130" s="308"/>
      <c r="E130" s="155"/>
      <c r="F130" s="155"/>
      <c r="G130" s="155"/>
      <c r="H130" s="155"/>
      <c r="I130" s="155"/>
      <c r="J130" s="350">
        <f aca="true" t="shared" si="26" ref="J130:J153">D130+E130+F130+G130+H130+I130</f>
        <v>0</v>
      </c>
      <c r="K130" s="321">
        <f aca="true" t="shared" si="27" ref="K130:K153">C130+J130</f>
        <v>0</v>
      </c>
    </row>
    <row r="131" spans="1:11" ht="12" customHeight="1">
      <c r="A131" s="184" t="s">
        <v>162</v>
      </c>
      <c r="B131" s="7" t="s">
        <v>347</v>
      </c>
      <c r="C131" s="155"/>
      <c r="D131" s="308"/>
      <c r="E131" s="155"/>
      <c r="F131" s="155"/>
      <c r="G131" s="155"/>
      <c r="H131" s="155"/>
      <c r="I131" s="155"/>
      <c r="J131" s="350">
        <f t="shared" si="26"/>
        <v>0</v>
      </c>
      <c r="K131" s="321">
        <f t="shared" si="27"/>
        <v>0</v>
      </c>
    </row>
    <row r="132" spans="1:11" ht="12" customHeight="1" thickBot="1">
      <c r="A132" s="193" t="s">
        <v>163</v>
      </c>
      <c r="B132" s="5" t="s">
        <v>395</v>
      </c>
      <c r="C132" s="155"/>
      <c r="D132" s="308"/>
      <c r="E132" s="155"/>
      <c r="F132" s="155"/>
      <c r="G132" s="155"/>
      <c r="H132" s="155"/>
      <c r="I132" s="155"/>
      <c r="J132" s="350">
        <f t="shared" si="26"/>
        <v>0</v>
      </c>
      <c r="K132" s="321">
        <f t="shared" si="27"/>
        <v>0</v>
      </c>
    </row>
    <row r="133" spans="1:11" ht="12" customHeight="1" thickBot="1">
      <c r="A133" s="25" t="s">
        <v>11</v>
      </c>
      <c r="B133" s="51" t="s">
        <v>340</v>
      </c>
      <c r="C133" s="154">
        <f>+C134+C135+C136+C137+C138+C139</f>
        <v>0</v>
      </c>
      <c r="D133" s="305">
        <f>+D134+D135+D136+D137+D138+D139</f>
        <v>0</v>
      </c>
      <c r="E133" s="154">
        <f aca="true" t="shared" si="28" ref="E133:K133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1" ht="12" customHeight="1">
      <c r="A134" s="184" t="s">
        <v>56</v>
      </c>
      <c r="B134" s="7" t="s">
        <v>349</v>
      </c>
      <c r="C134" s="155"/>
      <c r="D134" s="308"/>
      <c r="E134" s="155"/>
      <c r="F134" s="155"/>
      <c r="G134" s="155"/>
      <c r="H134" s="155"/>
      <c r="I134" s="155"/>
      <c r="J134" s="350">
        <f t="shared" si="26"/>
        <v>0</v>
      </c>
      <c r="K134" s="321">
        <f t="shared" si="27"/>
        <v>0</v>
      </c>
    </row>
    <row r="135" spans="1:11" ht="12" customHeight="1">
      <c r="A135" s="184" t="s">
        <v>57</v>
      </c>
      <c r="B135" s="7" t="s">
        <v>341</v>
      </c>
      <c r="C135" s="155"/>
      <c r="D135" s="308"/>
      <c r="E135" s="155"/>
      <c r="F135" s="155"/>
      <c r="G135" s="155"/>
      <c r="H135" s="155"/>
      <c r="I135" s="155"/>
      <c r="J135" s="350">
        <f t="shared" si="26"/>
        <v>0</v>
      </c>
      <c r="K135" s="321">
        <f t="shared" si="27"/>
        <v>0</v>
      </c>
    </row>
    <row r="136" spans="1:11" ht="12" customHeight="1">
      <c r="A136" s="184" t="s">
        <v>58</v>
      </c>
      <c r="B136" s="7" t="s">
        <v>342</v>
      </c>
      <c r="C136" s="155"/>
      <c r="D136" s="308"/>
      <c r="E136" s="155"/>
      <c r="F136" s="155"/>
      <c r="G136" s="155"/>
      <c r="H136" s="155"/>
      <c r="I136" s="155"/>
      <c r="J136" s="350">
        <f t="shared" si="26"/>
        <v>0</v>
      </c>
      <c r="K136" s="321">
        <f t="shared" si="27"/>
        <v>0</v>
      </c>
    </row>
    <row r="137" spans="1:11" ht="12" customHeight="1">
      <c r="A137" s="184" t="s">
        <v>100</v>
      </c>
      <c r="B137" s="7" t="s">
        <v>394</v>
      </c>
      <c r="C137" s="155"/>
      <c r="D137" s="308"/>
      <c r="E137" s="155"/>
      <c r="F137" s="155"/>
      <c r="G137" s="155"/>
      <c r="H137" s="155"/>
      <c r="I137" s="155"/>
      <c r="J137" s="350">
        <f t="shared" si="26"/>
        <v>0</v>
      </c>
      <c r="K137" s="321">
        <f t="shared" si="27"/>
        <v>0</v>
      </c>
    </row>
    <row r="138" spans="1:11" ht="12" customHeight="1">
      <c r="A138" s="184" t="s">
        <v>101</v>
      </c>
      <c r="B138" s="7" t="s">
        <v>344</v>
      </c>
      <c r="C138" s="155"/>
      <c r="D138" s="308"/>
      <c r="E138" s="155"/>
      <c r="F138" s="155"/>
      <c r="G138" s="155"/>
      <c r="H138" s="155"/>
      <c r="I138" s="155"/>
      <c r="J138" s="350">
        <f t="shared" si="26"/>
        <v>0</v>
      </c>
      <c r="K138" s="321">
        <f t="shared" si="27"/>
        <v>0</v>
      </c>
    </row>
    <row r="139" spans="1:11" s="48" customFormat="1" ht="12" customHeight="1" thickBot="1">
      <c r="A139" s="193" t="s">
        <v>102</v>
      </c>
      <c r="B139" s="5" t="s">
        <v>345</v>
      </c>
      <c r="C139" s="155"/>
      <c r="D139" s="308"/>
      <c r="E139" s="155"/>
      <c r="F139" s="155"/>
      <c r="G139" s="155"/>
      <c r="H139" s="155"/>
      <c r="I139" s="155"/>
      <c r="J139" s="350">
        <f t="shared" si="26"/>
        <v>0</v>
      </c>
      <c r="K139" s="321">
        <f t="shared" si="27"/>
        <v>0</v>
      </c>
    </row>
    <row r="140" spans="1:17" ht="12" customHeight="1" thickBot="1">
      <c r="A140" s="25" t="s">
        <v>12</v>
      </c>
      <c r="B140" s="51" t="s">
        <v>407</v>
      </c>
      <c r="C140" s="160">
        <f>+C141+C142+C144+C145+C143</f>
        <v>0</v>
      </c>
      <c r="D140" s="307">
        <f>+D141+D142+D144+D145+D143</f>
        <v>0</v>
      </c>
      <c r="E140" s="160">
        <f aca="true" t="shared" si="29" ref="E140:K140">+E141+E142+E144+E145+E143</f>
        <v>0</v>
      </c>
      <c r="F140" s="160">
        <f t="shared" si="29"/>
        <v>0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0</v>
      </c>
      <c r="K140" s="323">
        <f t="shared" si="29"/>
        <v>0</v>
      </c>
      <c r="Q140" s="89"/>
    </row>
    <row r="141" spans="1:11" ht="12.75">
      <c r="A141" s="184" t="s">
        <v>59</v>
      </c>
      <c r="B141" s="7" t="s">
        <v>264</v>
      </c>
      <c r="C141" s="155"/>
      <c r="D141" s="308"/>
      <c r="E141" s="155"/>
      <c r="F141" s="155"/>
      <c r="G141" s="155"/>
      <c r="H141" s="155"/>
      <c r="I141" s="155"/>
      <c r="J141" s="350">
        <f t="shared" si="26"/>
        <v>0</v>
      </c>
      <c r="K141" s="321">
        <f t="shared" si="27"/>
        <v>0</v>
      </c>
    </row>
    <row r="142" spans="1:11" ht="12" customHeight="1">
      <c r="A142" s="184" t="s">
        <v>60</v>
      </c>
      <c r="B142" s="7" t="s">
        <v>265</v>
      </c>
      <c r="C142" s="155"/>
      <c r="D142" s="308"/>
      <c r="E142" s="155"/>
      <c r="F142" s="155"/>
      <c r="G142" s="155"/>
      <c r="H142" s="155"/>
      <c r="I142" s="155"/>
      <c r="J142" s="350">
        <f t="shared" si="26"/>
        <v>0</v>
      </c>
      <c r="K142" s="321">
        <f t="shared" si="27"/>
        <v>0</v>
      </c>
    </row>
    <row r="143" spans="1:11" ht="12" customHeight="1">
      <c r="A143" s="184" t="s">
        <v>181</v>
      </c>
      <c r="B143" s="7" t="s">
        <v>406</v>
      </c>
      <c r="C143" s="155"/>
      <c r="D143" s="308"/>
      <c r="E143" s="155"/>
      <c r="F143" s="155"/>
      <c r="G143" s="155"/>
      <c r="H143" s="155"/>
      <c r="I143" s="155"/>
      <c r="J143" s="350">
        <f t="shared" si="26"/>
        <v>0</v>
      </c>
      <c r="K143" s="321">
        <f t="shared" si="27"/>
        <v>0</v>
      </c>
    </row>
    <row r="144" spans="1:11" s="48" customFormat="1" ht="12" customHeight="1">
      <c r="A144" s="184" t="s">
        <v>182</v>
      </c>
      <c r="B144" s="7" t="s">
        <v>354</v>
      </c>
      <c r="C144" s="155"/>
      <c r="D144" s="308"/>
      <c r="E144" s="155"/>
      <c r="F144" s="155"/>
      <c r="G144" s="155"/>
      <c r="H144" s="155"/>
      <c r="I144" s="155"/>
      <c r="J144" s="350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183</v>
      </c>
      <c r="B145" s="5" t="s">
        <v>284</v>
      </c>
      <c r="C145" s="155"/>
      <c r="D145" s="308"/>
      <c r="E145" s="155"/>
      <c r="F145" s="155"/>
      <c r="G145" s="155"/>
      <c r="H145" s="155"/>
      <c r="I145" s="155"/>
      <c r="J145" s="350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13</v>
      </c>
      <c r="B146" s="51" t="s">
        <v>355</v>
      </c>
      <c r="C146" s="230">
        <f>+C147+C148+C149+C150+C151</f>
        <v>0</v>
      </c>
      <c r="D146" s="311">
        <f>+D147+D148+D149+D150+D151</f>
        <v>0</v>
      </c>
      <c r="E146" s="230">
        <f aca="true" t="shared" si="30" ref="E146:K146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61</v>
      </c>
      <c r="B147" s="7" t="s">
        <v>350</v>
      </c>
      <c r="C147" s="155"/>
      <c r="D147" s="308"/>
      <c r="E147" s="155"/>
      <c r="F147" s="155"/>
      <c r="G147" s="155"/>
      <c r="H147" s="155"/>
      <c r="I147" s="155"/>
      <c r="J147" s="350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62</v>
      </c>
      <c r="B148" s="7" t="s">
        <v>357</v>
      </c>
      <c r="C148" s="155"/>
      <c r="D148" s="308"/>
      <c r="E148" s="155"/>
      <c r="F148" s="155"/>
      <c r="G148" s="155"/>
      <c r="H148" s="155"/>
      <c r="I148" s="155"/>
      <c r="J148" s="350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193</v>
      </c>
      <c r="B149" s="7" t="s">
        <v>352</v>
      </c>
      <c r="C149" s="155"/>
      <c r="D149" s="308"/>
      <c r="E149" s="155"/>
      <c r="F149" s="155"/>
      <c r="G149" s="155"/>
      <c r="H149" s="155"/>
      <c r="I149" s="155"/>
      <c r="J149" s="350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194</v>
      </c>
      <c r="B150" s="7" t="s">
        <v>397</v>
      </c>
      <c r="C150" s="155"/>
      <c r="D150" s="308"/>
      <c r="E150" s="155"/>
      <c r="F150" s="155"/>
      <c r="G150" s="155"/>
      <c r="H150" s="155"/>
      <c r="I150" s="155"/>
      <c r="J150" s="350">
        <f t="shared" si="26"/>
        <v>0</v>
      </c>
      <c r="K150" s="321">
        <f t="shared" si="27"/>
        <v>0</v>
      </c>
    </row>
    <row r="151" spans="1:11" ht="12.75" customHeight="1" thickBot="1">
      <c r="A151" s="193" t="s">
        <v>356</v>
      </c>
      <c r="B151" s="5" t="s">
        <v>359</v>
      </c>
      <c r="C151" s="157"/>
      <c r="D151" s="309"/>
      <c r="E151" s="157"/>
      <c r="F151" s="157"/>
      <c r="G151" s="157"/>
      <c r="H151" s="157"/>
      <c r="I151" s="157"/>
      <c r="J151" s="351">
        <f t="shared" si="26"/>
        <v>0</v>
      </c>
      <c r="K151" s="322">
        <f t="shared" si="27"/>
        <v>0</v>
      </c>
    </row>
    <row r="152" spans="1:11" ht="12.75" customHeight="1" thickBot="1">
      <c r="A152" s="222" t="s">
        <v>14</v>
      </c>
      <c r="B152" s="51" t="s">
        <v>360</v>
      </c>
      <c r="C152" s="231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15</v>
      </c>
      <c r="B153" s="51" t="s">
        <v>361</v>
      </c>
      <c r="C153" s="231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16</v>
      </c>
      <c r="B154" s="51" t="s">
        <v>363</v>
      </c>
      <c r="C154" s="232">
        <f>+C129+C133+C140+C146+C152+C153</f>
        <v>0</v>
      </c>
      <c r="D154" s="313">
        <f>+D129+D133+D140+D146+D152+D153</f>
        <v>0</v>
      </c>
      <c r="E154" s="232"/>
      <c r="F154" s="232"/>
      <c r="G154" s="232"/>
      <c r="H154" s="232"/>
      <c r="I154" s="232"/>
      <c r="J154" s="232"/>
      <c r="K154" s="337">
        <f>+K129+K133+K140+K146+K152+K153</f>
        <v>0</v>
      </c>
    </row>
    <row r="155" spans="1:11" ht="15" customHeight="1" thickBot="1">
      <c r="A155" s="195" t="s">
        <v>17</v>
      </c>
      <c r="B155" s="141" t="s">
        <v>362</v>
      </c>
      <c r="C155" s="232">
        <f>+C128+C154</f>
        <v>0</v>
      </c>
      <c r="D155" s="313">
        <f>+D128+D154</f>
        <v>0</v>
      </c>
      <c r="E155" s="232">
        <f aca="true" t="shared" si="31" ref="E155:K155">+E128+E154</f>
        <v>0</v>
      </c>
      <c r="F155" s="232">
        <f t="shared" si="31"/>
        <v>0</v>
      </c>
      <c r="G155" s="232">
        <f t="shared" si="31"/>
        <v>0</v>
      </c>
      <c r="H155" s="232">
        <f t="shared" si="31"/>
        <v>0</v>
      </c>
      <c r="I155" s="232">
        <f t="shared" si="31"/>
        <v>0</v>
      </c>
      <c r="J155" s="232">
        <f t="shared" si="31"/>
        <v>0</v>
      </c>
      <c r="K155" s="337">
        <f t="shared" si="31"/>
        <v>0</v>
      </c>
    </row>
    <row r="156" spans="1:11" ht="13.5" thickBot="1">
      <c r="A156" s="144"/>
      <c r="B156" s="145"/>
      <c r="C156" s="146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398</v>
      </c>
      <c r="B157" s="88"/>
      <c r="C157" s="270"/>
      <c r="D157" s="332"/>
      <c r="E157" s="270"/>
      <c r="F157" s="270"/>
      <c r="G157" s="270"/>
      <c r="H157" s="270"/>
      <c r="I157" s="270"/>
      <c r="J157" s="379">
        <f>D157+E157+F157+G157+H157+I157</f>
        <v>0</v>
      </c>
      <c r="K157" s="380">
        <f>C157+J157</f>
        <v>0</v>
      </c>
    </row>
    <row r="158" spans="1:11" ht="14.25" customHeight="1" thickBot="1">
      <c r="A158" s="87" t="s">
        <v>123</v>
      </c>
      <c r="B158" s="88"/>
      <c r="C158" s="270"/>
      <c r="D158" s="332"/>
      <c r="E158" s="270"/>
      <c r="F158" s="270"/>
      <c r="G158" s="270"/>
      <c r="H158" s="270"/>
      <c r="I158" s="270"/>
      <c r="J158" s="379">
        <f>J166</f>
        <v>0</v>
      </c>
      <c r="K158" s="380">
        <f>C158+J158</f>
        <v>0</v>
      </c>
    </row>
  </sheetData>
  <sheetProtection sheet="1" objects="1" scenarios="1" formatCells="0"/>
  <mergeCells count="4">
    <mergeCell ref="B2:D2"/>
    <mergeCell ref="B3:D3"/>
    <mergeCell ref="A7:K7"/>
    <mergeCell ref="A92:K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74" r:id="rId1"/>
  <rowBreaks count="2" manualBreakCount="2">
    <brk id="69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E27" sqref="E27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470</v>
      </c>
    </row>
    <row r="2" spans="1:11" s="204" customFormat="1" ht="23.25" thickBot="1">
      <c r="A2" s="64" t="s">
        <v>432</v>
      </c>
      <c r="B2" s="419" t="s">
        <v>293</v>
      </c>
      <c r="C2" s="420"/>
      <c r="D2" s="420"/>
      <c r="E2" s="421"/>
      <c r="F2" s="421"/>
      <c r="G2" s="421"/>
      <c r="H2" s="421"/>
      <c r="I2" s="421"/>
      <c r="J2" s="422"/>
      <c r="K2" s="341" t="s">
        <v>42</v>
      </c>
    </row>
    <row r="3" spans="1:11" s="204" customFormat="1" ht="23.25" thickBot="1">
      <c r="A3" s="64" t="s">
        <v>121</v>
      </c>
      <c r="B3" s="419" t="s">
        <v>292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A7:K7"/>
    <mergeCell ref="A45:K45"/>
    <mergeCell ref="B2:J2"/>
    <mergeCell ref="B3:J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C1">
      <selection activeCell="D18" sqref="D18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471</v>
      </c>
    </row>
    <row r="2" spans="1:11" s="204" customFormat="1" ht="23.25" thickBot="1">
      <c r="A2" s="64" t="s">
        <v>432</v>
      </c>
      <c r="B2" s="419" t="s">
        <v>293</v>
      </c>
      <c r="C2" s="420"/>
      <c r="D2" s="420"/>
      <c r="E2" s="421"/>
      <c r="F2" s="421"/>
      <c r="G2" s="421"/>
      <c r="H2" s="421"/>
      <c r="I2" s="421"/>
      <c r="J2" s="422"/>
      <c r="K2" s="341" t="s">
        <v>42</v>
      </c>
    </row>
    <row r="3" spans="1:11" s="204" customFormat="1" ht="23.25" thickBot="1">
      <c r="A3" s="64" t="s">
        <v>121</v>
      </c>
      <c r="B3" s="419" t="s">
        <v>311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C1">
      <selection activeCell="D18" sqref="D18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472</v>
      </c>
    </row>
    <row r="2" spans="1:11" s="204" customFormat="1" ht="23.25" thickBot="1">
      <c r="A2" s="64" t="s">
        <v>432</v>
      </c>
      <c r="B2" s="419" t="s">
        <v>293</v>
      </c>
      <c r="C2" s="420"/>
      <c r="D2" s="420"/>
      <c r="E2" s="421"/>
      <c r="F2" s="421"/>
      <c r="G2" s="421"/>
      <c r="H2" s="421"/>
      <c r="I2" s="421"/>
      <c r="J2" s="422"/>
      <c r="K2" s="341" t="s">
        <v>42</v>
      </c>
    </row>
    <row r="3" spans="1:11" s="204" customFormat="1" ht="23.25" thickBot="1">
      <c r="A3" s="64" t="s">
        <v>121</v>
      </c>
      <c r="B3" s="419" t="s">
        <v>312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C1">
      <selection activeCell="D18" sqref="D18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473</v>
      </c>
    </row>
    <row r="2" spans="1:11" s="204" customFormat="1" ht="23.25" thickBot="1">
      <c r="A2" s="64" t="s">
        <v>432</v>
      </c>
      <c r="B2" s="419" t="s">
        <v>293</v>
      </c>
      <c r="C2" s="420"/>
      <c r="D2" s="420"/>
      <c r="E2" s="421"/>
      <c r="F2" s="421"/>
      <c r="G2" s="421"/>
      <c r="H2" s="421"/>
      <c r="I2" s="421"/>
      <c r="J2" s="422"/>
      <c r="K2" s="341" t="s">
        <v>42</v>
      </c>
    </row>
    <row r="3" spans="1:11" s="204" customFormat="1" ht="23.25" thickBot="1">
      <c r="A3" s="64" t="s">
        <v>121</v>
      </c>
      <c r="B3" s="419" t="s">
        <v>405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K6" sqref="K6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474</v>
      </c>
    </row>
    <row r="2" spans="1:11" s="204" customFormat="1" ht="23.25" thickBot="1">
      <c r="A2" s="64" t="s">
        <v>432</v>
      </c>
      <c r="B2" s="419" t="s">
        <v>540</v>
      </c>
      <c r="C2" s="420"/>
      <c r="D2" s="420"/>
      <c r="E2" s="421"/>
      <c r="F2" s="421"/>
      <c r="G2" s="421"/>
      <c r="H2" s="421"/>
      <c r="I2" s="421"/>
      <c r="J2" s="422"/>
      <c r="K2" s="341" t="s">
        <v>43</v>
      </c>
    </row>
    <row r="3" spans="1:11" s="204" customFormat="1" ht="23.25" thickBot="1">
      <c r="A3" s="64" t="s">
        <v>121</v>
      </c>
      <c r="B3" s="419" t="s">
        <v>292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545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3716000</v>
      </c>
      <c r="D8" s="101">
        <f aca="true" t="shared" si="0" ref="D8:K8">SUM(D9:D19)</f>
        <v>0</v>
      </c>
      <c r="E8" s="101">
        <f t="shared" si="0"/>
        <v>336000</v>
      </c>
      <c r="F8" s="101">
        <f t="shared" si="0"/>
        <v>212000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548000</v>
      </c>
      <c r="K8" s="135">
        <f t="shared" si="0"/>
        <v>4264000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>
        <v>3500000</v>
      </c>
      <c r="D10" s="98"/>
      <c r="E10" s="98">
        <v>552000</v>
      </c>
      <c r="F10" s="98">
        <v>212000</v>
      </c>
      <c r="G10" s="98"/>
      <c r="H10" s="98"/>
      <c r="I10" s="98"/>
      <c r="J10" s="356">
        <f aca="true" t="shared" si="1" ref="J10:J36">D10+E10+F10+G10+H10+I10</f>
        <v>764000</v>
      </c>
      <c r="K10" s="288">
        <f aca="true" t="shared" si="2" ref="K10:K36">C10+J10</f>
        <v>4264000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>
        <v>216000</v>
      </c>
      <c r="D14" s="98"/>
      <c r="E14" s="98">
        <v>-216000</v>
      </c>
      <c r="F14" s="98"/>
      <c r="G14" s="98"/>
      <c r="H14" s="98"/>
      <c r="I14" s="98"/>
      <c r="J14" s="356">
        <f t="shared" si="1"/>
        <v>-216000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1000000</v>
      </c>
      <c r="D20" s="101">
        <f aca="true" t="shared" si="3" ref="D20:K20">SUM(D21:D23)</f>
        <v>0</v>
      </c>
      <c r="E20" s="101">
        <f t="shared" si="3"/>
        <v>447000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447000</v>
      </c>
      <c r="K20" s="135">
        <f t="shared" si="3"/>
        <v>1447000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>
        <v>1000000</v>
      </c>
      <c r="D23" s="98"/>
      <c r="E23" s="98">
        <v>447000</v>
      </c>
      <c r="F23" s="98"/>
      <c r="G23" s="98"/>
      <c r="H23" s="98"/>
      <c r="I23" s="98"/>
      <c r="J23" s="356">
        <f t="shared" si="1"/>
        <v>447000</v>
      </c>
      <c r="K23" s="288">
        <f t="shared" si="2"/>
        <v>1447000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>
        <v>100000</v>
      </c>
      <c r="F35" s="271"/>
      <c r="G35" s="271"/>
      <c r="H35" s="271"/>
      <c r="I35" s="271"/>
      <c r="J35" s="101">
        <f t="shared" si="1"/>
        <v>100000</v>
      </c>
      <c r="K35" s="135">
        <f t="shared" si="2"/>
        <v>100000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4716000</v>
      </c>
      <c r="D37" s="101">
        <f aca="true" t="shared" si="6" ref="D37:K37">+D8+D20+D25+D26+D31+D35+D36</f>
        <v>0</v>
      </c>
      <c r="E37" s="101">
        <f t="shared" si="6"/>
        <v>883000</v>
      </c>
      <c r="F37" s="101">
        <f t="shared" si="6"/>
        <v>212000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1095000</v>
      </c>
      <c r="K37" s="135">
        <f t="shared" si="6"/>
        <v>5811000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25225385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25225385</v>
      </c>
    </row>
    <row r="39" spans="1:11" s="140" customFormat="1" ht="12" customHeight="1">
      <c r="A39" s="201" t="s">
        <v>304</v>
      </c>
      <c r="B39" s="202" t="s">
        <v>134</v>
      </c>
      <c r="C39" s="249">
        <v>43363</v>
      </c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43363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>
        <v>25182022</v>
      </c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25182022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29941385</v>
      </c>
      <c r="D42" s="272">
        <f aca="true" t="shared" si="8" ref="D42:K42">+D37+D38</f>
        <v>0</v>
      </c>
      <c r="E42" s="272">
        <f t="shared" si="8"/>
        <v>883000</v>
      </c>
      <c r="F42" s="272">
        <f t="shared" si="8"/>
        <v>212000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1095000</v>
      </c>
      <c r="K42" s="138">
        <f t="shared" si="8"/>
        <v>31036385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28671385</v>
      </c>
      <c r="D46" s="101">
        <f aca="true" t="shared" si="9" ref="D46:K46">SUM(D47:D51)</f>
        <v>0</v>
      </c>
      <c r="E46" s="101">
        <f t="shared" si="9"/>
        <v>883000</v>
      </c>
      <c r="F46" s="101">
        <f t="shared" si="9"/>
        <v>-432000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451000</v>
      </c>
      <c r="K46" s="135">
        <f t="shared" si="9"/>
        <v>29122385</v>
      </c>
    </row>
    <row r="47" spans="1:11" ht="12" customHeight="1">
      <c r="A47" s="200" t="s">
        <v>63</v>
      </c>
      <c r="B47" s="7" t="s">
        <v>36</v>
      </c>
      <c r="C47" s="249">
        <v>9541600</v>
      </c>
      <c r="D47" s="249"/>
      <c r="E47" s="249">
        <v>740000</v>
      </c>
      <c r="F47" s="249">
        <v>-50000</v>
      </c>
      <c r="G47" s="249"/>
      <c r="H47" s="249"/>
      <c r="I47" s="249"/>
      <c r="J47" s="358">
        <f aca="true" t="shared" si="10" ref="J47:J57">D47+E47+F47+G47+H47+I47</f>
        <v>690000</v>
      </c>
      <c r="K47" s="290">
        <f aca="true" t="shared" si="11" ref="K47:K57">C47+J47</f>
        <v>10231600</v>
      </c>
    </row>
    <row r="48" spans="1:11" ht="12" customHeight="1">
      <c r="A48" s="200" t="s">
        <v>64</v>
      </c>
      <c r="B48" s="6" t="s">
        <v>108</v>
      </c>
      <c r="C48" s="42">
        <v>2149785</v>
      </c>
      <c r="D48" s="42"/>
      <c r="E48" s="42">
        <v>143000</v>
      </c>
      <c r="F48" s="42">
        <v>50000</v>
      </c>
      <c r="G48" s="42"/>
      <c r="H48" s="42"/>
      <c r="I48" s="42"/>
      <c r="J48" s="282">
        <f t="shared" si="10"/>
        <v>193000</v>
      </c>
      <c r="K48" s="286">
        <f t="shared" si="11"/>
        <v>2342785</v>
      </c>
    </row>
    <row r="49" spans="1:11" ht="12" customHeight="1">
      <c r="A49" s="200" t="s">
        <v>65</v>
      </c>
      <c r="B49" s="6" t="s">
        <v>82</v>
      </c>
      <c r="C49" s="42">
        <v>16980000</v>
      </c>
      <c r="D49" s="42"/>
      <c r="E49" s="42"/>
      <c r="F49" s="42">
        <v>-432000</v>
      </c>
      <c r="G49" s="42"/>
      <c r="H49" s="42"/>
      <c r="I49" s="42"/>
      <c r="J49" s="282">
        <f t="shared" si="10"/>
        <v>-432000</v>
      </c>
      <c r="K49" s="286">
        <f t="shared" si="11"/>
        <v>16548000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1270000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644000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644000</v>
      </c>
      <c r="K52" s="135">
        <f t="shared" si="12"/>
        <v>1914000</v>
      </c>
    </row>
    <row r="53" spans="1:11" s="208" customFormat="1" ht="12" customHeight="1">
      <c r="A53" s="200" t="s">
        <v>69</v>
      </c>
      <c r="B53" s="7" t="s">
        <v>127</v>
      </c>
      <c r="C53" s="249">
        <v>1270000</v>
      </c>
      <c r="D53" s="249"/>
      <c r="E53" s="249"/>
      <c r="F53" s="249">
        <v>644000</v>
      </c>
      <c r="G53" s="249"/>
      <c r="H53" s="249"/>
      <c r="I53" s="249"/>
      <c r="J53" s="358">
        <f t="shared" si="10"/>
        <v>644000</v>
      </c>
      <c r="K53" s="290">
        <f t="shared" si="11"/>
        <v>1914000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29941385</v>
      </c>
      <c r="D58" s="272">
        <f aca="true" t="shared" si="13" ref="D58:K58">+D46+D52+D57</f>
        <v>0</v>
      </c>
      <c r="E58" s="272">
        <f t="shared" si="13"/>
        <v>883000</v>
      </c>
      <c r="F58" s="272">
        <f t="shared" si="13"/>
        <v>212000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1095000</v>
      </c>
      <c r="K58" s="138">
        <f t="shared" si="13"/>
        <v>31036385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>
        <v>2</v>
      </c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2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1"/>
  <sheetViews>
    <sheetView tabSelected="1" view="pageLayout" zoomScaleSheetLayoutView="100" workbookViewId="0" topLeftCell="A1">
      <selection activeCell="F113" sqref="F113"/>
    </sheetView>
  </sheetViews>
  <sheetFormatPr defaultColWidth="9.375" defaultRowHeight="12.75"/>
  <cols>
    <col min="1" max="1" width="9.50390625" style="142" customWidth="1"/>
    <col min="2" max="2" width="59.625" style="142" customWidth="1"/>
    <col min="3" max="3" width="21.75390625" style="143" customWidth="1"/>
    <col min="4" max="11" width="21.75390625" style="165" customWidth="1"/>
    <col min="12" max="16384" width="9.375" style="165" customWidth="1"/>
  </cols>
  <sheetData>
    <row r="1" spans="1:11" ht="15.75" customHeight="1">
      <c r="A1" s="398" t="s">
        <v>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.75" customHeight="1" thickBot="1">
      <c r="A2" s="399" t="s">
        <v>86</v>
      </c>
      <c r="B2" s="399"/>
      <c r="C2" s="233"/>
      <c r="K2" s="233" t="s">
        <v>484</v>
      </c>
    </row>
    <row r="3" spans="1:11" ht="15">
      <c r="A3" s="401" t="s">
        <v>51</v>
      </c>
      <c r="B3" s="403" t="s">
        <v>6</v>
      </c>
      <c r="C3" s="405" t="str">
        <f>+CONCATENATE(LEFT(ÖSSZEFÜGGÉSEK!A6,4),". évi")</f>
        <v>2018. évi</v>
      </c>
      <c r="D3" s="406"/>
      <c r="E3" s="407"/>
      <c r="F3" s="407"/>
      <c r="G3" s="407"/>
      <c r="H3" s="407"/>
      <c r="I3" s="407"/>
      <c r="J3" s="407"/>
      <c r="K3" s="408"/>
    </row>
    <row r="4" spans="1:11" ht="27" thickBot="1">
      <c r="A4" s="402"/>
      <c r="B4" s="404"/>
      <c r="C4" s="382" t="s">
        <v>408</v>
      </c>
      <c r="D4" s="364" t="s">
        <v>464</v>
      </c>
      <c r="E4" s="364" t="s">
        <v>491</v>
      </c>
      <c r="F4" s="364" t="s">
        <v>492</v>
      </c>
      <c r="G4" s="365" t="s">
        <v>493</v>
      </c>
      <c r="H4" s="365" t="s">
        <v>494</v>
      </c>
      <c r="I4" s="365" t="s">
        <v>495</v>
      </c>
      <c r="J4" s="365" t="s">
        <v>504</v>
      </c>
      <c r="K4" s="360" t="s">
        <v>545</v>
      </c>
    </row>
    <row r="5" spans="1:11" s="166" customFormat="1" ht="12" customHeight="1" thickBot="1">
      <c r="A5" s="162" t="s">
        <v>377</v>
      </c>
      <c r="B5" s="163" t="s">
        <v>378</v>
      </c>
      <c r="C5" s="163" t="s">
        <v>379</v>
      </c>
      <c r="D5" s="163" t="s">
        <v>381</v>
      </c>
      <c r="E5" s="304" t="s">
        <v>380</v>
      </c>
      <c r="F5" s="304" t="s">
        <v>382</v>
      </c>
      <c r="G5" s="304" t="s">
        <v>383</v>
      </c>
      <c r="H5" s="304" t="s">
        <v>384</v>
      </c>
      <c r="I5" s="304" t="s">
        <v>496</v>
      </c>
      <c r="J5" s="304" t="s">
        <v>507</v>
      </c>
      <c r="K5" s="362" t="s">
        <v>508</v>
      </c>
    </row>
    <row r="6" spans="1:11" s="167" customFormat="1" ht="12" customHeight="1" thickBot="1">
      <c r="A6" s="18" t="s">
        <v>7</v>
      </c>
      <c r="B6" s="19" t="s">
        <v>146</v>
      </c>
      <c r="C6" s="154">
        <f>+C7+C8+C9+C10+C11+C12</f>
        <v>77971512</v>
      </c>
      <c r="D6" s="154">
        <f aca="true" t="shared" si="0" ref="D6:J6">+D7+D8+D9+D10+D11+D12</f>
        <v>2370400</v>
      </c>
      <c r="E6" s="154">
        <f t="shared" si="0"/>
        <v>9807000</v>
      </c>
      <c r="F6" s="154">
        <f t="shared" si="0"/>
        <v>1204494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13381894</v>
      </c>
      <c r="K6" s="90">
        <f>+K7+K8+K9+K10+K11+K12</f>
        <v>91353406</v>
      </c>
    </row>
    <row r="7" spans="1:11" s="167" customFormat="1" ht="12" customHeight="1">
      <c r="A7" s="13" t="s">
        <v>63</v>
      </c>
      <c r="B7" s="168" t="s">
        <v>147</v>
      </c>
      <c r="C7" s="156">
        <v>63901072</v>
      </c>
      <c r="D7" s="156">
        <v>1170400</v>
      </c>
      <c r="E7" s="156"/>
      <c r="F7" s="156">
        <v>112362</v>
      </c>
      <c r="G7" s="156"/>
      <c r="H7" s="156"/>
      <c r="I7" s="156"/>
      <c r="J7" s="198">
        <f aca="true" t="shared" si="1" ref="J7:J12">D7+E7+F7+G6:G7+H7+I7</f>
        <v>1282762</v>
      </c>
      <c r="K7" s="197">
        <f aca="true" t="shared" si="2" ref="K7:K12">C7+J7</f>
        <v>65183834</v>
      </c>
    </row>
    <row r="8" spans="1:11" s="167" customFormat="1" ht="12" customHeight="1">
      <c r="A8" s="12" t="s">
        <v>64</v>
      </c>
      <c r="B8" s="169" t="s">
        <v>148</v>
      </c>
      <c r="C8" s="155"/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0</v>
      </c>
    </row>
    <row r="9" spans="1:11" s="167" customFormat="1" ht="12" customHeight="1">
      <c r="A9" s="12" t="s">
        <v>65</v>
      </c>
      <c r="B9" s="169" t="s">
        <v>149</v>
      </c>
      <c r="C9" s="155">
        <v>12270440</v>
      </c>
      <c r="D9" s="155"/>
      <c r="E9" s="156"/>
      <c r="F9" s="156"/>
      <c r="G9" s="156"/>
      <c r="H9" s="156"/>
      <c r="I9" s="156"/>
      <c r="J9" s="198">
        <f t="shared" si="1"/>
        <v>0</v>
      </c>
      <c r="K9" s="197">
        <f t="shared" si="2"/>
        <v>12270440</v>
      </c>
    </row>
    <row r="10" spans="1:11" s="167" customFormat="1" ht="12" customHeight="1">
      <c r="A10" s="12" t="s">
        <v>66</v>
      </c>
      <c r="B10" s="169" t="s">
        <v>150</v>
      </c>
      <c r="C10" s="155">
        <v>1800000</v>
      </c>
      <c r="D10" s="155"/>
      <c r="E10" s="156">
        <v>616800</v>
      </c>
      <c r="F10" s="156">
        <v>240800</v>
      </c>
      <c r="G10" s="156"/>
      <c r="H10" s="156"/>
      <c r="I10" s="156"/>
      <c r="J10" s="198">
        <f t="shared" si="1"/>
        <v>857600</v>
      </c>
      <c r="K10" s="197">
        <f t="shared" si="2"/>
        <v>2657600</v>
      </c>
    </row>
    <row r="11" spans="1:11" s="167" customFormat="1" ht="12" customHeight="1">
      <c r="A11" s="12" t="s">
        <v>83</v>
      </c>
      <c r="B11" s="92" t="s">
        <v>322</v>
      </c>
      <c r="C11" s="155"/>
      <c r="D11" s="155">
        <v>1200000</v>
      </c>
      <c r="E11" s="156">
        <v>9190200</v>
      </c>
      <c r="F11" s="156">
        <v>851332</v>
      </c>
      <c r="G11" s="156"/>
      <c r="H11" s="156"/>
      <c r="I11" s="156"/>
      <c r="J11" s="198">
        <f t="shared" si="1"/>
        <v>11241532</v>
      </c>
      <c r="K11" s="197">
        <f t="shared" si="2"/>
        <v>11241532</v>
      </c>
    </row>
    <row r="12" spans="1:11" s="167" customFormat="1" ht="12" customHeight="1" thickBot="1">
      <c r="A12" s="14" t="s">
        <v>67</v>
      </c>
      <c r="B12" s="93" t="s">
        <v>323</v>
      </c>
      <c r="C12" s="155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2" customHeight="1" thickBot="1">
      <c r="A13" s="18" t="s">
        <v>8</v>
      </c>
      <c r="B13" s="91" t="s">
        <v>151</v>
      </c>
      <c r="C13" s="154">
        <f>+C14+C15+C16+C17+C18</f>
        <v>0</v>
      </c>
      <c r="D13" s="154">
        <f aca="true" t="shared" si="3" ref="D13:J13">+D14+D15+D16+D17+D18</f>
        <v>6152000</v>
      </c>
      <c r="E13" s="154">
        <f t="shared" si="3"/>
        <v>447000</v>
      </c>
      <c r="F13" s="154">
        <f t="shared" si="3"/>
        <v>382355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6981355</v>
      </c>
      <c r="K13" s="90">
        <f>+K14+K15+K16+K17+K18</f>
        <v>6981355</v>
      </c>
    </row>
    <row r="14" spans="1:11" s="167" customFormat="1" ht="12" customHeight="1">
      <c r="A14" s="13" t="s">
        <v>69</v>
      </c>
      <c r="B14" s="168" t="s">
        <v>152</v>
      </c>
      <c r="C14" s="156"/>
      <c r="D14" s="156"/>
      <c r="E14" s="156"/>
      <c r="F14" s="156"/>
      <c r="G14" s="156"/>
      <c r="H14" s="156"/>
      <c r="I14" s="156"/>
      <c r="J14" s="198">
        <f aca="true" t="shared" si="4" ref="J14:J19">D14+E14+F14+G13:G14+H14+I14</f>
        <v>0</v>
      </c>
      <c r="K14" s="197">
        <f aca="true" t="shared" si="5" ref="K14:K62">C14+J14</f>
        <v>0</v>
      </c>
    </row>
    <row r="15" spans="1:11" s="167" customFormat="1" ht="12" customHeight="1">
      <c r="A15" s="12" t="s">
        <v>70</v>
      </c>
      <c r="B15" s="169" t="s">
        <v>153</v>
      </c>
      <c r="C15" s="155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71</v>
      </c>
      <c r="B16" s="169" t="s">
        <v>314</v>
      </c>
      <c r="C16" s="155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72</v>
      </c>
      <c r="B17" s="169" t="s">
        <v>315</v>
      </c>
      <c r="C17" s="155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73</v>
      </c>
      <c r="B18" s="169" t="s">
        <v>154</v>
      </c>
      <c r="C18" s="155"/>
      <c r="D18" s="155">
        <v>6152000</v>
      </c>
      <c r="E18" s="156">
        <v>447000</v>
      </c>
      <c r="F18" s="156">
        <v>382355</v>
      </c>
      <c r="G18" s="156"/>
      <c r="H18" s="156"/>
      <c r="I18" s="156"/>
      <c r="J18" s="198">
        <f t="shared" si="4"/>
        <v>6981355</v>
      </c>
      <c r="K18" s="197">
        <f t="shared" si="5"/>
        <v>6981355</v>
      </c>
    </row>
    <row r="19" spans="1:11" s="167" customFormat="1" ht="12" customHeight="1" thickBot="1">
      <c r="A19" s="14" t="s">
        <v>79</v>
      </c>
      <c r="B19" s="93" t="s">
        <v>155</v>
      </c>
      <c r="C19" s="157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12" customHeight="1" thickBot="1">
      <c r="A20" s="18" t="s">
        <v>9</v>
      </c>
      <c r="B20" s="19" t="s">
        <v>156</v>
      </c>
      <c r="C20" s="154">
        <f>+C21+C22+C23+C24+C25</f>
        <v>95030624</v>
      </c>
      <c r="D20" s="154">
        <f aca="true" t="shared" si="6" ref="D20:J20">+D21+D22+D23+D24+D25</f>
        <v>-14000000</v>
      </c>
      <c r="E20" s="154">
        <f t="shared" si="6"/>
        <v>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-14000000</v>
      </c>
      <c r="K20" s="90">
        <f>+K21+K22+K23+K24+K25</f>
        <v>81030624</v>
      </c>
    </row>
    <row r="21" spans="1:11" s="167" customFormat="1" ht="12" customHeight="1">
      <c r="A21" s="13" t="s">
        <v>52</v>
      </c>
      <c r="B21" s="168" t="s">
        <v>157</v>
      </c>
      <c r="C21" s="156">
        <v>87000000</v>
      </c>
      <c r="D21" s="156">
        <v>-14000000</v>
      </c>
      <c r="E21" s="156"/>
      <c r="F21" s="156"/>
      <c r="G21" s="156"/>
      <c r="H21" s="156"/>
      <c r="I21" s="156"/>
      <c r="J21" s="198">
        <f aca="true" t="shared" si="7" ref="J21:J62">D21+E21+F21+G20:G21+H21+I21</f>
        <v>-14000000</v>
      </c>
      <c r="K21" s="197">
        <f t="shared" si="5"/>
        <v>73000000</v>
      </c>
    </row>
    <row r="22" spans="1:11" s="167" customFormat="1" ht="12" customHeight="1">
      <c r="A22" s="12" t="s">
        <v>53</v>
      </c>
      <c r="B22" s="169" t="s">
        <v>158</v>
      </c>
      <c r="C22" s="155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54</v>
      </c>
      <c r="B23" s="169" t="s">
        <v>316</v>
      </c>
      <c r="C23" s="155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55</v>
      </c>
      <c r="B24" s="169" t="s">
        <v>317</v>
      </c>
      <c r="C24" s="155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96</v>
      </c>
      <c r="B25" s="169" t="s">
        <v>159</v>
      </c>
      <c r="C25" s="155">
        <v>8030624</v>
      </c>
      <c r="D25" s="155"/>
      <c r="E25" s="156"/>
      <c r="F25" s="156"/>
      <c r="G25" s="156"/>
      <c r="H25" s="156"/>
      <c r="I25" s="156"/>
      <c r="J25" s="198">
        <f t="shared" si="7"/>
        <v>0</v>
      </c>
      <c r="K25" s="197">
        <f t="shared" si="5"/>
        <v>8030624</v>
      </c>
    </row>
    <row r="26" spans="1:11" s="167" customFormat="1" ht="12" customHeight="1" thickBot="1">
      <c r="A26" s="14" t="s">
        <v>97</v>
      </c>
      <c r="B26" s="170" t="s">
        <v>160</v>
      </c>
      <c r="C26" s="157"/>
      <c r="D26" s="157"/>
      <c r="E26" s="314"/>
      <c r="F26" s="314"/>
      <c r="G26" s="314"/>
      <c r="H26" s="314"/>
      <c r="I26" s="314"/>
      <c r="J26" s="344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98</v>
      </c>
      <c r="B27" s="19" t="s">
        <v>462</v>
      </c>
      <c r="C27" s="160">
        <f>+C28+C29+C30+C31+C32+C33+C34</f>
        <v>140500000</v>
      </c>
      <c r="D27" s="160">
        <f aca="true" t="shared" si="8" ref="D27:J27">+D28+D29+D30+D31+D32+D33+D34</f>
        <v>0</v>
      </c>
      <c r="E27" s="160">
        <f t="shared" si="8"/>
        <v>0</v>
      </c>
      <c r="F27" s="160">
        <f t="shared" si="8"/>
        <v>8500000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8500000</v>
      </c>
      <c r="K27" s="196">
        <f>+K28+K29+K30+K31+K32+K33+K34</f>
        <v>149000000</v>
      </c>
    </row>
    <row r="28" spans="1:11" s="167" customFormat="1" ht="12" customHeight="1">
      <c r="A28" s="13" t="s">
        <v>161</v>
      </c>
      <c r="B28" s="168" t="s">
        <v>546</v>
      </c>
      <c r="C28" s="198">
        <v>88000000</v>
      </c>
      <c r="D28" s="198"/>
      <c r="E28" s="198"/>
      <c r="F28" s="198">
        <v>2500000</v>
      </c>
      <c r="G28" s="198"/>
      <c r="H28" s="198"/>
      <c r="I28" s="198"/>
      <c r="J28" s="198">
        <f t="shared" si="7"/>
        <v>2500000</v>
      </c>
      <c r="K28" s="197">
        <f t="shared" si="5"/>
        <v>90500000</v>
      </c>
    </row>
    <row r="29" spans="1:11" s="167" customFormat="1" ht="12" customHeight="1">
      <c r="A29" s="12" t="s">
        <v>162</v>
      </c>
      <c r="B29" s="169" t="s">
        <v>456</v>
      </c>
      <c r="C29" s="155">
        <v>30000000</v>
      </c>
      <c r="D29" s="155"/>
      <c r="E29" s="156"/>
      <c r="F29" s="156">
        <v>-1500000</v>
      </c>
      <c r="G29" s="156"/>
      <c r="H29" s="156"/>
      <c r="I29" s="156"/>
      <c r="J29" s="198">
        <f t="shared" si="7"/>
        <v>-1500000</v>
      </c>
      <c r="K29" s="197">
        <f t="shared" si="5"/>
        <v>28500000</v>
      </c>
    </row>
    <row r="30" spans="1:11" s="167" customFormat="1" ht="12" customHeight="1">
      <c r="A30" s="12" t="s">
        <v>163</v>
      </c>
      <c r="B30" s="169" t="s">
        <v>457</v>
      </c>
      <c r="C30" s="155">
        <v>13000000</v>
      </c>
      <c r="D30" s="155"/>
      <c r="E30" s="156"/>
      <c r="F30" s="156">
        <v>9000000</v>
      </c>
      <c r="G30" s="156"/>
      <c r="H30" s="156"/>
      <c r="I30" s="156"/>
      <c r="J30" s="198">
        <f t="shared" si="7"/>
        <v>9000000</v>
      </c>
      <c r="K30" s="197">
        <f t="shared" si="5"/>
        <v>22000000</v>
      </c>
    </row>
    <row r="31" spans="1:11" s="167" customFormat="1" ht="12" customHeight="1">
      <c r="A31" s="12" t="s">
        <v>164</v>
      </c>
      <c r="B31" s="169" t="s">
        <v>458</v>
      </c>
      <c r="C31" s="155"/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0</v>
      </c>
    </row>
    <row r="32" spans="1:11" s="167" customFormat="1" ht="12" customHeight="1">
      <c r="A32" s="12" t="s">
        <v>459</v>
      </c>
      <c r="B32" s="169" t="s">
        <v>165</v>
      </c>
      <c r="C32" s="155">
        <v>4000000</v>
      </c>
      <c r="D32" s="155"/>
      <c r="E32" s="156"/>
      <c r="F32" s="156">
        <v>1000000</v>
      </c>
      <c r="G32" s="156"/>
      <c r="H32" s="156"/>
      <c r="I32" s="156"/>
      <c r="J32" s="198">
        <f t="shared" si="7"/>
        <v>1000000</v>
      </c>
      <c r="K32" s="197">
        <f t="shared" si="5"/>
        <v>5000000</v>
      </c>
    </row>
    <row r="33" spans="1:11" s="167" customFormat="1" ht="12" customHeight="1">
      <c r="A33" s="12" t="s">
        <v>460</v>
      </c>
      <c r="B33" s="169" t="s">
        <v>166</v>
      </c>
      <c r="C33" s="155"/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0</v>
      </c>
    </row>
    <row r="34" spans="1:11" s="167" customFormat="1" ht="12" customHeight="1" thickBot="1">
      <c r="A34" s="14" t="s">
        <v>461</v>
      </c>
      <c r="B34" s="170" t="s">
        <v>167</v>
      </c>
      <c r="C34" s="157">
        <v>5500000</v>
      </c>
      <c r="D34" s="157"/>
      <c r="E34" s="314"/>
      <c r="F34" s="314">
        <v>-2500000</v>
      </c>
      <c r="G34" s="314"/>
      <c r="H34" s="314"/>
      <c r="I34" s="314"/>
      <c r="J34" s="344">
        <f t="shared" si="7"/>
        <v>-2500000</v>
      </c>
      <c r="K34" s="197">
        <f t="shared" si="5"/>
        <v>3000000</v>
      </c>
    </row>
    <row r="35" spans="1:11" s="167" customFormat="1" ht="12" customHeight="1" thickBot="1">
      <c r="A35" s="18" t="s">
        <v>11</v>
      </c>
      <c r="B35" s="19" t="s">
        <v>324</v>
      </c>
      <c r="C35" s="154">
        <f>SUM(C36:C46)</f>
        <v>97044000</v>
      </c>
      <c r="D35" s="154">
        <f aca="true" t="shared" si="9" ref="D35:J35">SUM(D36:D46)</f>
        <v>735530</v>
      </c>
      <c r="E35" s="154">
        <f t="shared" si="9"/>
        <v>44136000</v>
      </c>
      <c r="F35" s="154">
        <f t="shared" si="9"/>
        <v>1125151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45996681</v>
      </c>
      <c r="K35" s="90">
        <f>SUM(K36:K46)</f>
        <v>143040681</v>
      </c>
    </row>
    <row r="36" spans="1:11" s="167" customFormat="1" ht="12" customHeight="1">
      <c r="A36" s="13" t="s">
        <v>56</v>
      </c>
      <c r="B36" s="168" t="s">
        <v>170</v>
      </c>
      <c r="C36" s="156"/>
      <c r="D36" s="156"/>
      <c r="E36" s="156"/>
      <c r="F36" s="156"/>
      <c r="G36" s="156"/>
      <c r="H36" s="156"/>
      <c r="I36" s="156"/>
      <c r="J36" s="198">
        <f t="shared" si="7"/>
        <v>0</v>
      </c>
      <c r="K36" s="197">
        <f t="shared" si="5"/>
        <v>0</v>
      </c>
    </row>
    <row r="37" spans="1:11" s="167" customFormat="1" ht="12" customHeight="1">
      <c r="A37" s="12" t="s">
        <v>57</v>
      </c>
      <c r="B37" s="169" t="s">
        <v>171</v>
      </c>
      <c r="C37" s="155">
        <v>73400000</v>
      </c>
      <c r="D37" s="155"/>
      <c r="E37" s="156">
        <v>33552000</v>
      </c>
      <c r="F37" s="156">
        <v>1012000</v>
      </c>
      <c r="G37" s="156"/>
      <c r="H37" s="156"/>
      <c r="I37" s="156"/>
      <c r="J37" s="198">
        <f t="shared" si="7"/>
        <v>34564000</v>
      </c>
      <c r="K37" s="197">
        <f t="shared" si="5"/>
        <v>107964000</v>
      </c>
    </row>
    <row r="38" spans="1:11" s="167" customFormat="1" ht="12" customHeight="1">
      <c r="A38" s="12" t="s">
        <v>58</v>
      </c>
      <c r="B38" s="169" t="s">
        <v>172</v>
      </c>
      <c r="C38" s="155">
        <v>4275000</v>
      </c>
      <c r="D38" s="155">
        <v>735530</v>
      </c>
      <c r="E38" s="156"/>
      <c r="F38" s="156">
        <v>-1046849</v>
      </c>
      <c r="G38" s="156"/>
      <c r="H38" s="156"/>
      <c r="I38" s="156"/>
      <c r="J38" s="198">
        <f t="shared" si="7"/>
        <v>-311319</v>
      </c>
      <c r="K38" s="197">
        <f t="shared" si="5"/>
        <v>3963681</v>
      </c>
    </row>
    <row r="39" spans="1:11" s="167" customFormat="1" ht="12" customHeight="1">
      <c r="A39" s="12" t="s">
        <v>100</v>
      </c>
      <c r="B39" s="169" t="s">
        <v>173</v>
      </c>
      <c r="C39" s="155">
        <v>300000</v>
      </c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300000</v>
      </c>
    </row>
    <row r="40" spans="1:11" s="167" customFormat="1" ht="12" customHeight="1">
      <c r="A40" s="12" t="s">
        <v>101</v>
      </c>
      <c r="B40" s="169" t="s">
        <v>174</v>
      </c>
      <c r="C40" s="155">
        <v>2500000</v>
      </c>
      <c r="D40" s="155"/>
      <c r="E40" s="156"/>
      <c r="F40" s="156">
        <v>360000</v>
      </c>
      <c r="G40" s="156"/>
      <c r="H40" s="156"/>
      <c r="I40" s="156"/>
      <c r="J40" s="198">
        <f t="shared" si="7"/>
        <v>360000</v>
      </c>
      <c r="K40" s="197">
        <f t="shared" si="5"/>
        <v>2860000</v>
      </c>
    </row>
    <row r="41" spans="1:11" s="167" customFormat="1" ht="12" customHeight="1">
      <c r="A41" s="12" t="s">
        <v>102</v>
      </c>
      <c r="B41" s="169" t="s">
        <v>175</v>
      </c>
      <c r="C41" s="155">
        <v>16269000</v>
      </c>
      <c r="D41" s="155"/>
      <c r="E41" s="156">
        <v>4584000</v>
      </c>
      <c r="F41" s="156">
        <v>800000</v>
      </c>
      <c r="G41" s="156"/>
      <c r="H41" s="156"/>
      <c r="I41" s="156"/>
      <c r="J41" s="198">
        <f t="shared" si="7"/>
        <v>5384000</v>
      </c>
      <c r="K41" s="197">
        <f t="shared" si="5"/>
        <v>21653000</v>
      </c>
    </row>
    <row r="42" spans="1:11" s="167" customFormat="1" ht="12" customHeight="1">
      <c r="A42" s="12" t="s">
        <v>103</v>
      </c>
      <c r="B42" s="169" t="s">
        <v>176</v>
      </c>
      <c r="C42" s="155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104</v>
      </c>
      <c r="B43" s="169" t="s">
        <v>463</v>
      </c>
      <c r="C43" s="155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168</v>
      </c>
      <c r="B44" s="169" t="s">
        <v>178</v>
      </c>
      <c r="C44" s="158">
        <v>100000</v>
      </c>
      <c r="D44" s="158"/>
      <c r="E44" s="209"/>
      <c r="F44" s="209"/>
      <c r="G44" s="209"/>
      <c r="H44" s="209"/>
      <c r="I44" s="209"/>
      <c r="J44" s="345">
        <f t="shared" si="7"/>
        <v>0</v>
      </c>
      <c r="K44" s="197">
        <f t="shared" si="5"/>
        <v>100000</v>
      </c>
    </row>
    <row r="45" spans="1:11" s="167" customFormat="1" ht="12" customHeight="1">
      <c r="A45" s="14" t="s">
        <v>169</v>
      </c>
      <c r="B45" s="170" t="s">
        <v>326</v>
      </c>
      <c r="C45" s="159"/>
      <c r="D45" s="159"/>
      <c r="E45" s="315"/>
      <c r="F45" s="315"/>
      <c r="G45" s="315"/>
      <c r="H45" s="315"/>
      <c r="I45" s="315"/>
      <c r="J45" s="346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325</v>
      </c>
      <c r="B46" s="93" t="s">
        <v>179</v>
      </c>
      <c r="C46" s="159">
        <v>200000</v>
      </c>
      <c r="D46" s="159"/>
      <c r="E46" s="318">
        <v>6000000</v>
      </c>
      <c r="F46" s="318"/>
      <c r="G46" s="318"/>
      <c r="H46" s="318"/>
      <c r="I46" s="318"/>
      <c r="J46" s="347">
        <f t="shared" si="7"/>
        <v>6000000</v>
      </c>
      <c r="K46" s="197">
        <f t="shared" si="5"/>
        <v>6200000</v>
      </c>
    </row>
    <row r="47" spans="1:11" s="167" customFormat="1" ht="12" customHeight="1" thickBot="1">
      <c r="A47" s="18" t="s">
        <v>12</v>
      </c>
      <c r="B47" s="19" t="s">
        <v>180</v>
      </c>
      <c r="C47" s="154">
        <f>SUM(C48:C52)</f>
        <v>1500000</v>
      </c>
      <c r="D47" s="154">
        <f aca="true" t="shared" si="10" ref="D47:J47">SUM(D48:D52)</f>
        <v>4742070</v>
      </c>
      <c r="E47" s="154">
        <f t="shared" si="10"/>
        <v>0</v>
      </c>
      <c r="F47" s="154">
        <f t="shared" si="10"/>
        <v>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4742070</v>
      </c>
      <c r="K47" s="90">
        <f>SUM(K48:K52)</f>
        <v>6242070</v>
      </c>
    </row>
    <row r="48" spans="1:11" s="167" customFormat="1" ht="12" customHeight="1">
      <c r="A48" s="13" t="s">
        <v>59</v>
      </c>
      <c r="B48" s="168" t="s">
        <v>184</v>
      </c>
      <c r="C48" s="209"/>
      <c r="D48" s="209"/>
      <c r="E48" s="209"/>
      <c r="F48" s="209"/>
      <c r="G48" s="209"/>
      <c r="H48" s="209"/>
      <c r="I48" s="209"/>
      <c r="J48" s="345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60</v>
      </c>
      <c r="B49" s="169" t="s">
        <v>185</v>
      </c>
      <c r="C49" s="158">
        <v>1500000</v>
      </c>
      <c r="D49" s="158">
        <v>24000</v>
      </c>
      <c r="E49" s="209"/>
      <c r="F49" s="209"/>
      <c r="G49" s="209"/>
      <c r="H49" s="209"/>
      <c r="I49" s="209"/>
      <c r="J49" s="345">
        <f t="shared" si="7"/>
        <v>24000</v>
      </c>
      <c r="K49" s="276">
        <f t="shared" si="5"/>
        <v>1524000</v>
      </c>
    </row>
    <row r="50" spans="1:11" s="167" customFormat="1" ht="12" customHeight="1">
      <c r="A50" s="12" t="s">
        <v>181</v>
      </c>
      <c r="B50" s="169" t="s">
        <v>186</v>
      </c>
      <c r="C50" s="158"/>
      <c r="D50" s="158"/>
      <c r="E50" s="209"/>
      <c r="F50" s="209"/>
      <c r="G50" s="209"/>
      <c r="H50" s="209"/>
      <c r="I50" s="209"/>
      <c r="J50" s="345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182</v>
      </c>
      <c r="B51" s="169" t="s">
        <v>187</v>
      </c>
      <c r="C51" s="158"/>
      <c r="D51" s="158"/>
      <c r="E51" s="209"/>
      <c r="F51" s="209"/>
      <c r="G51" s="209"/>
      <c r="H51" s="209"/>
      <c r="I51" s="209"/>
      <c r="J51" s="345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183</v>
      </c>
      <c r="B52" s="93" t="s">
        <v>188</v>
      </c>
      <c r="C52" s="159"/>
      <c r="D52" s="159">
        <v>4718070</v>
      </c>
      <c r="E52" s="315"/>
      <c r="F52" s="315"/>
      <c r="G52" s="315"/>
      <c r="H52" s="315"/>
      <c r="I52" s="315"/>
      <c r="J52" s="346">
        <f t="shared" si="7"/>
        <v>4718070</v>
      </c>
      <c r="K52" s="276">
        <f t="shared" si="5"/>
        <v>4718070</v>
      </c>
    </row>
    <row r="53" spans="1:11" s="167" customFormat="1" ht="12" customHeight="1" thickBot="1">
      <c r="A53" s="18" t="s">
        <v>105</v>
      </c>
      <c r="B53" s="19" t="s">
        <v>189</v>
      </c>
      <c r="C53" s="154">
        <f>SUM(C54:C56)</f>
        <v>0</v>
      </c>
      <c r="D53" s="154">
        <f aca="true" t="shared" si="11" ref="D53:J53">SUM(D54:D56)</f>
        <v>0</v>
      </c>
      <c r="E53" s="154">
        <f t="shared" si="11"/>
        <v>100000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100000</v>
      </c>
      <c r="K53" s="90">
        <f>SUM(K54:K56)</f>
        <v>100000</v>
      </c>
    </row>
    <row r="54" spans="1:11" s="167" customFormat="1" ht="12" customHeight="1">
      <c r="A54" s="13" t="s">
        <v>61</v>
      </c>
      <c r="B54" s="168" t="s">
        <v>190</v>
      </c>
      <c r="C54" s="156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62</v>
      </c>
      <c r="B55" s="169" t="s">
        <v>318</v>
      </c>
      <c r="C55" s="155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193</v>
      </c>
      <c r="B56" s="169" t="s">
        <v>191</v>
      </c>
      <c r="C56" s="155"/>
      <c r="D56" s="155"/>
      <c r="E56" s="156">
        <v>100000</v>
      </c>
      <c r="F56" s="156"/>
      <c r="G56" s="156"/>
      <c r="H56" s="156"/>
      <c r="I56" s="156"/>
      <c r="J56" s="198">
        <f t="shared" si="7"/>
        <v>100000</v>
      </c>
      <c r="K56" s="197">
        <f t="shared" si="5"/>
        <v>100000</v>
      </c>
    </row>
    <row r="57" spans="1:11" s="167" customFormat="1" ht="12" customHeight="1" thickBot="1">
      <c r="A57" s="14" t="s">
        <v>194</v>
      </c>
      <c r="B57" s="93" t="s">
        <v>192</v>
      </c>
      <c r="C57" s="157"/>
      <c r="D57" s="157"/>
      <c r="E57" s="314"/>
      <c r="F57" s="314"/>
      <c r="G57" s="314"/>
      <c r="H57" s="314"/>
      <c r="I57" s="314"/>
      <c r="J57" s="344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14</v>
      </c>
      <c r="B58" s="91" t="s">
        <v>195</v>
      </c>
      <c r="C58" s="154">
        <f>SUM(C59:C61)</f>
        <v>0</v>
      </c>
      <c r="D58" s="154">
        <f aca="true" t="shared" si="12" ref="D58:J58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106</v>
      </c>
      <c r="B59" s="168" t="s">
        <v>197</v>
      </c>
      <c r="C59" s="158"/>
      <c r="D59" s="158"/>
      <c r="E59" s="158"/>
      <c r="F59" s="158"/>
      <c r="G59" s="158"/>
      <c r="H59" s="158"/>
      <c r="I59" s="158"/>
      <c r="J59" s="348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107</v>
      </c>
      <c r="B60" s="169" t="s">
        <v>319</v>
      </c>
      <c r="C60" s="158"/>
      <c r="D60" s="158"/>
      <c r="E60" s="158"/>
      <c r="F60" s="158"/>
      <c r="G60" s="158"/>
      <c r="H60" s="158"/>
      <c r="I60" s="158"/>
      <c r="J60" s="348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128</v>
      </c>
      <c r="B61" s="169" t="s">
        <v>198</v>
      </c>
      <c r="C61" s="158"/>
      <c r="D61" s="158"/>
      <c r="E61" s="158"/>
      <c r="F61" s="158"/>
      <c r="G61" s="158"/>
      <c r="H61" s="158"/>
      <c r="I61" s="158"/>
      <c r="J61" s="348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196</v>
      </c>
      <c r="B62" s="93" t="s">
        <v>199</v>
      </c>
      <c r="C62" s="158"/>
      <c r="D62" s="158"/>
      <c r="E62" s="158"/>
      <c r="F62" s="158"/>
      <c r="G62" s="158"/>
      <c r="H62" s="158"/>
      <c r="I62" s="158"/>
      <c r="J62" s="348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366</v>
      </c>
      <c r="B63" s="19" t="s">
        <v>200</v>
      </c>
      <c r="C63" s="160">
        <f>+C6+C13+C20+C27+C35+C47+C53+C58</f>
        <v>412046136</v>
      </c>
      <c r="D63" s="160">
        <f aca="true" t="shared" si="13" ref="D63:J63">+D6+D13+D20+D27+D35+D47+D53+D58</f>
        <v>0</v>
      </c>
      <c r="E63" s="160">
        <f t="shared" si="13"/>
        <v>54490000</v>
      </c>
      <c r="F63" s="160">
        <f t="shared" si="13"/>
        <v>11212000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65702000</v>
      </c>
      <c r="K63" s="196">
        <f>+K6+K13+K20+K27+K35+K47+K53+K58</f>
        <v>477748136</v>
      </c>
    </row>
    <row r="64" spans="1:11" s="167" customFormat="1" ht="12" customHeight="1" thickBot="1">
      <c r="A64" s="210" t="s">
        <v>201</v>
      </c>
      <c r="B64" s="91" t="s">
        <v>202</v>
      </c>
      <c r="C64" s="154">
        <f>SUM(C65:C67)</f>
        <v>0</v>
      </c>
      <c r="D64" s="154">
        <f aca="true" t="shared" si="14" ref="D64:J6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230</v>
      </c>
      <c r="B65" s="168" t="s">
        <v>203</v>
      </c>
      <c r="C65" s="158"/>
      <c r="D65" s="158"/>
      <c r="E65" s="158"/>
      <c r="F65" s="158"/>
      <c r="G65" s="158"/>
      <c r="H65" s="158"/>
      <c r="I65" s="158"/>
      <c r="J65" s="348">
        <f aca="true" t="shared" si="15" ref="J65:J86">D65+E65+F65+G64:G65+H65+I65</f>
        <v>0</v>
      </c>
      <c r="K65" s="275">
        <f aca="true" t="shared" si="16" ref="K65:K86">C65+J65</f>
        <v>0</v>
      </c>
    </row>
    <row r="66" spans="1:11" s="167" customFormat="1" ht="12" customHeight="1">
      <c r="A66" s="12" t="s">
        <v>239</v>
      </c>
      <c r="B66" s="169" t="s">
        <v>204</v>
      </c>
      <c r="C66" s="158"/>
      <c r="D66" s="158"/>
      <c r="E66" s="158"/>
      <c r="F66" s="158"/>
      <c r="G66" s="158"/>
      <c r="H66" s="158"/>
      <c r="I66" s="158"/>
      <c r="J66" s="348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240</v>
      </c>
      <c r="B67" s="216" t="s">
        <v>351</v>
      </c>
      <c r="C67" s="158"/>
      <c r="D67" s="158"/>
      <c r="E67" s="158"/>
      <c r="F67" s="158"/>
      <c r="G67" s="158"/>
      <c r="H67" s="158"/>
      <c r="I67" s="158"/>
      <c r="J67" s="348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206</v>
      </c>
      <c r="B68" s="91" t="s">
        <v>207</v>
      </c>
      <c r="C68" s="154">
        <f>SUM(C69:C72)</f>
        <v>0</v>
      </c>
      <c r="D68" s="154">
        <f aca="true" t="shared" si="17" ref="D68:J68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84</v>
      </c>
      <c r="B69" s="300" t="s">
        <v>208</v>
      </c>
      <c r="C69" s="158"/>
      <c r="D69" s="158"/>
      <c r="E69" s="158"/>
      <c r="F69" s="158"/>
      <c r="G69" s="158"/>
      <c r="H69" s="158"/>
      <c r="I69" s="158"/>
      <c r="J69" s="348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85</v>
      </c>
      <c r="B70" s="300" t="s">
        <v>488</v>
      </c>
      <c r="C70" s="158"/>
      <c r="D70" s="158"/>
      <c r="E70" s="158"/>
      <c r="F70" s="158"/>
      <c r="G70" s="158"/>
      <c r="H70" s="158"/>
      <c r="I70" s="158"/>
      <c r="J70" s="348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231</v>
      </c>
      <c r="B71" s="300" t="s">
        <v>209</v>
      </c>
      <c r="C71" s="158"/>
      <c r="D71" s="158"/>
      <c r="E71" s="158"/>
      <c r="F71" s="158"/>
      <c r="G71" s="158"/>
      <c r="H71" s="158"/>
      <c r="I71" s="158"/>
      <c r="J71" s="348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232</v>
      </c>
      <c r="B72" s="301" t="s">
        <v>489</v>
      </c>
      <c r="C72" s="158"/>
      <c r="D72" s="158"/>
      <c r="E72" s="158"/>
      <c r="F72" s="158"/>
      <c r="G72" s="158"/>
      <c r="H72" s="158"/>
      <c r="I72" s="158"/>
      <c r="J72" s="348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210</v>
      </c>
      <c r="B73" s="91" t="s">
        <v>211</v>
      </c>
      <c r="C73" s="154">
        <f>SUM(C74:C75)</f>
        <v>83089864</v>
      </c>
      <c r="D73" s="154">
        <f aca="true" t="shared" si="18" ref="D73:J73">SUM(D74:D75)</f>
        <v>0</v>
      </c>
      <c r="E73" s="154">
        <f t="shared" si="18"/>
        <v>0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0</v>
      </c>
      <c r="K73" s="90">
        <f>SUM(K74:K75)</f>
        <v>83089864</v>
      </c>
    </row>
    <row r="74" spans="1:11" s="167" customFormat="1" ht="12" customHeight="1">
      <c r="A74" s="13" t="s">
        <v>233</v>
      </c>
      <c r="B74" s="168" t="s">
        <v>212</v>
      </c>
      <c r="C74" s="158">
        <v>83089864</v>
      </c>
      <c r="D74" s="158"/>
      <c r="E74" s="158"/>
      <c r="F74" s="158"/>
      <c r="G74" s="158"/>
      <c r="H74" s="158"/>
      <c r="I74" s="158"/>
      <c r="J74" s="348">
        <f t="shared" si="15"/>
        <v>0</v>
      </c>
      <c r="K74" s="275">
        <f t="shared" si="16"/>
        <v>83089864</v>
      </c>
    </row>
    <row r="75" spans="1:11" s="167" customFormat="1" ht="12" customHeight="1" thickBot="1">
      <c r="A75" s="14" t="s">
        <v>234</v>
      </c>
      <c r="B75" s="93" t="s">
        <v>213</v>
      </c>
      <c r="C75" s="158"/>
      <c r="D75" s="158"/>
      <c r="E75" s="158"/>
      <c r="F75" s="158"/>
      <c r="G75" s="158"/>
      <c r="H75" s="158"/>
      <c r="I75" s="158"/>
      <c r="J75" s="348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214</v>
      </c>
      <c r="B76" s="91" t="s">
        <v>215</v>
      </c>
      <c r="C76" s="154">
        <f>SUM(C77:C79)</f>
        <v>25000000</v>
      </c>
      <c r="D76" s="154">
        <f aca="true" t="shared" si="19" ref="D76:J76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25000000</v>
      </c>
    </row>
    <row r="77" spans="1:11" s="167" customFormat="1" ht="12" customHeight="1">
      <c r="A77" s="13" t="s">
        <v>235</v>
      </c>
      <c r="B77" s="168" t="s">
        <v>216</v>
      </c>
      <c r="C77" s="158"/>
      <c r="D77" s="158"/>
      <c r="E77" s="158"/>
      <c r="F77" s="158"/>
      <c r="G77" s="158"/>
      <c r="H77" s="158"/>
      <c r="I77" s="158"/>
      <c r="J77" s="348">
        <f t="shared" si="15"/>
        <v>0</v>
      </c>
      <c r="K77" s="275">
        <f t="shared" si="16"/>
        <v>0</v>
      </c>
    </row>
    <row r="78" spans="1:11" s="167" customFormat="1" ht="12" customHeight="1">
      <c r="A78" s="12" t="s">
        <v>236</v>
      </c>
      <c r="B78" s="169" t="s">
        <v>217</v>
      </c>
      <c r="C78" s="158"/>
      <c r="D78" s="158"/>
      <c r="E78" s="158"/>
      <c r="F78" s="158"/>
      <c r="G78" s="158"/>
      <c r="H78" s="158"/>
      <c r="I78" s="158"/>
      <c r="J78" s="348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237</v>
      </c>
      <c r="B79" s="93" t="s">
        <v>490</v>
      </c>
      <c r="C79" s="158">
        <v>25000000</v>
      </c>
      <c r="D79" s="158"/>
      <c r="E79" s="158"/>
      <c r="F79" s="158"/>
      <c r="G79" s="158"/>
      <c r="H79" s="158"/>
      <c r="I79" s="158"/>
      <c r="J79" s="348">
        <f t="shared" si="15"/>
        <v>0</v>
      </c>
      <c r="K79" s="275">
        <f t="shared" si="16"/>
        <v>25000000</v>
      </c>
    </row>
    <row r="80" spans="1:11" s="167" customFormat="1" ht="12" customHeight="1" thickBot="1">
      <c r="A80" s="210" t="s">
        <v>218</v>
      </c>
      <c r="B80" s="91" t="s">
        <v>238</v>
      </c>
      <c r="C80" s="154">
        <f>SUM(C81:C84)</f>
        <v>0</v>
      </c>
      <c r="D80" s="154">
        <f aca="true" t="shared" si="20" ref="D80:J8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219</v>
      </c>
      <c r="B81" s="168" t="s">
        <v>220</v>
      </c>
      <c r="C81" s="158"/>
      <c r="D81" s="158"/>
      <c r="E81" s="158"/>
      <c r="F81" s="158"/>
      <c r="G81" s="158"/>
      <c r="H81" s="158"/>
      <c r="I81" s="158"/>
      <c r="J81" s="348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221</v>
      </c>
      <c r="B82" s="169" t="s">
        <v>222</v>
      </c>
      <c r="C82" s="158"/>
      <c r="D82" s="158"/>
      <c r="E82" s="158"/>
      <c r="F82" s="158"/>
      <c r="G82" s="158"/>
      <c r="H82" s="158"/>
      <c r="I82" s="158"/>
      <c r="J82" s="348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223</v>
      </c>
      <c r="B83" s="169" t="s">
        <v>224</v>
      </c>
      <c r="C83" s="158"/>
      <c r="D83" s="158"/>
      <c r="E83" s="158"/>
      <c r="F83" s="158"/>
      <c r="G83" s="158"/>
      <c r="H83" s="158"/>
      <c r="I83" s="158"/>
      <c r="J83" s="348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225</v>
      </c>
      <c r="B84" s="93" t="s">
        <v>226</v>
      </c>
      <c r="C84" s="158"/>
      <c r="D84" s="158"/>
      <c r="E84" s="158"/>
      <c r="F84" s="158"/>
      <c r="G84" s="158"/>
      <c r="H84" s="158"/>
      <c r="I84" s="158"/>
      <c r="J84" s="348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227</v>
      </c>
      <c r="B85" s="91" t="s">
        <v>365</v>
      </c>
      <c r="C85" s="212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229</v>
      </c>
      <c r="B86" s="91" t="s">
        <v>228</v>
      </c>
      <c r="C86" s="212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241</v>
      </c>
      <c r="B87" s="174" t="s">
        <v>368</v>
      </c>
      <c r="C87" s="160">
        <f>+C64+C68+C73+C76+C80+C86+C85</f>
        <v>108089864</v>
      </c>
      <c r="D87" s="160">
        <f aca="true" t="shared" si="21" ref="D87:J87">+D64+D68+D73+D76+D80+D86+D85</f>
        <v>0</v>
      </c>
      <c r="E87" s="160">
        <f t="shared" si="21"/>
        <v>0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0</v>
      </c>
      <c r="K87" s="196">
        <f>+K64+K68+K73+K76+K80+K86+K85</f>
        <v>108089864</v>
      </c>
    </row>
    <row r="88" spans="1:11" s="167" customFormat="1" ht="25.5" customHeight="1" thickBot="1">
      <c r="A88" s="211" t="s">
        <v>367</v>
      </c>
      <c r="B88" s="175" t="s">
        <v>369</v>
      </c>
      <c r="C88" s="160">
        <f>+C63+C87</f>
        <v>520136000</v>
      </c>
      <c r="D88" s="160">
        <f aca="true" t="shared" si="22" ref="D88:J88">+D63+D87</f>
        <v>0</v>
      </c>
      <c r="E88" s="160">
        <f t="shared" si="22"/>
        <v>54490000</v>
      </c>
      <c r="F88" s="160">
        <f t="shared" si="22"/>
        <v>11212000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65702000</v>
      </c>
      <c r="K88" s="196">
        <f>+K63+K87</f>
        <v>585838000</v>
      </c>
    </row>
    <row r="89" spans="1:3" s="167" customFormat="1" ht="30.75" customHeight="1">
      <c r="A89" s="3"/>
      <c r="B89" s="4"/>
      <c r="C89" s="95"/>
    </row>
    <row r="90" spans="1:11" ht="16.5" customHeight="1">
      <c r="A90" s="398" t="s">
        <v>35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</row>
    <row r="91" spans="1:11" s="176" customFormat="1" ht="16.5" customHeight="1" thickBot="1">
      <c r="A91" s="400" t="s">
        <v>87</v>
      </c>
      <c r="B91" s="400"/>
      <c r="C91" s="53"/>
      <c r="K91" s="53" t="str">
        <f>K2</f>
        <v>Forintban!</v>
      </c>
    </row>
    <row r="92" spans="1:11" ht="15">
      <c r="A92" s="401" t="s">
        <v>51</v>
      </c>
      <c r="B92" s="403" t="s">
        <v>409</v>
      </c>
      <c r="C92" s="405" t="str">
        <f>+CONCATENATE(LEFT(ÖSSZEFÜGGÉSEK!A6,4),". évi")</f>
        <v>2018. évi</v>
      </c>
      <c r="D92" s="406"/>
      <c r="E92" s="407"/>
      <c r="F92" s="407"/>
      <c r="G92" s="407"/>
      <c r="H92" s="407"/>
      <c r="I92" s="407"/>
      <c r="J92" s="407"/>
      <c r="K92" s="408"/>
    </row>
    <row r="93" spans="1:11" ht="27" thickBot="1">
      <c r="A93" s="402"/>
      <c r="B93" s="404"/>
      <c r="C93" s="382" t="s">
        <v>408</v>
      </c>
      <c r="D93" s="364" t="s">
        <v>464</v>
      </c>
      <c r="E93" s="364" t="s">
        <v>491</v>
      </c>
      <c r="F93" s="364" t="s">
        <v>492</v>
      </c>
      <c r="G93" s="365" t="s">
        <v>493</v>
      </c>
      <c r="H93" s="365" t="s">
        <v>494</v>
      </c>
      <c r="I93" s="365" t="s">
        <v>495</v>
      </c>
      <c r="J93" s="365" t="s">
        <v>504</v>
      </c>
      <c r="K93" s="360" t="s">
        <v>533</v>
      </c>
    </row>
    <row r="94" spans="1:11" s="166" customFormat="1" ht="12" customHeight="1" thickBot="1">
      <c r="A94" s="25" t="s">
        <v>377</v>
      </c>
      <c r="B94" s="26" t="s">
        <v>378</v>
      </c>
      <c r="C94" s="26" t="s">
        <v>379</v>
      </c>
      <c r="D94" s="163" t="s">
        <v>381</v>
      </c>
      <c r="E94" s="304" t="s">
        <v>380</v>
      </c>
      <c r="F94" s="304" t="s">
        <v>382</v>
      </c>
      <c r="G94" s="304" t="s">
        <v>383</v>
      </c>
      <c r="H94" s="304" t="s">
        <v>384</v>
      </c>
      <c r="I94" s="304" t="s">
        <v>496</v>
      </c>
      <c r="J94" s="304" t="s">
        <v>507</v>
      </c>
      <c r="K94" s="363" t="s">
        <v>508</v>
      </c>
    </row>
    <row r="95" spans="1:11" ht="12" customHeight="1" thickBot="1">
      <c r="A95" s="20" t="s">
        <v>7</v>
      </c>
      <c r="B95" s="24" t="s">
        <v>327</v>
      </c>
      <c r="C95" s="153">
        <f>C96+C97+C98+C99+C100+C113</f>
        <v>308392785</v>
      </c>
      <c r="D95" s="153">
        <f aca="true" t="shared" si="23" ref="D95:J95">D96+D97+D98+D99+D100+D113</f>
        <v>9271400</v>
      </c>
      <c r="E95" s="153">
        <f t="shared" si="23"/>
        <v>54490000</v>
      </c>
      <c r="F95" s="153">
        <f t="shared" si="23"/>
        <v>10568000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74329400</v>
      </c>
      <c r="K95" s="223">
        <f>K96+K97+K98+K99+K100+K113</f>
        <v>382722185</v>
      </c>
    </row>
    <row r="96" spans="1:11" ht="12" customHeight="1">
      <c r="A96" s="15" t="s">
        <v>63</v>
      </c>
      <c r="B96" s="8" t="s">
        <v>36</v>
      </c>
      <c r="C96" s="340">
        <v>72958574</v>
      </c>
      <c r="D96" s="227"/>
      <c r="E96" s="227">
        <v>740000</v>
      </c>
      <c r="F96" s="227">
        <v>-50000</v>
      </c>
      <c r="G96" s="227"/>
      <c r="H96" s="227"/>
      <c r="I96" s="227"/>
      <c r="J96" s="349">
        <f aca="true" t="shared" si="24" ref="J96:J129">D96+E96+F96+G95:G96+H96+I96</f>
        <v>690000</v>
      </c>
      <c r="K96" s="277">
        <f aca="true" t="shared" si="25" ref="K96:K129">C96+J96</f>
        <v>73648574</v>
      </c>
    </row>
    <row r="97" spans="1:11" ht="12" customHeight="1">
      <c r="A97" s="12" t="s">
        <v>64</v>
      </c>
      <c r="B97" s="6" t="s">
        <v>108</v>
      </c>
      <c r="C97" s="155">
        <v>15846944</v>
      </c>
      <c r="D97" s="155"/>
      <c r="E97" s="155">
        <v>143000</v>
      </c>
      <c r="F97" s="155">
        <v>50000</v>
      </c>
      <c r="G97" s="155"/>
      <c r="H97" s="155"/>
      <c r="I97" s="155"/>
      <c r="J97" s="350">
        <f t="shared" si="24"/>
        <v>193000</v>
      </c>
      <c r="K97" s="273">
        <f t="shared" si="25"/>
        <v>16039944</v>
      </c>
    </row>
    <row r="98" spans="1:11" ht="12" customHeight="1">
      <c r="A98" s="12" t="s">
        <v>65</v>
      </c>
      <c r="B98" s="6" t="s">
        <v>82</v>
      </c>
      <c r="C98" s="157">
        <v>130836660</v>
      </c>
      <c r="D98" s="157"/>
      <c r="E98" s="157">
        <v>5000000</v>
      </c>
      <c r="F98" s="157">
        <v>12056000</v>
      </c>
      <c r="G98" s="157"/>
      <c r="H98" s="157"/>
      <c r="I98" s="157"/>
      <c r="J98" s="351">
        <f t="shared" si="24"/>
        <v>17056000</v>
      </c>
      <c r="K98" s="274">
        <f t="shared" si="25"/>
        <v>147892660</v>
      </c>
    </row>
    <row r="99" spans="1:11" ht="12" customHeight="1">
      <c r="A99" s="12" t="s">
        <v>66</v>
      </c>
      <c r="B99" s="9" t="s">
        <v>109</v>
      </c>
      <c r="C99" s="157">
        <v>6800000</v>
      </c>
      <c r="D99" s="157"/>
      <c r="E99" s="157"/>
      <c r="F99" s="157"/>
      <c r="G99" s="157"/>
      <c r="H99" s="157"/>
      <c r="I99" s="157"/>
      <c r="J99" s="351">
        <f t="shared" si="24"/>
        <v>0</v>
      </c>
      <c r="K99" s="274">
        <f t="shared" si="25"/>
        <v>6800000</v>
      </c>
    </row>
    <row r="100" spans="1:11" ht="12" customHeight="1">
      <c r="A100" s="12" t="s">
        <v>74</v>
      </c>
      <c r="B100" s="17" t="s">
        <v>110</v>
      </c>
      <c r="C100" s="157">
        <v>63324363</v>
      </c>
      <c r="D100" s="157"/>
      <c r="E100" s="157">
        <v>9190200</v>
      </c>
      <c r="F100" s="157">
        <v>498</v>
      </c>
      <c r="G100" s="157"/>
      <c r="H100" s="157"/>
      <c r="I100" s="157"/>
      <c r="J100" s="351">
        <f t="shared" si="24"/>
        <v>9190698</v>
      </c>
      <c r="K100" s="274">
        <f t="shared" si="25"/>
        <v>72515061</v>
      </c>
    </row>
    <row r="101" spans="1:11" ht="12" customHeight="1">
      <c r="A101" s="12" t="s">
        <v>67</v>
      </c>
      <c r="B101" s="6" t="s">
        <v>332</v>
      </c>
      <c r="C101" s="157">
        <v>55360</v>
      </c>
      <c r="D101" s="157"/>
      <c r="E101" s="157"/>
      <c r="F101" s="157">
        <v>498</v>
      </c>
      <c r="G101" s="157"/>
      <c r="H101" s="157"/>
      <c r="I101" s="157"/>
      <c r="J101" s="351">
        <f t="shared" si="24"/>
        <v>498</v>
      </c>
      <c r="K101" s="274">
        <f t="shared" si="25"/>
        <v>55858</v>
      </c>
    </row>
    <row r="102" spans="1:11" ht="12" customHeight="1">
      <c r="A102" s="12" t="s">
        <v>68</v>
      </c>
      <c r="B102" s="57" t="s">
        <v>331</v>
      </c>
      <c r="C102" s="157"/>
      <c r="D102" s="157"/>
      <c r="E102" s="157"/>
      <c r="F102" s="157"/>
      <c r="G102" s="157"/>
      <c r="H102" s="157"/>
      <c r="I102" s="157"/>
      <c r="J102" s="351">
        <f t="shared" si="24"/>
        <v>0</v>
      </c>
      <c r="K102" s="274">
        <f t="shared" si="25"/>
        <v>0</v>
      </c>
    </row>
    <row r="103" spans="1:11" ht="12" customHeight="1">
      <c r="A103" s="12" t="s">
        <v>75</v>
      </c>
      <c r="B103" s="57" t="s">
        <v>330</v>
      </c>
      <c r="C103" s="157"/>
      <c r="D103" s="157"/>
      <c r="E103" s="157"/>
      <c r="F103" s="157"/>
      <c r="G103" s="157"/>
      <c r="H103" s="157"/>
      <c r="I103" s="157"/>
      <c r="J103" s="351">
        <f t="shared" si="24"/>
        <v>0</v>
      </c>
      <c r="K103" s="274">
        <f t="shared" si="25"/>
        <v>0</v>
      </c>
    </row>
    <row r="104" spans="1:11" ht="12" customHeight="1">
      <c r="A104" s="12" t="s">
        <v>76</v>
      </c>
      <c r="B104" s="55" t="s">
        <v>244</v>
      </c>
      <c r="C104" s="157"/>
      <c r="D104" s="157"/>
      <c r="E104" s="157"/>
      <c r="F104" s="157"/>
      <c r="G104" s="157"/>
      <c r="H104" s="157"/>
      <c r="I104" s="157"/>
      <c r="J104" s="351">
        <f t="shared" si="24"/>
        <v>0</v>
      </c>
      <c r="K104" s="274">
        <f t="shared" si="25"/>
        <v>0</v>
      </c>
    </row>
    <row r="105" spans="1:11" ht="12" customHeight="1">
      <c r="A105" s="12" t="s">
        <v>77</v>
      </c>
      <c r="B105" s="56" t="s">
        <v>245</v>
      </c>
      <c r="C105" s="157"/>
      <c r="D105" s="157"/>
      <c r="E105" s="157"/>
      <c r="F105" s="157"/>
      <c r="G105" s="157"/>
      <c r="H105" s="157"/>
      <c r="I105" s="157"/>
      <c r="J105" s="351">
        <f t="shared" si="24"/>
        <v>0</v>
      </c>
      <c r="K105" s="274">
        <f t="shared" si="25"/>
        <v>0</v>
      </c>
    </row>
    <row r="106" spans="1:11" ht="12" customHeight="1">
      <c r="A106" s="12" t="s">
        <v>78</v>
      </c>
      <c r="B106" s="56" t="s">
        <v>246</v>
      </c>
      <c r="C106" s="157"/>
      <c r="D106" s="157"/>
      <c r="E106" s="157"/>
      <c r="F106" s="157"/>
      <c r="G106" s="157"/>
      <c r="H106" s="157"/>
      <c r="I106" s="157"/>
      <c r="J106" s="351">
        <f t="shared" si="24"/>
        <v>0</v>
      </c>
      <c r="K106" s="274">
        <f t="shared" si="25"/>
        <v>0</v>
      </c>
    </row>
    <row r="107" spans="1:11" ht="12" customHeight="1">
      <c r="A107" s="12" t="s">
        <v>80</v>
      </c>
      <c r="B107" s="55" t="s">
        <v>247</v>
      </c>
      <c r="C107" s="157">
        <v>50209003</v>
      </c>
      <c r="D107" s="157"/>
      <c r="E107" s="157"/>
      <c r="F107" s="157">
        <v>560000</v>
      </c>
      <c r="G107" s="157"/>
      <c r="H107" s="157"/>
      <c r="I107" s="157"/>
      <c r="J107" s="351">
        <f t="shared" si="24"/>
        <v>560000</v>
      </c>
      <c r="K107" s="274">
        <f t="shared" si="25"/>
        <v>50769003</v>
      </c>
    </row>
    <row r="108" spans="1:11" ht="12" customHeight="1">
      <c r="A108" s="12" t="s">
        <v>111</v>
      </c>
      <c r="B108" s="55" t="s">
        <v>248</v>
      </c>
      <c r="C108" s="157"/>
      <c r="D108" s="157"/>
      <c r="E108" s="157"/>
      <c r="F108" s="157"/>
      <c r="G108" s="157"/>
      <c r="H108" s="157"/>
      <c r="I108" s="157"/>
      <c r="J108" s="351">
        <f t="shared" si="24"/>
        <v>0</v>
      </c>
      <c r="K108" s="274">
        <f t="shared" si="25"/>
        <v>0</v>
      </c>
    </row>
    <row r="109" spans="1:11" ht="12" customHeight="1">
      <c r="A109" s="12" t="s">
        <v>242</v>
      </c>
      <c r="B109" s="56" t="s">
        <v>249</v>
      </c>
      <c r="C109" s="157"/>
      <c r="D109" s="157"/>
      <c r="E109" s="157"/>
      <c r="F109" s="157"/>
      <c r="G109" s="157"/>
      <c r="H109" s="157"/>
      <c r="I109" s="157"/>
      <c r="J109" s="351">
        <f t="shared" si="24"/>
        <v>0</v>
      </c>
      <c r="K109" s="274">
        <f t="shared" si="25"/>
        <v>0</v>
      </c>
    </row>
    <row r="110" spans="1:11" ht="12" customHeight="1">
      <c r="A110" s="11" t="s">
        <v>243</v>
      </c>
      <c r="B110" s="57" t="s">
        <v>250</v>
      </c>
      <c r="C110" s="157"/>
      <c r="D110" s="157"/>
      <c r="E110" s="157"/>
      <c r="F110" s="157"/>
      <c r="G110" s="157"/>
      <c r="H110" s="157"/>
      <c r="I110" s="157"/>
      <c r="J110" s="351">
        <f t="shared" si="24"/>
        <v>0</v>
      </c>
      <c r="K110" s="274">
        <f t="shared" si="25"/>
        <v>0</v>
      </c>
    </row>
    <row r="111" spans="1:11" ht="12" customHeight="1">
      <c r="A111" s="12" t="s">
        <v>328</v>
      </c>
      <c r="B111" s="57" t="s">
        <v>251</v>
      </c>
      <c r="C111" s="157"/>
      <c r="D111" s="157"/>
      <c r="E111" s="157"/>
      <c r="F111" s="157"/>
      <c r="G111" s="157"/>
      <c r="H111" s="157"/>
      <c r="I111" s="157"/>
      <c r="J111" s="351">
        <f t="shared" si="24"/>
        <v>0</v>
      </c>
      <c r="K111" s="274">
        <f t="shared" si="25"/>
        <v>0</v>
      </c>
    </row>
    <row r="112" spans="1:11" ht="12" customHeight="1">
      <c r="A112" s="14" t="s">
        <v>329</v>
      </c>
      <c r="B112" s="57" t="s">
        <v>252</v>
      </c>
      <c r="C112" s="157">
        <v>13060000</v>
      </c>
      <c r="D112" s="157"/>
      <c r="E112" s="157">
        <v>9190200</v>
      </c>
      <c r="F112" s="157">
        <v>-560000</v>
      </c>
      <c r="G112" s="157"/>
      <c r="H112" s="157"/>
      <c r="I112" s="157"/>
      <c r="J112" s="351">
        <f t="shared" si="24"/>
        <v>8630200</v>
      </c>
      <c r="K112" s="274">
        <f t="shared" si="25"/>
        <v>21690200</v>
      </c>
    </row>
    <row r="113" spans="1:11" ht="12" customHeight="1">
      <c r="A113" s="12" t="s">
        <v>333</v>
      </c>
      <c r="B113" s="9" t="s">
        <v>37</v>
      </c>
      <c r="C113" s="155">
        <v>18626244</v>
      </c>
      <c r="D113" s="155">
        <v>9271400</v>
      </c>
      <c r="E113" s="155">
        <v>39416800</v>
      </c>
      <c r="F113" s="155">
        <v>-1488498</v>
      </c>
      <c r="G113" s="155"/>
      <c r="H113" s="155"/>
      <c r="I113" s="155"/>
      <c r="J113" s="350">
        <f t="shared" si="24"/>
        <v>47199702</v>
      </c>
      <c r="K113" s="273">
        <f t="shared" si="25"/>
        <v>65825946</v>
      </c>
    </row>
    <row r="114" spans="1:11" ht="12" customHeight="1">
      <c r="A114" s="12" t="s">
        <v>334</v>
      </c>
      <c r="B114" s="6" t="s">
        <v>336</v>
      </c>
      <c r="C114" s="155">
        <v>1000000</v>
      </c>
      <c r="D114" s="155">
        <v>9271400</v>
      </c>
      <c r="E114" s="155">
        <v>39416800</v>
      </c>
      <c r="F114" s="155">
        <v>-1488498</v>
      </c>
      <c r="G114" s="155"/>
      <c r="H114" s="155"/>
      <c r="I114" s="155"/>
      <c r="J114" s="350">
        <f t="shared" si="24"/>
        <v>47199702</v>
      </c>
      <c r="K114" s="273">
        <f t="shared" si="25"/>
        <v>48199702</v>
      </c>
    </row>
    <row r="115" spans="1:11" ht="12" customHeight="1" thickBot="1">
      <c r="A115" s="16" t="s">
        <v>335</v>
      </c>
      <c r="B115" s="219" t="s">
        <v>337</v>
      </c>
      <c r="C115" s="228">
        <v>17626244</v>
      </c>
      <c r="D115" s="228"/>
      <c r="E115" s="228"/>
      <c r="F115" s="228"/>
      <c r="G115" s="228"/>
      <c r="H115" s="228"/>
      <c r="I115" s="228"/>
      <c r="J115" s="352">
        <f t="shared" si="24"/>
        <v>0</v>
      </c>
      <c r="K115" s="278">
        <f t="shared" si="25"/>
        <v>17626244</v>
      </c>
    </row>
    <row r="116" spans="1:11" ht="12" customHeight="1" thickBot="1">
      <c r="A116" s="217" t="s">
        <v>8</v>
      </c>
      <c r="B116" s="218" t="s">
        <v>253</v>
      </c>
      <c r="C116" s="229">
        <f>+C117+C119+C121</f>
        <v>208577538</v>
      </c>
      <c r="D116" s="154">
        <f aca="true" t="shared" si="26" ref="D116:J116">+D117+D119+D121</f>
        <v>-9271400</v>
      </c>
      <c r="E116" s="229">
        <f t="shared" si="26"/>
        <v>0</v>
      </c>
      <c r="F116" s="229">
        <f t="shared" si="26"/>
        <v>644000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-8627400</v>
      </c>
      <c r="K116" s="224">
        <f>+K117+K119+K121</f>
        <v>199950138</v>
      </c>
    </row>
    <row r="117" spans="1:11" ht="12" customHeight="1">
      <c r="A117" s="13" t="s">
        <v>69</v>
      </c>
      <c r="B117" s="6" t="s">
        <v>127</v>
      </c>
      <c r="C117" s="156">
        <v>63920878</v>
      </c>
      <c r="D117" s="236">
        <v>-9271400</v>
      </c>
      <c r="E117" s="156"/>
      <c r="F117" s="156">
        <v>644000</v>
      </c>
      <c r="G117" s="156"/>
      <c r="H117" s="156"/>
      <c r="I117" s="156"/>
      <c r="J117" s="198">
        <f t="shared" si="24"/>
        <v>-8627400</v>
      </c>
      <c r="K117" s="197">
        <f t="shared" si="25"/>
        <v>55293478</v>
      </c>
    </row>
    <row r="118" spans="1:11" ht="12" customHeight="1">
      <c r="A118" s="13" t="s">
        <v>70</v>
      </c>
      <c r="B118" s="10" t="s">
        <v>257</v>
      </c>
      <c r="C118" s="156"/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0</v>
      </c>
    </row>
    <row r="119" spans="1:11" ht="12" customHeight="1">
      <c r="A119" s="13" t="s">
        <v>71</v>
      </c>
      <c r="B119" s="10" t="s">
        <v>112</v>
      </c>
      <c r="C119" s="155">
        <v>144656660</v>
      </c>
      <c r="D119" s="237"/>
      <c r="E119" s="155"/>
      <c r="F119" s="155"/>
      <c r="G119" s="155"/>
      <c r="H119" s="155"/>
      <c r="I119" s="155"/>
      <c r="J119" s="350">
        <f t="shared" si="24"/>
        <v>0</v>
      </c>
      <c r="K119" s="273">
        <f t="shared" si="25"/>
        <v>144656660</v>
      </c>
    </row>
    <row r="120" spans="1:11" ht="12" customHeight="1">
      <c r="A120" s="13" t="s">
        <v>72</v>
      </c>
      <c r="B120" s="10" t="s">
        <v>258</v>
      </c>
      <c r="C120" s="155"/>
      <c r="D120" s="237"/>
      <c r="E120" s="155"/>
      <c r="F120" s="155"/>
      <c r="G120" s="155"/>
      <c r="H120" s="155"/>
      <c r="I120" s="155"/>
      <c r="J120" s="350">
        <f t="shared" si="24"/>
        <v>0</v>
      </c>
      <c r="K120" s="273">
        <f t="shared" si="25"/>
        <v>0</v>
      </c>
    </row>
    <row r="121" spans="1:11" ht="12" customHeight="1">
      <c r="A121" s="13" t="s">
        <v>73</v>
      </c>
      <c r="B121" s="93" t="s">
        <v>129</v>
      </c>
      <c r="C121" s="155"/>
      <c r="D121" s="237"/>
      <c r="E121" s="155"/>
      <c r="F121" s="155"/>
      <c r="G121" s="155"/>
      <c r="H121" s="155"/>
      <c r="I121" s="155"/>
      <c r="J121" s="350">
        <f t="shared" si="24"/>
        <v>0</v>
      </c>
      <c r="K121" s="273">
        <f t="shared" si="25"/>
        <v>0</v>
      </c>
    </row>
    <row r="122" spans="1:11" ht="12" customHeight="1">
      <c r="A122" s="13" t="s">
        <v>79</v>
      </c>
      <c r="B122" s="92" t="s">
        <v>320</v>
      </c>
      <c r="C122" s="155"/>
      <c r="D122" s="237"/>
      <c r="E122" s="155"/>
      <c r="F122" s="155"/>
      <c r="G122" s="155"/>
      <c r="H122" s="155"/>
      <c r="I122" s="155"/>
      <c r="J122" s="350">
        <f t="shared" si="24"/>
        <v>0</v>
      </c>
      <c r="K122" s="273">
        <f t="shared" si="25"/>
        <v>0</v>
      </c>
    </row>
    <row r="123" spans="1:11" ht="12" customHeight="1">
      <c r="A123" s="13" t="s">
        <v>81</v>
      </c>
      <c r="B123" s="164" t="s">
        <v>263</v>
      </c>
      <c r="C123" s="155"/>
      <c r="D123" s="237"/>
      <c r="E123" s="155"/>
      <c r="F123" s="155"/>
      <c r="G123" s="155"/>
      <c r="H123" s="155"/>
      <c r="I123" s="155"/>
      <c r="J123" s="350">
        <f t="shared" si="24"/>
        <v>0</v>
      </c>
      <c r="K123" s="273">
        <f t="shared" si="25"/>
        <v>0</v>
      </c>
    </row>
    <row r="124" spans="1:11" ht="15">
      <c r="A124" s="13" t="s">
        <v>113</v>
      </c>
      <c r="B124" s="56" t="s">
        <v>246</v>
      </c>
      <c r="C124" s="155"/>
      <c r="D124" s="237"/>
      <c r="E124" s="155"/>
      <c r="F124" s="155"/>
      <c r="G124" s="155"/>
      <c r="H124" s="155"/>
      <c r="I124" s="155"/>
      <c r="J124" s="350">
        <f t="shared" si="24"/>
        <v>0</v>
      </c>
      <c r="K124" s="273">
        <f t="shared" si="25"/>
        <v>0</v>
      </c>
    </row>
    <row r="125" spans="1:11" ht="12" customHeight="1">
      <c r="A125" s="13" t="s">
        <v>114</v>
      </c>
      <c r="B125" s="56" t="s">
        <v>262</v>
      </c>
      <c r="C125" s="155"/>
      <c r="D125" s="237"/>
      <c r="E125" s="155"/>
      <c r="F125" s="155"/>
      <c r="G125" s="155"/>
      <c r="H125" s="155"/>
      <c r="I125" s="155"/>
      <c r="J125" s="350">
        <f t="shared" si="24"/>
        <v>0</v>
      </c>
      <c r="K125" s="273">
        <f t="shared" si="25"/>
        <v>0</v>
      </c>
    </row>
    <row r="126" spans="1:11" ht="12" customHeight="1">
      <c r="A126" s="13" t="s">
        <v>115</v>
      </c>
      <c r="B126" s="56" t="s">
        <v>261</v>
      </c>
      <c r="C126" s="155"/>
      <c r="D126" s="237"/>
      <c r="E126" s="155"/>
      <c r="F126" s="155"/>
      <c r="G126" s="155"/>
      <c r="H126" s="155"/>
      <c r="I126" s="155"/>
      <c r="J126" s="350">
        <f t="shared" si="24"/>
        <v>0</v>
      </c>
      <c r="K126" s="273">
        <f t="shared" si="25"/>
        <v>0</v>
      </c>
    </row>
    <row r="127" spans="1:11" ht="12" customHeight="1">
      <c r="A127" s="13" t="s">
        <v>254</v>
      </c>
      <c r="B127" s="56" t="s">
        <v>249</v>
      </c>
      <c r="C127" s="155"/>
      <c r="D127" s="237"/>
      <c r="E127" s="155"/>
      <c r="F127" s="155"/>
      <c r="G127" s="155"/>
      <c r="H127" s="155"/>
      <c r="I127" s="155"/>
      <c r="J127" s="350">
        <f t="shared" si="24"/>
        <v>0</v>
      </c>
      <c r="K127" s="273">
        <f t="shared" si="25"/>
        <v>0</v>
      </c>
    </row>
    <row r="128" spans="1:11" ht="12" customHeight="1">
      <c r="A128" s="13" t="s">
        <v>255</v>
      </c>
      <c r="B128" s="56" t="s">
        <v>260</v>
      </c>
      <c r="C128" s="155"/>
      <c r="D128" s="237"/>
      <c r="E128" s="155"/>
      <c r="F128" s="155"/>
      <c r="G128" s="155"/>
      <c r="H128" s="155"/>
      <c r="I128" s="155"/>
      <c r="J128" s="350">
        <f t="shared" si="24"/>
        <v>0</v>
      </c>
      <c r="K128" s="273">
        <f t="shared" si="25"/>
        <v>0</v>
      </c>
    </row>
    <row r="129" spans="1:11" ht="15.75" thickBot="1">
      <c r="A129" s="11" t="s">
        <v>256</v>
      </c>
      <c r="B129" s="56" t="s">
        <v>259</v>
      </c>
      <c r="C129" s="157"/>
      <c r="D129" s="238"/>
      <c r="E129" s="157"/>
      <c r="F129" s="157"/>
      <c r="G129" s="157"/>
      <c r="H129" s="157"/>
      <c r="I129" s="157"/>
      <c r="J129" s="351">
        <f t="shared" si="24"/>
        <v>0</v>
      </c>
      <c r="K129" s="274">
        <f t="shared" si="25"/>
        <v>0</v>
      </c>
    </row>
    <row r="130" spans="1:11" ht="12" customHeight="1" thickBot="1">
      <c r="A130" s="18" t="s">
        <v>9</v>
      </c>
      <c r="B130" s="51" t="s">
        <v>338</v>
      </c>
      <c r="C130" s="154">
        <f>+C95+C116</f>
        <v>516970323</v>
      </c>
      <c r="D130" s="235">
        <f aca="true" t="shared" si="27" ref="D130:J130">+D95+D116</f>
        <v>0</v>
      </c>
      <c r="E130" s="154">
        <f t="shared" si="27"/>
        <v>54490000</v>
      </c>
      <c r="F130" s="154">
        <f t="shared" si="27"/>
        <v>11212000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65702000</v>
      </c>
      <c r="K130" s="90">
        <f>+K95+K116</f>
        <v>582672323</v>
      </c>
    </row>
    <row r="131" spans="1:11" ht="12" customHeight="1" thickBot="1">
      <c r="A131" s="18" t="s">
        <v>10</v>
      </c>
      <c r="B131" s="51" t="s">
        <v>410</v>
      </c>
      <c r="C131" s="154">
        <f>+C132+C133+C134</f>
        <v>0</v>
      </c>
      <c r="D131" s="235">
        <f aca="true" t="shared" si="28" ref="D131:J131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161</v>
      </c>
      <c r="B132" s="10" t="s">
        <v>346</v>
      </c>
      <c r="C132" s="155"/>
      <c r="D132" s="237"/>
      <c r="E132" s="155"/>
      <c r="F132" s="155"/>
      <c r="G132" s="155"/>
      <c r="H132" s="155"/>
      <c r="I132" s="155"/>
      <c r="J132" s="350">
        <f aca="true" t="shared" si="29" ref="J132:J154">D132+E132+F132+G131:G132+H132+I132</f>
        <v>0</v>
      </c>
      <c r="K132" s="273">
        <f aca="true" t="shared" si="30" ref="K132:K155">C132+J132</f>
        <v>0</v>
      </c>
    </row>
    <row r="133" spans="1:11" ht="12" customHeight="1">
      <c r="A133" s="13" t="s">
        <v>162</v>
      </c>
      <c r="B133" s="10" t="s">
        <v>347</v>
      </c>
      <c r="C133" s="155"/>
      <c r="D133" s="237"/>
      <c r="E133" s="155"/>
      <c r="F133" s="155"/>
      <c r="G133" s="155"/>
      <c r="H133" s="155"/>
      <c r="I133" s="155"/>
      <c r="J133" s="350">
        <f t="shared" si="29"/>
        <v>0</v>
      </c>
      <c r="K133" s="273">
        <f t="shared" si="30"/>
        <v>0</v>
      </c>
    </row>
    <row r="134" spans="1:11" ht="12" customHeight="1" thickBot="1">
      <c r="A134" s="11" t="s">
        <v>163</v>
      </c>
      <c r="B134" s="10" t="s">
        <v>348</v>
      </c>
      <c r="C134" s="155"/>
      <c r="D134" s="237"/>
      <c r="E134" s="155"/>
      <c r="F134" s="155"/>
      <c r="G134" s="155"/>
      <c r="H134" s="155"/>
      <c r="I134" s="155"/>
      <c r="J134" s="350">
        <f t="shared" si="29"/>
        <v>0</v>
      </c>
      <c r="K134" s="273">
        <f t="shared" si="30"/>
        <v>0</v>
      </c>
    </row>
    <row r="135" spans="1:11" ht="12" customHeight="1" thickBot="1">
      <c r="A135" s="18" t="s">
        <v>11</v>
      </c>
      <c r="B135" s="51" t="s">
        <v>340</v>
      </c>
      <c r="C135" s="154">
        <f>SUM(C136:C141)</f>
        <v>0</v>
      </c>
      <c r="D135" s="235">
        <f aca="true" t="shared" si="31" ref="D135:J135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56</v>
      </c>
      <c r="B136" s="7" t="s">
        <v>349</v>
      </c>
      <c r="C136" s="155"/>
      <c r="D136" s="237"/>
      <c r="E136" s="155"/>
      <c r="F136" s="155"/>
      <c r="G136" s="155"/>
      <c r="H136" s="155"/>
      <c r="I136" s="155"/>
      <c r="J136" s="350">
        <f t="shared" si="29"/>
        <v>0</v>
      </c>
      <c r="K136" s="273">
        <f t="shared" si="30"/>
        <v>0</v>
      </c>
    </row>
    <row r="137" spans="1:11" ht="12" customHeight="1">
      <c r="A137" s="13" t="s">
        <v>57</v>
      </c>
      <c r="B137" s="7" t="s">
        <v>341</v>
      </c>
      <c r="C137" s="155"/>
      <c r="D137" s="237"/>
      <c r="E137" s="155"/>
      <c r="F137" s="155"/>
      <c r="G137" s="155"/>
      <c r="H137" s="155"/>
      <c r="I137" s="155"/>
      <c r="J137" s="350">
        <f t="shared" si="29"/>
        <v>0</v>
      </c>
      <c r="K137" s="273">
        <f t="shared" si="30"/>
        <v>0</v>
      </c>
    </row>
    <row r="138" spans="1:11" ht="12" customHeight="1">
      <c r="A138" s="13" t="s">
        <v>58</v>
      </c>
      <c r="B138" s="7" t="s">
        <v>342</v>
      </c>
      <c r="C138" s="155"/>
      <c r="D138" s="237"/>
      <c r="E138" s="155"/>
      <c r="F138" s="155"/>
      <c r="G138" s="155"/>
      <c r="H138" s="155"/>
      <c r="I138" s="155"/>
      <c r="J138" s="350">
        <f t="shared" si="29"/>
        <v>0</v>
      </c>
      <c r="K138" s="273">
        <f t="shared" si="30"/>
        <v>0</v>
      </c>
    </row>
    <row r="139" spans="1:11" ht="12" customHeight="1">
      <c r="A139" s="13" t="s">
        <v>100</v>
      </c>
      <c r="B139" s="7" t="s">
        <v>343</v>
      </c>
      <c r="C139" s="155"/>
      <c r="D139" s="237"/>
      <c r="E139" s="155"/>
      <c r="F139" s="155"/>
      <c r="G139" s="155"/>
      <c r="H139" s="155"/>
      <c r="I139" s="155"/>
      <c r="J139" s="350">
        <f t="shared" si="29"/>
        <v>0</v>
      </c>
      <c r="K139" s="273">
        <f t="shared" si="30"/>
        <v>0</v>
      </c>
    </row>
    <row r="140" spans="1:11" ht="12" customHeight="1">
      <c r="A140" s="13" t="s">
        <v>101</v>
      </c>
      <c r="B140" s="7" t="s">
        <v>344</v>
      </c>
      <c r="C140" s="155"/>
      <c r="D140" s="237"/>
      <c r="E140" s="155"/>
      <c r="F140" s="155"/>
      <c r="G140" s="155"/>
      <c r="H140" s="155"/>
      <c r="I140" s="155"/>
      <c r="J140" s="350">
        <f t="shared" si="29"/>
        <v>0</v>
      </c>
      <c r="K140" s="273">
        <f t="shared" si="30"/>
        <v>0</v>
      </c>
    </row>
    <row r="141" spans="1:11" ht="12" customHeight="1" thickBot="1">
      <c r="A141" s="11" t="s">
        <v>102</v>
      </c>
      <c r="B141" s="7" t="s">
        <v>345</v>
      </c>
      <c r="C141" s="155"/>
      <c r="D141" s="237"/>
      <c r="E141" s="155"/>
      <c r="F141" s="155"/>
      <c r="G141" s="155"/>
      <c r="H141" s="155"/>
      <c r="I141" s="155"/>
      <c r="J141" s="350">
        <f t="shared" si="29"/>
        <v>0</v>
      </c>
      <c r="K141" s="273">
        <f t="shared" si="30"/>
        <v>0</v>
      </c>
    </row>
    <row r="142" spans="1:11" ht="12" customHeight="1" thickBot="1">
      <c r="A142" s="18" t="s">
        <v>12</v>
      </c>
      <c r="B142" s="51" t="s">
        <v>353</v>
      </c>
      <c r="C142" s="160">
        <f>+C143+C144+C145+C146</f>
        <v>3165677</v>
      </c>
      <c r="D142" s="239">
        <f aca="true" t="shared" si="32" ref="D142:J14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3165677</v>
      </c>
    </row>
    <row r="143" spans="1:11" ht="12" customHeight="1">
      <c r="A143" s="13" t="s">
        <v>59</v>
      </c>
      <c r="B143" s="7" t="s">
        <v>264</v>
      </c>
      <c r="C143" s="155"/>
      <c r="D143" s="237"/>
      <c r="E143" s="155"/>
      <c r="F143" s="155"/>
      <c r="G143" s="155"/>
      <c r="H143" s="155"/>
      <c r="I143" s="155"/>
      <c r="J143" s="350">
        <f t="shared" si="29"/>
        <v>0</v>
      </c>
      <c r="K143" s="273">
        <f t="shared" si="30"/>
        <v>0</v>
      </c>
    </row>
    <row r="144" spans="1:11" ht="12" customHeight="1">
      <c r="A144" s="13" t="s">
        <v>60</v>
      </c>
      <c r="B144" s="7" t="s">
        <v>265</v>
      </c>
      <c r="C144" s="155">
        <v>3165677</v>
      </c>
      <c r="D144" s="237"/>
      <c r="E144" s="155"/>
      <c r="F144" s="155"/>
      <c r="G144" s="155"/>
      <c r="H144" s="155"/>
      <c r="I144" s="155"/>
      <c r="J144" s="350">
        <f t="shared" si="29"/>
        <v>0</v>
      </c>
      <c r="K144" s="273">
        <f t="shared" si="30"/>
        <v>3165677</v>
      </c>
    </row>
    <row r="145" spans="1:11" ht="12" customHeight="1">
      <c r="A145" s="13" t="s">
        <v>181</v>
      </c>
      <c r="B145" s="7" t="s">
        <v>354</v>
      </c>
      <c r="C145" s="155"/>
      <c r="D145" s="237"/>
      <c r="E145" s="155"/>
      <c r="F145" s="155"/>
      <c r="G145" s="155"/>
      <c r="H145" s="155"/>
      <c r="I145" s="155"/>
      <c r="J145" s="350">
        <f t="shared" si="29"/>
        <v>0</v>
      </c>
      <c r="K145" s="273">
        <f t="shared" si="30"/>
        <v>0</v>
      </c>
    </row>
    <row r="146" spans="1:11" ht="12" customHeight="1" thickBot="1">
      <c r="A146" s="11" t="s">
        <v>182</v>
      </c>
      <c r="B146" s="5" t="s">
        <v>284</v>
      </c>
      <c r="C146" s="155"/>
      <c r="D146" s="237"/>
      <c r="E146" s="155"/>
      <c r="F146" s="155"/>
      <c r="G146" s="155"/>
      <c r="H146" s="155"/>
      <c r="I146" s="155"/>
      <c r="J146" s="350">
        <f t="shared" si="29"/>
        <v>0</v>
      </c>
      <c r="K146" s="273">
        <f t="shared" si="30"/>
        <v>0</v>
      </c>
    </row>
    <row r="147" spans="1:11" ht="12" customHeight="1" thickBot="1">
      <c r="A147" s="18" t="s">
        <v>13</v>
      </c>
      <c r="B147" s="51" t="s">
        <v>355</v>
      </c>
      <c r="C147" s="230">
        <f>SUM(C148:C152)</f>
        <v>0</v>
      </c>
      <c r="D147" s="240">
        <f aca="true" t="shared" si="33" ref="D147:J147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1" ht="12" customHeight="1">
      <c r="A148" s="13" t="s">
        <v>61</v>
      </c>
      <c r="B148" s="7" t="s">
        <v>350</v>
      </c>
      <c r="C148" s="155"/>
      <c r="D148" s="237"/>
      <c r="E148" s="155"/>
      <c r="F148" s="155"/>
      <c r="G148" s="155"/>
      <c r="H148" s="155"/>
      <c r="I148" s="155"/>
      <c r="J148" s="350">
        <f t="shared" si="29"/>
        <v>0</v>
      </c>
      <c r="K148" s="273">
        <f t="shared" si="30"/>
        <v>0</v>
      </c>
    </row>
    <row r="149" spans="1:11" ht="12" customHeight="1">
      <c r="A149" s="13" t="s">
        <v>62</v>
      </c>
      <c r="B149" s="7" t="s">
        <v>357</v>
      </c>
      <c r="C149" s="155"/>
      <c r="D149" s="237"/>
      <c r="E149" s="155"/>
      <c r="F149" s="155"/>
      <c r="G149" s="155"/>
      <c r="H149" s="155"/>
      <c r="I149" s="155"/>
      <c r="J149" s="350">
        <f t="shared" si="29"/>
        <v>0</v>
      </c>
      <c r="K149" s="273">
        <f t="shared" si="30"/>
        <v>0</v>
      </c>
    </row>
    <row r="150" spans="1:11" ht="12" customHeight="1">
      <c r="A150" s="13" t="s">
        <v>193</v>
      </c>
      <c r="B150" s="7" t="s">
        <v>352</v>
      </c>
      <c r="C150" s="155"/>
      <c r="D150" s="237"/>
      <c r="E150" s="155"/>
      <c r="F150" s="155"/>
      <c r="G150" s="155"/>
      <c r="H150" s="155"/>
      <c r="I150" s="155"/>
      <c r="J150" s="350">
        <f t="shared" si="29"/>
        <v>0</v>
      </c>
      <c r="K150" s="273">
        <f t="shared" si="30"/>
        <v>0</v>
      </c>
    </row>
    <row r="151" spans="1:11" ht="12" customHeight="1">
      <c r="A151" s="13" t="s">
        <v>194</v>
      </c>
      <c r="B151" s="7" t="s">
        <v>358</v>
      </c>
      <c r="C151" s="155"/>
      <c r="D151" s="237"/>
      <c r="E151" s="155"/>
      <c r="F151" s="155"/>
      <c r="G151" s="155"/>
      <c r="H151" s="155"/>
      <c r="I151" s="155"/>
      <c r="J151" s="350">
        <f t="shared" si="29"/>
        <v>0</v>
      </c>
      <c r="K151" s="273">
        <f t="shared" si="30"/>
        <v>0</v>
      </c>
    </row>
    <row r="152" spans="1:11" ht="12" customHeight="1" thickBot="1">
      <c r="A152" s="13" t="s">
        <v>356</v>
      </c>
      <c r="B152" s="7" t="s">
        <v>359</v>
      </c>
      <c r="C152" s="155"/>
      <c r="D152" s="237"/>
      <c r="E152" s="157"/>
      <c r="F152" s="157"/>
      <c r="G152" s="157"/>
      <c r="H152" s="157"/>
      <c r="I152" s="157"/>
      <c r="J152" s="351">
        <f t="shared" si="29"/>
        <v>0</v>
      </c>
      <c r="K152" s="274">
        <f t="shared" si="30"/>
        <v>0</v>
      </c>
    </row>
    <row r="153" spans="1:11" ht="12" customHeight="1" thickBot="1">
      <c r="A153" s="18" t="s">
        <v>14</v>
      </c>
      <c r="B153" s="51" t="s">
        <v>360</v>
      </c>
      <c r="C153" s="231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1" ht="12" customHeight="1" thickBot="1">
      <c r="A154" s="18" t="s">
        <v>15</v>
      </c>
      <c r="B154" s="51" t="s">
        <v>361</v>
      </c>
      <c r="C154" s="231"/>
      <c r="D154" s="241"/>
      <c r="E154" s="317"/>
      <c r="F154" s="317"/>
      <c r="G154" s="317"/>
      <c r="H154" s="317"/>
      <c r="I154" s="317"/>
      <c r="J154" s="353">
        <f t="shared" si="29"/>
        <v>0</v>
      </c>
      <c r="K154" s="197">
        <f>C154+D154</f>
        <v>0</v>
      </c>
    </row>
    <row r="155" spans="1:15" ht="15" customHeight="1" thickBot="1">
      <c r="A155" s="18" t="s">
        <v>16</v>
      </c>
      <c r="B155" s="51" t="s">
        <v>363</v>
      </c>
      <c r="C155" s="232">
        <f>+C131+C135+C142+C147+C153+C154</f>
        <v>3165677</v>
      </c>
      <c r="D155" s="242">
        <f aca="true" t="shared" si="34" ref="D155:J155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3165677</v>
      </c>
      <c r="L155" s="177"/>
      <c r="M155" s="178"/>
      <c r="N155" s="178"/>
      <c r="O155" s="178"/>
    </row>
    <row r="156" spans="1:11" s="167" customFormat="1" ht="12.75" customHeight="1" thickBot="1">
      <c r="A156" s="94" t="s">
        <v>17</v>
      </c>
      <c r="B156" s="141" t="s">
        <v>362</v>
      </c>
      <c r="C156" s="232">
        <f>+C130+C155</f>
        <v>520136000</v>
      </c>
      <c r="D156" s="242">
        <f aca="true" t="shared" si="35" ref="D156:K156">+D130+D155</f>
        <v>0</v>
      </c>
      <c r="E156" s="232">
        <f t="shared" si="35"/>
        <v>54490000</v>
      </c>
      <c r="F156" s="232">
        <f t="shared" si="35"/>
        <v>11212000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65702000</v>
      </c>
      <c r="K156" s="226">
        <f t="shared" si="35"/>
        <v>585838000</v>
      </c>
    </row>
    <row r="157" ht="7.5" customHeight="1"/>
    <row r="158" spans="1:11" ht="15">
      <c r="A158" s="409" t="s">
        <v>266</v>
      </c>
      <c r="B158" s="409"/>
      <c r="C158" s="409"/>
      <c r="D158" s="409"/>
      <c r="E158" s="409"/>
      <c r="F158" s="409"/>
      <c r="G158" s="409"/>
      <c r="H158" s="409"/>
      <c r="I158" s="409"/>
      <c r="J158" s="409"/>
      <c r="K158" s="409"/>
    </row>
    <row r="159" spans="1:11" ht="15" customHeight="1" thickBot="1">
      <c r="A159" s="399" t="s">
        <v>88</v>
      </c>
      <c r="B159" s="399"/>
      <c r="C159" s="96"/>
      <c r="K159" s="96" t="str">
        <f>K91</f>
        <v>Forintban!</v>
      </c>
    </row>
    <row r="160" spans="1:11" ht="25.5" customHeight="1" thickBot="1">
      <c r="A160" s="18">
        <v>1</v>
      </c>
      <c r="B160" s="23" t="s">
        <v>364</v>
      </c>
      <c r="C160" s="234">
        <f>+C63-C130</f>
        <v>-104924187</v>
      </c>
      <c r="D160" s="154">
        <f aca="true" t="shared" si="36" ref="D160:J160">+D63-D130</f>
        <v>0</v>
      </c>
      <c r="E160" s="154">
        <f t="shared" si="36"/>
        <v>0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0</v>
      </c>
      <c r="K160" s="90">
        <f>+K63-K130</f>
        <v>-104924187</v>
      </c>
    </row>
    <row r="161" spans="1:11" ht="32.25" customHeight="1" thickBot="1">
      <c r="A161" s="18" t="s">
        <v>8</v>
      </c>
      <c r="B161" s="23" t="s">
        <v>370</v>
      </c>
      <c r="C161" s="154">
        <f>+C87-C155</f>
        <v>104924187</v>
      </c>
      <c r="D161" s="154">
        <f aca="true" t="shared" si="37" ref="D161:J161">+D87-D155</f>
        <v>0</v>
      </c>
      <c r="E161" s="154">
        <f t="shared" si="37"/>
        <v>0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0</v>
      </c>
      <c r="K161" s="90">
        <f>+K87-K155</f>
        <v>104924187</v>
      </c>
    </row>
  </sheetData>
  <sheetProtection sheet="1"/>
  <mergeCells count="12">
    <mergeCell ref="C92:K92"/>
    <mergeCell ref="A158:K158"/>
    <mergeCell ref="A1:K1"/>
    <mergeCell ref="A90:K90"/>
    <mergeCell ref="A2:B2"/>
    <mergeCell ref="A91:B91"/>
    <mergeCell ref="A159:B159"/>
    <mergeCell ref="A3:A4"/>
    <mergeCell ref="B3:B4"/>
    <mergeCell ref="C3:K3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8" scale="78" r:id="rId1"/>
  <headerFooter alignWithMargins="0">
    <oddHeader xml:space="preserve">&amp;C&amp;"Times New Roman CE,Félkövér"&amp;12
Balatongyörök Község Önkormányzata
2018. ÉVI KÖLTSÉGVETÉSÉNEK ÖSSZEVONT MÓDOSÍTOTT MÉRLEGE&amp;10
&amp;R&amp;"Times New Roman CE,Félkövér dőlt"&amp;11 1.1. melléklet </oddHeader>
  </headerFooter>
  <rowBreaks count="3" manualBreakCount="3">
    <brk id="67" max="10" man="1"/>
    <brk id="89" max="4" man="1"/>
    <brk id="157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F54" sqref="F54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512</v>
      </c>
    </row>
    <row r="2" spans="1:11" s="204" customFormat="1" ht="23.25" thickBot="1">
      <c r="A2" s="64" t="s">
        <v>432</v>
      </c>
      <c r="B2" s="423" t="s">
        <v>541</v>
      </c>
      <c r="C2" s="424"/>
      <c r="D2" s="424"/>
      <c r="E2" s="424"/>
      <c r="F2" s="424"/>
      <c r="G2" s="424"/>
      <c r="H2" s="424"/>
      <c r="I2" s="424"/>
      <c r="J2" s="425"/>
      <c r="K2" s="341" t="s">
        <v>43</v>
      </c>
    </row>
    <row r="3" spans="1:11" s="204" customFormat="1" ht="23.25" thickBot="1">
      <c r="A3" s="64" t="s">
        <v>121</v>
      </c>
      <c r="B3" s="419" t="s">
        <v>311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545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3716000</v>
      </c>
      <c r="D8" s="101">
        <f aca="true" t="shared" si="0" ref="D8:K8">SUM(D9:D19)</f>
        <v>0</v>
      </c>
      <c r="E8" s="101">
        <f t="shared" si="0"/>
        <v>336000</v>
      </c>
      <c r="F8" s="101">
        <f t="shared" si="0"/>
        <v>212000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548000</v>
      </c>
      <c r="K8" s="135">
        <f t="shared" si="0"/>
        <v>4264000</v>
      </c>
    </row>
    <row r="9" spans="1:11" s="140" customFormat="1" ht="12" customHeight="1">
      <c r="A9" s="199" t="s">
        <v>63</v>
      </c>
      <c r="B9" s="8" t="s">
        <v>170</v>
      </c>
      <c r="C9" s="250">
        <v>3500000</v>
      </c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3500000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>
        <v>552000</v>
      </c>
      <c r="F10" s="98">
        <v>212000</v>
      </c>
      <c r="G10" s="98"/>
      <c r="H10" s="98"/>
      <c r="I10" s="98"/>
      <c r="J10" s="356">
        <f aca="true" t="shared" si="1" ref="J10:J36">D10+E10+F10+G10+H10+I10</f>
        <v>764000</v>
      </c>
      <c r="K10" s="288">
        <f aca="true" t="shared" si="2" ref="K10:K36">C10+J10</f>
        <v>764000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>
        <v>216000</v>
      </c>
      <c r="D14" s="98"/>
      <c r="E14" s="98">
        <v>-216000</v>
      </c>
      <c r="F14" s="98"/>
      <c r="G14" s="98"/>
      <c r="H14" s="98"/>
      <c r="I14" s="98"/>
      <c r="J14" s="356">
        <f t="shared" si="1"/>
        <v>-216000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1000000</v>
      </c>
      <c r="D20" s="101">
        <f aca="true" t="shared" si="3" ref="D20:K20">SUM(D21:D23)</f>
        <v>0</v>
      </c>
      <c r="E20" s="101">
        <f t="shared" si="3"/>
        <v>447000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447000</v>
      </c>
      <c r="K20" s="135">
        <f t="shared" si="3"/>
        <v>1447000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>
        <v>1000000</v>
      </c>
      <c r="D23" s="98"/>
      <c r="E23" s="98">
        <v>447000</v>
      </c>
      <c r="F23" s="98"/>
      <c r="G23" s="98"/>
      <c r="H23" s="98"/>
      <c r="I23" s="98"/>
      <c r="J23" s="356">
        <f t="shared" si="1"/>
        <v>447000</v>
      </c>
      <c r="K23" s="288">
        <f t="shared" si="2"/>
        <v>1447000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>
        <v>100000</v>
      </c>
      <c r="F35" s="271"/>
      <c r="G35" s="271"/>
      <c r="H35" s="271"/>
      <c r="I35" s="271"/>
      <c r="J35" s="101">
        <f t="shared" si="1"/>
        <v>100000</v>
      </c>
      <c r="K35" s="135">
        <f t="shared" si="2"/>
        <v>100000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4716000</v>
      </c>
      <c r="D37" s="101">
        <f aca="true" t="shared" si="6" ref="D37:K37">+D8+D20+D25+D26+D31+D35+D36</f>
        <v>0</v>
      </c>
      <c r="E37" s="101">
        <f t="shared" si="6"/>
        <v>883000</v>
      </c>
      <c r="F37" s="101">
        <f t="shared" si="6"/>
        <v>212000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1095000</v>
      </c>
      <c r="K37" s="135">
        <f t="shared" si="6"/>
        <v>5811000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25225385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25225385</v>
      </c>
    </row>
    <row r="39" spans="1:11" s="140" customFormat="1" ht="12" customHeight="1">
      <c r="A39" s="201" t="s">
        <v>304</v>
      </c>
      <c r="B39" s="202" t="s">
        <v>134</v>
      </c>
      <c r="C39" s="249">
        <v>43363</v>
      </c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43363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>
        <v>25182022</v>
      </c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25182022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29941385</v>
      </c>
      <c r="D42" s="272">
        <f aca="true" t="shared" si="8" ref="D42:K42">+D37+D38</f>
        <v>0</v>
      </c>
      <c r="E42" s="272">
        <f t="shared" si="8"/>
        <v>883000</v>
      </c>
      <c r="F42" s="272">
        <f t="shared" si="8"/>
        <v>212000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1095000</v>
      </c>
      <c r="K42" s="138">
        <f t="shared" si="8"/>
        <v>31036385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28671385</v>
      </c>
      <c r="D46" s="101">
        <f aca="true" t="shared" si="9" ref="D46:K46">SUM(D47:D51)</f>
        <v>0</v>
      </c>
      <c r="E46" s="101">
        <f t="shared" si="9"/>
        <v>883000</v>
      </c>
      <c r="F46" s="101">
        <f t="shared" si="9"/>
        <v>-432000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451000</v>
      </c>
      <c r="K46" s="135">
        <f t="shared" si="9"/>
        <v>29122385</v>
      </c>
    </row>
    <row r="47" spans="1:11" ht="12" customHeight="1">
      <c r="A47" s="200" t="s">
        <v>63</v>
      </c>
      <c r="B47" s="7" t="s">
        <v>36</v>
      </c>
      <c r="C47" s="249">
        <v>9541600</v>
      </c>
      <c r="D47" s="249"/>
      <c r="E47" s="249">
        <v>740000</v>
      </c>
      <c r="F47" s="249">
        <v>-50000</v>
      </c>
      <c r="G47" s="249"/>
      <c r="H47" s="249"/>
      <c r="I47" s="249"/>
      <c r="J47" s="358">
        <f aca="true" t="shared" si="10" ref="J47:J57">D47+E47+F47+G47+H47+I47</f>
        <v>690000</v>
      </c>
      <c r="K47" s="290">
        <f aca="true" t="shared" si="11" ref="K47:K57">C47+J47</f>
        <v>10231600</v>
      </c>
    </row>
    <row r="48" spans="1:11" ht="12" customHeight="1">
      <c r="A48" s="200" t="s">
        <v>64</v>
      </c>
      <c r="B48" s="6" t="s">
        <v>108</v>
      </c>
      <c r="C48" s="42">
        <v>2149785</v>
      </c>
      <c r="D48" s="42"/>
      <c r="E48" s="42">
        <v>143000</v>
      </c>
      <c r="F48" s="42">
        <v>50000</v>
      </c>
      <c r="G48" s="42"/>
      <c r="H48" s="42"/>
      <c r="I48" s="42"/>
      <c r="J48" s="282">
        <f t="shared" si="10"/>
        <v>193000</v>
      </c>
      <c r="K48" s="286">
        <f t="shared" si="11"/>
        <v>2342785</v>
      </c>
    </row>
    <row r="49" spans="1:11" ht="12" customHeight="1">
      <c r="A49" s="200" t="s">
        <v>65</v>
      </c>
      <c r="B49" s="6" t="s">
        <v>82</v>
      </c>
      <c r="C49" s="42">
        <v>16980000</v>
      </c>
      <c r="D49" s="42"/>
      <c r="E49" s="42"/>
      <c r="F49" s="42">
        <v>-432000</v>
      </c>
      <c r="G49" s="42"/>
      <c r="H49" s="42"/>
      <c r="I49" s="42"/>
      <c r="J49" s="282">
        <f t="shared" si="10"/>
        <v>-432000</v>
      </c>
      <c r="K49" s="286">
        <f t="shared" si="11"/>
        <v>16548000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1270000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644000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644000</v>
      </c>
      <c r="K52" s="135">
        <f t="shared" si="12"/>
        <v>1914000</v>
      </c>
    </row>
    <row r="53" spans="1:11" s="208" customFormat="1" ht="12" customHeight="1">
      <c r="A53" s="200" t="s">
        <v>69</v>
      </c>
      <c r="B53" s="7" t="s">
        <v>127</v>
      </c>
      <c r="C53" s="249">
        <v>1270000</v>
      </c>
      <c r="D53" s="249"/>
      <c r="E53" s="249"/>
      <c r="F53" s="249">
        <v>644000</v>
      </c>
      <c r="G53" s="249"/>
      <c r="H53" s="249"/>
      <c r="I53" s="249"/>
      <c r="J53" s="358">
        <f t="shared" si="10"/>
        <v>644000</v>
      </c>
      <c r="K53" s="290">
        <f t="shared" si="11"/>
        <v>1914000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29941385</v>
      </c>
      <c r="D58" s="272">
        <f aca="true" t="shared" si="13" ref="D58:K58">+D46+D52+D57</f>
        <v>0</v>
      </c>
      <c r="E58" s="272">
        <f t="shared" si="13"/>
        <v>883000</v>
      </c>
      <c r="F58" s="272">
        <f t="shared" si="13"/>
        <v>212000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1095000</v>
      </c>
      <c r="K58" s="138">
        <f t="shared" si="13"/>
        <v>31036385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>
        <v>2</v>
      </c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2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K6" sqref="K6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513</v>
      </c>
    </row>
    <row r="2" spans="1:11" s="204" customFormat="1" ht="23.25" thickBot="1">
      <c r="A2" s="64" t="s">
        <v>432</v>
      </c>
      <c r="B2" s="423" t="s">
        <v>542</v>
      </c>
      <c r="C2" s="424"/>
      <c r="D2" s="424"/>
      <c r="E2" s="424"/>
      <c r="F2" s="424"/>
      <c r="G2" s="424"/>
      <c r="H2" s="424"/>
      <c r="I2" s="424"/>
      <c r="J2" s="425"/>
      <c r="K2" s="341" t="s">
        <v>43</v>
      </c>
    </row>
    <row r="3" spans="1:11" s="204" customFormat="1" ht="23.25" thickBot="1">
      <c r="A3" s="64" t="s">
        <v>121</v>
      </c>
      <c r="B3" s="419" t="s">
        <v>312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545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K6" sqref="K6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514</v>
      </c>
    </row>
    <row r="2" spans="1:11" s="204" customFormat="1" ht="23.25" thickBot="1">
      <c r="A2" s="64" t="s">
        <v>432</v>
      </c>
      <c r="B2" s="423" t="s">
        <v>543</v>
      </c>
      <c r="C2" s="424"/>
      <c r="D2" s="424"/>
      <c r="E2" s="424"/>
      <c r="F2" s="424"/>
      <c r="G2" s="424"/>
      <c r="H2" s="424"/>
      <c r="I2" s="424"/>
      <c r="J2" s="425"/>
      <c r="K2" s="341" t="s">
        <v>43</v>
      </c>
    </row>
    <row r="3" spans="1:11" s="204" customFormat="1" ht="23.25" thickBot="1">
      <c r="A3" s="64" t="s">
        <v>121</v>
      </c>
      <c r="B3" s="419" t="s">
        <v>405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545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G12" sqref="G12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478</v>
      </c>
    </row>
    <row r="2" spans="1:11" s="204" customFormat="1" ht="23.25" thickBot="1">
      <c r="A2" s="64" t="s">
        <v>432</v>
      </c>
      <c r="B2" s="419" t="s">
        <v>479</v>
      </c>
      <c r="C2" s="420"/>
      <c r="D2" s="420"/>
      <c r="E2" s="421"/>
      <c r="F2" s="421"/>
      <c r="G2" s="421"/>
      <c r="H2" s="421"/>
      <c r="I2" s="421"/>
      <c r="J2" s="422"/>
      <c r="K2" s="341" t="s">
        <v>321</v>
      </c>
    </row>
    <row r="3" spans="1:11" s="204" customFormat="1" ht="23.25" thickBot="1">
      <c r="A3" s="64" t="s">
        <v>121</v>
      </c>
      <c r="B3" s="419" t="s">
        <v>292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C1">
      <selection activeCell="G12" sqref="G12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480</v>
      </c>
    </row>
    <row r="2" spans="1:11" s="204" customFormat="1" ht="23.25" thickBot="1">
      <c r="A2" s="64" t="s">
        <v>432</v>
      </c>
      <c r="B2" s="423" t="s">
        <v>479</v>
      </c>
      <c r="C2" s="424"/>
      <c r="D2" s="424"/>
      <c r="E2" s="424"/>
      <c r="F2" s="424"/>
      <c r="G2" s="424"/>
      <c r="H2" s="424"/>
      <c r="I2" s="424"/>
      <c r="J2" s="425"/>
      <c r="K2" s="341" t="s">
        <v>321</v>
      </c>
    </row>
    <row r="3" spans="1:11" s="204" customFormat="1" ht="23.25" thickBot="1">
      <c r="A3" s="64" t="s">
        <v>121</v>
      </c>
      <c r="B3" s="419" t="s">
        <v>311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C1">
      <selection activeCell="G12" sqref="G12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481</v>
      </c>
    </row>
    <row r="2" spans="1:11" s="204" customFormat="1" ht="23.25" thickBot="1">
      <c r="A2" s="64" t="s">
        <v>432</v>
      </c>
      <c r="B2" s="423" t="s">
        <v>479</v>
      </c>
      <c r="C2" s="424"/>
      <c r="D2" s="424"/>
      <c r="E2" s="424"/>
      <c r="F2" s="424"/>
      <c r="G2" s="424"/>
      <c r="H2" s="424"/>
      <c r="I2" s="424"/>
      <c r="J2" s="425"/>
      <c r="K2" s="341" t="s">
        <v>321</v>
      </c>
    </row>
    <row r="3" spans="1:11" s="204" customFormat="1" ht="23.25" thickBot="1">
      <c r="A3" s="64" t="s">
        <v>121</v>
      </c>
      <c r="B3" s="419" t="s">
        <v>312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C1">
      <selection activeCell="G12" sqref="G12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482</v>
      </c>
    </row>
    <row r="2" spans="1:11" s="204" customFormat="1" ht="23.25" thickBot="1">
      <c r="A2" s="64" t="s">
        <v>432</v>
      </c>
      <c r="B2" s="423" t="s">
        <v>479</v>
      </c>
      <c r="C2" s="424"/>
      <c r="D2" s="424"/>
      <c r="E2" s="424"/>
      <c r="F2" s="424"/>
      <c r="G2" s="424"/>
      <c r="H2" s="424"/>
      <c r="I2" s="424"/>
      <c r="J2" s="425"/>
      <c r="K2" s="341" t="s">
        <v>321</v>
      </c>
    </row>
    <row r="3" spans="1:11" s="204" customFormat="1" ht="23.25" thickBot="1">
      <c r="A3" s="64" t="s">
        <v>121</v>
      </c>
      <c r="B3" s="419" t="s">
        <v>405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B1">
      <selection activeCell="K1" sqref="K1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519</v>
      </c>
    </row>
    <row r="2" spans="1:11" s="204" customFormat="1" ht="23.25" thickBot="1">
      <c r="A2" s="64" t="s">
        <v>432</v>
      </c>
      <c r="B2" s="419" t="s">
        <v>515</v>
      </c>
      <c r="C2" s="420"/>
      <c r="D2" s="420"/>
      <c r="E2" s="421"/>
      <c r="F2" s="421"/>
      <c r="G2" s="421"/>
      <c r="H2" s="421"/>
      <c r="I2" s="421"/>
      <c r="J2" s="422"/>
      <c r="K2" s="341" t="s">
        <v>516</v>
      </c>
    </row>
    <row r="3" spans="1:11" s="204" customFormat="1" ht="23.25" thickBot="1">
      <c r="A3" s="64" t="s">
        <v>121</v>
      </c>
      <c r="B3" s="419" t="s">
        <v>292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C1">
      <selection activeCell="D18" sqref="D18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518</v>
      </c>
    </row>
    <row r="2" spans="1:11" s="204" customFormat="1" ht="23.25" thickBot="1">
      <c r="A2" s="64" t="s">
        <v>432</v>
      </c>
      <c r="B2" s="423" t="s">
        <v>517</v>
      </c>
      <c r="C2" s="424"/>
      <c r="D2" s="424"/>
      <c r="E2" s="424"/>
      <c r="F2" s="424"/>
      <c r="G2" s="424"/>
      <c r="H2" s="424"/>
      <c r="I2" s="424"/>
      <c r="J2" s="425"/>
      <c r="K2" s="341" t="s">
        <v>516</v>
      </c>
    </row>
    <row r="3" spans="1:11" s="204" customFormat="1" ht="23.25" thickBot="1">
      <c r="A3" s="64" t="s">
        <v>121</v>
      </c>
      <c r="B3" s="419" t="s">
        <v>311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K1" sqref="K1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520</v>
      </c>
    </row>
    <row r="2" spans="1:11" s="204" customFormat="1" ht="23.25" thickBot="1">
      <c r="A2" s="64" t="s">
        <v>432</v>
      </c>
      <c r="B2" s="423" t="s">
        <v>517</v>
      </c>
      <c r="C2" s="424"/>
      <c r="D2" s="424"/>
      <c r="E2" s="424"/>
      <c r="F2" s="424"/>
      <c r="G2" s="424"/>
      <c r="H2" s="424"/>
      <c r="I2" s="424"/>
      <c r="J2" s="425"/>
      <c r="K2" s="341" t="s">
        <v>516</v>
      </c>
    </row>
    <row r="3" spans="1:11" s="204" customFormat="1" ht="23.25" thickBot="1">
      <c r="A3" s="64" t="s">
        <v>121</v>
      </c>
      <c r="B3" s="419" t="s">
        <v>312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1"/>
  <sheetViews>
    <sheetView view="pageLayout" zoomScaleSheetLayoutView="100" workbookViewId="0" topLeftCell="A1">
      <selection activeCell="F113" sqref="F113"/>
    </sheetView>
  </sheetViews>
  <sheetFormatPr defaultColWidth="9.375" defaultRowHeight="12.75"/>
  <cols>
    <col min="1" max="1" width="9.50390625" style="142" customWidth="1"/>
    <col min="2" max="2" width="59.625" style="142" customWidth="1"/>
    <col min="3" max="3" width="21.75390625" style="143" customWidth="1"/>
    <col min="4" max="11" width="21.75390625" style="165" customWidth="1"/>
    <col min="12" max="16384" width="9.375" style="165" customWidth="1"/>
  </cols>
  <sheetData>
    <row r="1" spans="1:11" ht="15.75" customHeight="1">
      <c r="A1" s="398" t="s">
        <v>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.75" customHeight="1" thickBot="1">
      <c r="A2" s="399" t="s">
        <v>86</v>
      </c>
      <c r="B2" s="399"/>
      <c r="C2" s="233"/>
      <c r="K2" s="233" t="s">
        <v>484</v>
      </c>
    </row>
    <row r="3" spans="1:11" ht="15">
      <c r="A3" s="401" t="s">
        <v>51</v>
      </c>
      <c r="B3" s="403" t="s">
        <v>6</v>
      </c>
      <c r="C3" s="405" t="str">
        <f>+CONCATENATE(LEFT(ÖSSZEFÜGGÉSEK!A6,4),". évi")</f>
        <v>2018. évi</v>
      </c>
      <c r="D3" s="406"/>
      <c r="E3" s="407"/>
      <c r="F3" s="407"/>
      <c r="G3" s="407"/>
      <c r="H3" s="407"/>
      <c r="I3" s="407"/>
      <c r="J3" s="407"/>
      <c r="K3" s="408"/>
    </row>
    <row r="4" spans="1:11" ht="27" thickBot="1">
      <c r="A4" s="402"/>
      <c r="B4" s="404"/>
      <c r="C4" s="382" t="s">
        <v>408</v>
      </c>
      <c r="D4" s="364" t="s">
        <v>464</v>
      </c>
      <c r="E4" s="364" t="s">
        <v>491</v>
      </c>
      <c r="F4" s="364" t="s">
        <v>492</v>
      </c>
      <c r="G4" s="365" t="s">
        <v>493</v>
      </c>
      <c r="H4" s="365" t="s">
        <v>494</v>
      </c>
      <c r="I4" s="365" t="s">
        <v>495</v>
      </c>
      <c r="J4" s="365" t="s">
        <v>504</v>
      </c>
      <c r="K4" s="360" t="s">
        <v>545</v>
      </c>
    </row>
    <row r="5" spans="1:11" s="166" customFormat="1" ht="12" customHeight="1" thickBot="1">
      <c r="A5" s="162" t="s">
        <v>377</v>
      </c>
      <c r="B5" s="163" t="s">
        <v>378</v>
      </c>
      <c r="C5" s="163" t="s">
        <v>379</v>
      </c>
      <c r="D5" s="163" t="s">
        <v>381</v>
      </c>
      <c r="E5" s="304" t="s">
        <v>380</v>
      </c>
      <c r="F5" s="304" t="s">
        <v>382</v>
      </c>
      <c r="G5" s="304" t="s">
        <v>383</v>
      </c>
      <c r="H5" s="304" t="s">
        <v>384</v>
      </c>
      <c r="I5" s="304" t="s">
        <v>496</v>
      </c>
      <c r="J5" s="304" t="s">
        <v>507</v>
      </c>
      <c r="K5" s="362" t="s">
        <v>508</v>
      </c>
    </row>
    <row r="6" spans="1:11" s="167" customFormat="1" ht="12" customHeight="1" thickBot="1">
      <c r="A6" s="18" t="s">
        <v>7</v>
      </c>
      <c r="B6" s="19" t="s">
        <v>146</v>
      </c>
      <c r="C6" s="154">
        <f>+C7+C8+C9+C10+C11+C12</f>
        <v>77971512</v>
      </c>
      <c r="D6" s="154">
        <f aca="true" t="shared" si="0" ref="D6:J6">+D7+D8+D9+D10+D11+D12</f>
        <v>2370400</v>
      </c>
      <c r="E6" s="154">
        <f t="shared" si="0"/>
        <v>9807000</v>
      </c>
      <c r="F6" s="154">
        <f t="shared" si="0"/>
        <v>1204494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13381894</v>
      </c>
      <c r="K6" s="90">
        <f>+K7+K8+K9+K10+K11+K12</f>
        <v>91353406</v>
      </c>
    </row>
    <row r="7" spans="1:11" s="167" customFormat="1" ht="12" customHeight="1">
      <c r="A7" s="13" t="s">
        <v>63</v>
      </c>
      <c r="B7" s="168" t="s">
        <v>147</v>
      </c>
      <c r="C7" s="156">
        <v>63901072</v>
      </c>
      <c r="D7" s="156">
        <v>1170400</v>
      </c>
      <c r="E7" s="156"/>
      <c r="F7" s="156">
        <v>112362</v>
      </c>
      <c r="G7" s="156"/>
      <c r="H7" s="156"/>
      <c r="I7" s="156"/>
      <c r="J7" s="198">
        <f aca="true" t="shared" si="1" ref="J7:J12">D7+E7+F7+G6:G7+H7+I7</f>
        <v>1282762</v>
      </c>
      <c r="K7" s="197">
        <f aca="true" t="shared" si="2" ref="K7:K12">C7+J7</f>
        <v>65183834</v>
      </c>
    </row>
    <row r="8" spans="1:11" s="167" customFormat="1" ht="12" customHeight="1">
      <c r="A8" s="12" t="s">
        <v>64</v>
      </c>
      <c r="B8" s="169" t="s">
        <v>148</v>
      </c>
      <c r="C8" s="155"/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0</v>
      </c>
    </row>
    <row r="9" spans="1:11" s="167" customFormat="1" ht="12" customHeight="1">
      <c r="A9" s="12" t="s">
        <v>65</v>
      </c>
      <c r="B9" s="169" t="s">
        <v>149</v>
      </c>
      <c r="C9" s="155">
        <v>12270440</v>
      </c>
      <c r="D9" s="155"/>
      <c r="E9" s="156"/>
      <c r="F9" s="156"/>
      <c r="G9" s="156"/>
      <c r="H9" s="156"/>
      <c r="I9" s="156"/>
      <c r="J9" s="198">
        <f t="shared" si="1"/>
        <v>0</v>
      </c>
      <c r="K9" s="197">
        <f t="shared" si="2"/>
        <v>12270440</v>
      </c>
    </row>
    <row r="10" spans="1:11" s="167" customFormat="1" ht="12" customHeight="1">
      <c r="A10" s="12" t="s">
        <v>66</v>
      </c>
      <c r="B10" s="169" t="s">
        <v>150</v>
      </c>
      <c r="C10" s="155">
        <v>1800000</v>
      </c>
      <c r="D10" s="155"/>
      <c r="E10" s="156">
        <v>616800</v>
      </c>
      <c r="F10" s="156">
        <v>240800</v>
      </c>
      <c r="G10" s="156"/>
      <c r="H10" s="156"/>
      <c r="I10" s="156"/>
      <c r="J10" s="198">
        <f t="shared" si="1"/>
        <v>857600</v>
      </c>
      <c r="K10" s="197">
        <f t="shared" si="2"/>
        <v>2657600</v>
      </c>
    </row>
    <row r="11" spans="1:11" s="167" customFormat="1" ht="12" customHeight="1">
      <c r="A11" s="12" t="s">
        <v>83</v>
      </c>
      <c r="B11" s="92" t="s">
        <v>322</v>
      </c>
      <c r="C11" s="155"/>
      <c r="D11" s="155">
        <v>1200000</v>
      </c>
      <c r="E11" s="156">
        <v>9190200</v>
      </c>
      <c r="F11" s="156">
        <v>851332</v>
      </c>
      <c r="G11" s="156"/>
      <c r="H11" s="156"/>
      <c r="I11" s="156"/>
      <c r="J11" s="198">
        <f t="shared" si="1"/>
        <v>11241532</v>
      </c>
      <c r="K11" s="197">
        <f t="shared" si="2"/>
        <v>11241532</v>
      </c>
    </row>
    <row r="12" spans="1:11" s="167" customFormat="1" ht="12" customHeight="1" thickBot="1">
      <c r="A12" s="14" t="s">
        <v>67</v>
      </c>
      <c r="B12" s="93" t="s">
        <v>323</v>
      </c>
      <c r="C12" s="155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2" customHeight="1" thickBot="1">
      <c r="A13" s="18" t="s">
        <v>8</v>
      </c>
      <c r="B13" s="91" t="s">
        <v>151</v>
      </c>
      <c r="C13" s="154">
        <f>+C14+C15+C16+C17+C18</f>
        <v>0</v>
      </c>
      <c r="D13" s="154">
        <f aca="true" t="shared" si="3" ref="D13:J13">+D14+D15+D16+D17+D18</f>
        <v>6152000</v>
      </c>
      <c r="E13" s="154">
        <f t="shared" si="3"/>
        <v>447000</v>
      </c>
      <c r="F13" s="154">
        <f t="shared" si="3"/>
        <v>382355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6981355</v>
      </c>
      <c r="K13" s="90">
        <f>+K14+K15+K16+K17+K18</f>
        <v>6981355</v>
      </c>
    </row>
    <row r="14" spans="1:11" s="167" customFormat="1" ht="12" customHeight="1">
      <c r="A14" s="13" t="s">
        <v>69</v>
      </c>
      <c r="B14" s="168" t="s">
        <v>152</v>
      </c>
      <c r="C14" s="156"/>
      <c r="D14" s="156"/>
      <c r="E14" s="156"/>
      <c r="F14" s="156"/>
      <c r="G14" s="156"/>
      <c r="H14" s="156"/>
      <c r="I14" s="156"/>
      <c r="J14" s="198">
        <f aca="true" t="shared" si="4" ref="J14:J19">D14+E14+F14+G13:G14+H14+I14</f>
        <v>0</v>
      </c>
      <c r="K14" s="197">
        <f aca="true" t="shared" si="5" ref="K14:K62">C14+J14</f>
        <v>0</v>
      </c>
    </row>
    <row r="15" spans="1:11" s="167" customFormat="1" ht="12" customHeight="1">
      <c r="A15" s="12" t="s">
        <v>70</v>
      </c>
      <c r="B15" s="169" t="s">
        <v>153</v>
      </c>
      <c r="C15" s="155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71</v>
      </c>
      <c r="B16" s="169" t="s">
        <v>314</v>
      </c>
      <c r="C16" s="155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72</v>
      </c>
      <c r="B17" s="169" t="s">
        <v>315</v>
      </c>
      <c r="C17" s="155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73</v>
      </c>
      <c r="B18" s="169" t="s">
        <v>154</v>
      </c>
      <c r="C18" s="155"/>
      <c r="D18" s="155">
        <v>6152000</v>
      </c>
      <c r="E18" s="156">
        <v>447000</v>
      </c>
      <c r="F18" s="156">
        <v>382355</v>
      </c>
      <c r="G18" s="156"/>
      <c r="H18" s="156"/>
      <c r="I18" s="156"/>
      <c r="J18" s="198">
        <f t="shared" si="4"/>
        <v>6981355</v>
      </c>
      <c r="K18" s="197">
        <f t="shared" si="5"/>
        <v>6981355</v>
      </c>
    </row>
    <row r="19" spans="1:11" s="167" customFormat="1" ht="12" customHeight="1" thickBot="1">
      <c r="A19" s="14" t="s">
        <v>79</v>
      </c>
      <c r="B19" s="93" t="s">
        <v>155</v>
      </c>
      <c r="C19" s="157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12" customHeight="1" thickBot="1">
      <c r="A20" s="18" t="s">
        <v>9</v>
      </c>
      <c r="B20" s="19" t="s">
        <v>156</v>
      </c>
      <c r="C20" s="154">
        <f>+C21+C22+C23+C24+C25</f>
        <v>95030624</v>
      </c>
      <c r="D20" s="154">
        <f aca="true" t="shared" si="6" ref="D20:J20">+D21+D22+D23+D24+D25</f>
        <v>-14000000</v>
      </c>
      <c r="E20" s="154">
        <f t="shared" si="6"/>
        <v>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-14000000</v>
      </c>
      <c r="K20" s="90">
        <f>+K21+K22+K23+K24+K25</f>
        <v>81030624</v>
      </c>
    </row>
    <row r="21" spans="1:11" s="167" customFormat="1" ht="12" customHeight="1">
      <c r="A21" s="13" t="s">
        <v>52</v>
      </c>
      <c r="B21" s="168" t="s">
        <v>157</v>
      </c>
      <c r="C21" s="156">
        <v>87000000</v>
      </c>
      <c r="D21" s="156">
        <v>-14000000</v>
      </c>
      <c r="E21" s="156"/>
      <c r="F21" s="156"/>
      <c r="G21" s="156"/>
      <c r="H21" s="156"/>
      <c r="I21" s="156"/>
      <c r="J21" s="198">
        <f aca="true" t="shared" si="7" ref="J21:J62">D21+E21+F21+G20:G21+H21+I21</f>
        <v>-14000000</v>
      </c>
      <c r="K21" s="197">
        <f t="shared" si="5"/>
        <v>73000000</v>
      </c>
    </row>
    <row r="22" spans="1:11" s="167" customFormat="1" ht="12" customHeight="1">
      <c r="A22" s="12" t="s">
        <v>53</v>
      </c>
      <c r="B22" s="169" t="s">
        <v>158</v>
      </c>
      <c r="C22" s="155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54</v>
      </c>
      <c r="B23" s="169" t="s">
        <v>316</v>
      </c>
      <c r="C23" s="155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55</v>
      </c>
      <c r="B24" s="169" t="s">
        <v>317</v>
      </c>
      <c r="C24" s="155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96</v>
      </c>
      <c r="B25" s="169" t="s">
        <v>159</v>
      </c>
      <c r="C25" s="155">
        <v>8030624</v>
      </c>
      <c r="D25" s="155"/>
      <c r="E25" s="156"/>
      <c r="F25" s="156"/>
      <c r="G25" s="156"/>
      <c r="H25" s="156"/>
      <c r="I25" s="156"/>
      <c r="J25" s="198">
        <f t="shared" si="7"/>
        <v>0</v>
      </c>
      <c r="K25" s="197">
        <f t="shared" si="5"/>
        <v>8030624</v>
      </c>
    </row>
    <row r="26" spans="1:11" s="167" customFormat="1" ht="12" customHeight="1" thickBot="1">
      <c r="A26" s="14" t="s">
        <v>97</v>
      </c>
      <c r="B26" s="170" t="s">
        <v>160</v>
      </c>
      <c r="C26" s="157"/>
      <c r="D26" s="157"/>
      <c r="E26" s="314"/>
      <c r="F26" s="314"/>
      <c r="G26" s="314"/>
      <c r="H26" s="314"/>
      <c r="I26" s="314"/>
      <c r="J26" s="344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98</v>
      </c>
      <c r="B27" s="19" t="s">
        <v>462</v>
      </c>
      <c r="C27" s="160">
        <f>+C28+C29+C30+C31+C32+C33+C34</f>
        <v>140500000</v>
      </c>
      <c r="D27" s="160">
        <f aca="true" t="shared" si="8" ref="D27:J27">+D28+D29+D30+D31+D32+D33+D34</f>
        <v>0</v>
      </c>
      <c r="E27" s="160">
        <f t="shared" si="8"/>
        <v>0</v>
      </c>
      <c r="F27" s="160">
        <f t="shared" si="8"/>
        <v>8500000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8500000</v>
      </c>
      <c r="K27" s="196">
        <f>+K28+K29+K30+K31+K32+K33+K34</f>
        <v>149000000</v>
      </c>
    </row>
    <row r="28" spans="1:11" s="167" customFormat="1" ht="12" customHeight="1">
      <c r="A28" s="13" t="s">
        <v>161</v>
      </c>
      <c r="B28" s="168" t="s">
        <v>546</v>
      </c>
      <c r="C28" s="198">
        <v>88000000</v>
      </c>
      <c r="D28" s="198"/>
      <c r="E28" s="198"/>
      <c r="F28" s="198">
        <v>2500000</v>
      </c>
      <c r="G28" s="198"/>
      <c r="H28" s="198"/>
      <c r="I28" s="198"/>
      <c r="J28" s="198">
        <f t="shared" si="7"/>
        <v>2500000</v>
      </c>
      <c r="K28" s="197">
        <f t="shared" si="5"/>
        <v>90500000</v>
      </c>
    </row>
    <row r="29" spans="1:11" s="167" customFormat="1" ht="12" customHeight="1">
      <c r="A29" s="12" t="s">
        <v>162</v>
      </c>
      <c r="B29" s="169" t="s">
        <v>456</v>
      </c>
      <c r="C29" s="155">
        <v>30000000</v>
      </c>
      <c r="D29" s="155"/>
      <c r="E29" s="156"/>
      <c r="F29" s="156">
        <v>-1500000</v>
      </c>
      <c r="G29" s="156"/>
      <c r="H29" s="156"/>
      <c r="I29" s="156"/>
      <c r="J29" s="198">
        <f t="shared" si="7"/>
        <v>-1500000</v>
      </c>
      <c r="K29" s="197">
        <f t="shared" si="5"/>
        <v>28500000</v>
      </c>
    </row>
    <row r="30" spans="1:11" s="167" customFormat="1" ht="12" customHeight="1">
      <c r="A30" s="12" t="s">
        <v>163</v>
      </c>
      <c r="B30" s="169" t="s">
        <v>457</v>
      </c>
      <c r="C30" s="155">
        <v>13000000</v>
      </c>
      <c r="D30" s="155"/>
      <c r="E30" s="156"/>
      <c r="F30" s="156">
        <v>9000000</v>
      </c>
      <c r="G30" s="156"/>
      <c r="H30" s="156"/>
      <c r="I30" s="156"/>
      <c r="J30" s="198">
        <f t="shared" si="7"/>
        <v>9000000</v>
      </c>
      <c r="K30" s="197">
        <f t="shared" si="5"/>
        <v>22000000</v>
      </c>
    </row>
    <row r="31" spans="1:11" s="167" customFormat="1" ht="12" customHeight="1">
      <c r="A31" s="12" t="s">
        <v>164</v>
      </c>
      <c r="B31" s="169" t="s">
        <v>458</v>
      </c>
      <c r="C31" s="155"/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0</v>
      </c>
    </row>
    <row r="32" spans="1:11" s="167" customFormat="1" ht="12" customHeight="1">
      <c r="A32" s="12" t="s">
        <v>459</v>
      </c>
      <c r="B32" s="169" t="s">
        <v>165</v>
      </c>
      <c r="C32" s="155">
        <v>4000000</v>
      </c>
      <c r="D32" s="155"/>
      <c r="E32" s="156"/>
      <c r="F32" s="156">
        <v>1000000</v>
      </c>
      <c r="G32" s="156"/>
      <c r="H32" s="156"/>
      <c r="I32" s="156"/>
      <c r="J32" s="198">
        <f t="shared" si="7"/>
        <v>1000000</v>
      </c>
      <c r="K32" s="197">
        <f t="shared" si="5"/>
        <v>5000000</v>
      </c>
    </row>
    <row r="33" spans="1:11" s="167" customFormat="1" ht="12" customHeight="1">
      <c r="A33" s="12" t="s">
        <v>460</v>
      </c>
      <c r="B33" s="169" t="s">
        <v>166</v>
      </c>
      <c r="C33" s="155"/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0</v>
      </c>
    </row>
    <row r="34" spans="1:11" s="167" customFormat="1" ht="12" customHeight="1" thickBot="1">
      <c r="A34" s="14" t="s">
        <v>461</v>
      </c>
      <c r="B34" s="170" t="s">
        <v>167</v>
      </c>
      <c r="C34" s="157">
        <v>5500000</v>
      </c>
      <c r="D34" s="157"/>
      <c r="E34" s="314"/>
      <c r="F34" s="314">
        <v>-2500000</v>
      </c>
      <c r="G34" s="314"/>
      <c r="H34" s="314"/>
      <c r="I34" s="314"/>
      <c r="J34" s="344">
        <f t="shared" si="7"/>
        <v>-2500000</v>
      </c>
      <c r="K34" s="197">
        <f t="shared" si="5"/>
        <v>3000000</v>
      </c>
    </row>
    <row r="35" spans="1:11" s="167" customFormat="1" ht="12" customHeight="1" thickBot="1">
      <c r="A35" s="18" t="s">
        <v>11</v>
      </c>
      <c r="B35" s="19" t="s">
        <v>324</v>
      </c>
      <c r="C35" s="154">
        <f>SUM(C36:C46)</f>
        <v>97044000</v>
      </c>
      <c r="D35" s="154">
        <f aca="true" t="shared" si="9" ref="D35:J35">SUM(D36:D46)</f>
        <v>735530</v>
      </c>
      <c r="E35" s="154">
        <f t="shared" si="9"/>
        <v>44136000</v>
      </c>
      <c r="F35" s="154">
        <f t="shared" si="9"/>
        <v>1125151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45996681</v>
      </c>
      <c r="K35" s="90">
        <f>SUM(K36:K46)</f>
        <v>143040681</v>
      </c>
    </row>
    <row r="36" spans="1:11" s="167" customFormat="1" ht="12" customHeight="1">
      <c r="A36" s="13" t="s">
        <v>56</v>
      </c>
      <c r="B36" s="168" t="s">
        <v>170</v>
      </c>
      <c r="C36" s="156"/>
      <c r="D36" s="156"/>
      <c r="E36" s="156"/>
      <c r="F36" s="156"/>
      <c r="G36" s="156"/>
      <c r="H36" s="156"/>
      <c r="I36" s="156"/>
      <c r="J36" s="198">
        <f t="shared" si="7"/>
        <v>0</v>
      </c>
      <c r="K36" s="197">
        <f t="shared" si="5"/>
        <v>0</v>
      </c>
    </row>
    <row r="37" spans="1:11" s="167" customFormat="1" ht="12" customHeight="1">
      <c r="A37" s="12" t="s">
        <v>57</v>
      </c>
      <c r="B37" s="169" t="s">
        <v>171</v>
      </c>
      <c r="C37" s="155">
        <v>73400000</v>
      </c>
      <c r="D37" s="155"/>
      <c r="E37" s="156">
        <v>33552000</v>
      </c>
      <c r="F37" s="156">
        <v>1012000</v>
      </c>
      <c r="G37" s="156"/>
      <c r="H37" s="156"/>
      <c r="I37" s="156"/>
      <c r="J37" s="198">
        <f t="shared" si="7"/>
        <v>34564000</v>
      </c>
      <c r="K37" s="197">
        <f t="shared" si="5"/>
        <v>107964000</v>
      </c>
    </row>
    <row r="38" spans="1:11" s="167" customFormat="1" ht="12" customHeight="1">
      <c r="A38" s="12" t="s">
        <v>58</v>
      </c>
      <c r="B38" s="169" t="s">
        <v>172</v>
      </c>
      <c r="C38" s="155">
        <v>4275000</v>
      </c>
      <c r="D38" s="155">
        <v>735530</v>
      </c>
      <c r="E38" s="156"/>
      <c r="F38" s="156">
        <v>-1046849</v>
      </c>
      <c r="G38" s="156"/>
      <c r="H38" s="156"/>
      <c r="I38" s="156"/>
      <c r="J38" s="198">
        <f t="shared" si="7"/>
        <v>-311319</v>
      </c>
      <c r="K38" s="197">
        <f t="shared" si="5"/>
        <v>3963681</v>
      </c>
    </row>
    <row r="39" spans="1:11" s="167" customFormat="1" ht="12" customHeight="1">
      <c r="A39" s="12" t="s">
        <v>100</v>
      </c>
      <c r="B39" s="169" t="s">
        <v>173</v>
      </c>
      <c r="C39" s="155">
        <v>300000</v>
      </c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300000</v>
      </c>
    </row>
    <row r="40" spans="1:11" s="167" customFormat="1" ht="12" customHeight="1">
      <c r="A40" s="12" t="s">
        <v>101</v>
      </c>
      <c r="B40" s="169" t="s">
        <v>174</v>
      </c>
      <c r="C40" s="155">
        <v>2500000</v>
      </c>
      <c r="D40" s="155"/>
      <c r="E40" s="156"/>
      <c r="F40" s="156">
        <v>360000</v>
      </c>
      <c r="G40" s="156"/>
      <c r="H40" s="156"/>
      <c r="I40" s="156"/>
      <c r="J40" s="198">
        <f t="shared" si="7"/>
        <v>360000</v>
      </c>
      <c r="K40" s="197">
        <f t="shared" si="5"/>
        <v>2860000</v>
      </c>
    </row>
    <row r="41" spans="1:11" s="167" customFormat="1" ht="12" customHeight="1">
      <c r="A41" s="12" t="s">
        <v>102</v>
      </c>
      <c r="B41" s="169" t="s">
        <v>175</v>
      </c>
      <c r="C41" s="155">
        <v>16269000</v>
      </c>
      <c r="D41" s="155"/>
      <c r="E41" s="156">
        <v>4584000</v>
      </c>
      <c r="F41" s="156">
        <v>800000</v>
      </c>
      <c r="G41" s="156"/>
      <c r="H41" s="156"/>
      <c r="I41" s="156"/>
      <c r="J41" s="198">
        <f t="shared" si="7"/>
        <v>5384000</v>
      </c>
      <c r="K41" s="197">
        <f t="shared" si="5"/>
        <v>21653000</v>
      </c>
    </row>
    <row r="42" spans="1:11" s="167" customFormat="1" ht="12" customHeight="1">
      <c r="A42" s="12" t="s">
        <v>103</v>
      </c>
      <c r="B42" s="169" t="s">
        <v>176</v>
      </c>
      <c r="C42" s="155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104</v>
      </c>
      <c r="B43" s="169" t="s">
        <v>463</v>
      </c>
      <c r="C43" s="155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168</v>
      </c>
      <c r="B44" s="169" t="s">
        <v>178</v>
      </c>
      <c r="C44" s="158">
        <v>100000</v>
      </c>
      <c r="D44" s="158"/>
      <c r="E44" s="209"/>
      <c r="F44" s="209"/>
      <c r="G44" s="209"/>
      <c r="H44" s="209"/>
      <c r="I44" s="209"/>
      <c r="J44" s="345">
        <f t="shared" si="7"/>
        <v>0</v>
      </c>
      <c r="K44" s="197">
        <f t="shared" si="5"/>
        <v>100000</v>
      </c>
    </row>
    <row r="45" spans="1:11" s="167" customFormat="1" ht="12" customHeight="1">
      <c r="A45" s="14" t="s">
        <v>169</v>
      </c>
      <c r="B45" s="170" t="s">
        <v>326</v>
      </c>
      <c r="C45" s="159"/>
      <c r="D45" s="159"/>
      <c r="E45" s="315"/>
      <c r="F45" s="315"/>
      <c r="G45" s="315"/>
      <c r="H45" s="315"/>
      <c r="I45" s="315"/>
      <c r="J45" s="346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325</v>
      </c>
      <c r="B46" s="93" t="s">
        <v>179</v>
      </c>
      <c r="C46" s="159">
        <v>200000</v>
      </c>
      <c r="D46" s="159"/>
      <c r="E46" s="318">
        <v>6000000</v>
      </c>
      <c r="F46" s="318"/>
      <c r="G46" s="318"/>
      <c r="H46" s="318"/>
      <c r="I46" s="318"/>
      <c r="J46" s="347">
        <f t="shared" si="7"/>
        <v>6000000</v>
      </c>
      <c r="K46" s="197">
        <f t="shared" si="5"/>
        <v>6200000</v>
      </c>
    </row>
    <row r="47" spans="1:11" s="167" customFormat="1" ht="12" customHeight="1" thickBot="1">
      <c r="A47" s="18" t="s">
        <v>12</v>
      </c>
      <c r="B47" s="19" t="s">
        <v>180</v>
      </c>
      <c r="C47" s="154">
        <f>SUM(C48:C52)</f>
        <v>1500000</v>
      </c>
      <c r="D47" s="154">
        <f aca="true" t="shared" si="10" ref="D47:J47">SUM(D48:D52)</f>
        <v>4742070</v>
      </c>
      <c r="E47" s="154">
        <f t="shared" si="10"/>
        <v>0</v>
      </c>
      <c r="F47" s="154">
        <f t="shared" si="10"/>
        <v>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4742070</v>
      </c>
      <c r="K47" s="90">
        <f>SUM(K48:K52)</f>
        <v>6242070</v>
      </c>
    </row>
    <row r="48" spans="1:11" s="167" customFormat="1" ht="12" customHeight="1">
      <c r="A48" s="13" t="s">
        <v>59</v>
      </c>
      <c r="B48" s="168" t="s">
        <v>184</v>
      </c>
      <c r="C48" s="209"/>
      <c r="D48" s="209"/>
      <c r="E48" s="209"/>
      <c r="F48" s="209"/>
      <c r="G48" s="209"/>
      <c r="H48" s="209"/>
      <c r="I48" s="209"/>
      <c r="J48" s="345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60</v>
      </c>
      <c r="B49" s="169" t="s">
        <v>185</v>
      </c>
      <c r="C49" s="158">
        <v>1500000</v>
      </c>
      <c r="D49" s="158">
        <v>24000</v>
      </c>
      <c r="E49" s="209"/>
      <c r="F49" s="209"/>
      <c r="G49" s="209"/>
      <c r="H49" s="209"/>
      <c r="I49" s="209"/>
      <c r="J49" s="345">
        <f t="shared" si="7"/>
        <v>24000</v>
      </c>
      <c r="K49" s="276">
        <f t="shared" si="5"/>
        <v>1524000</v>
      </c>
    </row>
    <row r="50" spans="1:11" s="167" customFormat="1" ht="12" customHeight="1">
      <c r="A50" s="12" t="s">
        <v>181</v>
      </c>
      <c r="B50" s="169" t="s">
        <v>186</v>
      </c>
      <c r="C50" s="158"/>
      <c r="D50" s="158"/>
      <c r="E50" s="209"/>
      <c r="F50" s="209"/>
      <c r="G50" s="209"/>
      <c r="H50" s="209"/>
      <c r="I50" s="209"/>
      <c r="J50" s="345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182</v>
      </c>
      <c r="B51" s="169" t="s">
        <v>187</v>
      </c>
      <c r="C51" s="158"/>
      <c r="D51" s="158"/>
      <c r="E51" s="209"/>
      <c r="F51" s="209"/>
      <c r="G51" s="209"/>
      <c r="H51" s="209"/>
      <c r="I51" s="209"/>
      <c r="J51" s="345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183</v>
      </c>
      <c r="B52" s="93" t="s">
        <v>188</v>
      </c>
      <c r="C52" s="159"/>
      <c r="D52" s="159">
        <v>4718070</v>
      </c>
      <c r="E52" s="315"/>
      <c r="F52" s="315"/>
      <c r="G52" s="315"/>
      <c r="H52" s="315"/>
      <c r="I52" s="315"/>
      <c r="J52" s="346">
        <f t="shared" si="7"/>
        <v>4718070</v>
      </c>
      <c r="K52" s="276">
        <f t="shared" si="5"/>
        <v>4718070</v>
      </c>
    </row>
    <row r="53" spans="1:11" s="167" customFormat="1" ht="12" customHeight="1" thickBot="1">
      <c r="A53" s="18" t="s">
        <v>105</v>
      </c>
      <c r="B53" s="19" t="s">
        <v>189</v>
      </c>
      <c r="C53" s="154">
        <f>SUM(C54:C56)</f>
        <v>0</v>
      </c>
      <c r="D53" s="154">
        <f aca="true" t="shared" si="11" ref="D53:J53">SUM(D54:D56)</f>
        <v>0</v>
      </c>
      <c r="E53" s="154">
        <f t="shared" si="11"/>
        <v>100000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100000</v>
      </c>
      <c r="K53" s="90">
        <f>SUM(K54:K56)</f>
        <v>100000</v>
      </c>
    </row>
    <row r="54" spans="1:11" s="167" customFormat="1" ht="12" customHeight="1">
      <c r="A54" s="13" t="s">
        <v>61</v>
      </c>
      <c r="B54" s="168" t="s">
        <v>190</v>
      </c>
      <c r="C54" s="156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62</v>
      </c>
      <c r="B55" s="169" t="s">
        <v>318</v>
      </c>
      <c r="C55" s="155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193</v>
      </c>
      <c r="B56" s="169" t="s">
        <v>191</v>
      </c>
      <c r="C56" s="155"/>
      <c r="D56" s="155"/>
      <c r="E56" s="156">
        <v>100000</v>
      </c>
      <c r="F56" s="156"/>
      <c r="G56" s="156"/>
      <c r="H56" s="156"/>
      <c r="I56" s="156"/>
      <c r="J56" s="198">
        <f t="shared" si="7"/>
        <v>100000</v>
      </c>
      <c r="K56" s="197">
        <f t="shared" si="5"/>
        <v>100000</v>
      </c>
    </row>
    <row r="57" spans="1:11" s="167" customFormat="1" ht="12" customHeight="1" thickBot="1">
      <c r="A57" s="14" t="s">
        <v>194</v>
      </c>
      <c r="B57" s="93" t="s">
        <v>192</v>
      </c>
      <c r="C57" s="157"/>
      <c r="D57" s="157"/>
      <c r="E57" s="314"/>
      <c r="F57" s="314"/>
      <c r="G57" s="314"/>
      <c r="H57" s="314"/>
      <c r="I57" s="314"/>
      <c r="J57" s="344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14</v>
      </c>
      <c r="B58" s="91" t="s">
        <v>195</v>
      </c>
      <c r="C58" s="154">
        <f>SUM(C59:C61)</f>
        <v>0</v>
      </c>
      <c r="D58" s="154">
        <f aca="true" t="shared" si="12" ref="D58:J58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106</v>
      </c>
      <c r="B59" s="168" t="s">
        <v>197</v>
      </c>
      <c r="C59" s="158"/>
      <c r="D59" s="158"/>
      <c r="E59" s="158"/>
      <c r="F59" s="158"/>
      <c r="G59" s="158"/>
      <c r="H59" s="158"/>
      <c r="I59" s="158"/>
      <c r="J59" s="348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107</v>
      </c>
      <c r="B60" s="169" t="s">
        <v>319</v>
      </c>
      <c r="C60" s="158"/>
      <c r="D60" s="158"/>
      <c r="E60" s="158"/>
      <c r="F60" s="158"/>
      <c r="G60" s="158"/>
      <c r="H60" s="158"/>
      <c r="I60" s="158"/>
      <c r="J60" s="348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128</v>
      </c>
      <c r="B61" s="169" t="s">
        <v>198</v>
      </c>
      <c r="C61" s="158"/>
      <c r="D61" s="158"/>
      <c r="E61" s="158"/>
      <c r="F61" s="158"/>
      <c r="G61" s="158"/>
      <c r="H61" s="158"/>
      <c r="I61" s="158"/>
      <c r="J61" s="348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196</v>
      </c>
      <c r="B62" s="93" t="s">
        <v>199</v>
      </c>
      <c r="C62" s="158"/>
      <c r="D62" s="158"/>
      <c r="E62" s="158"/>
      <c r="F62" s="158"/>
      <c r="G62" s="158"/>
      <c r="H62" s="158"/>
      <c r="I62" s="158"/>
      <c r="J62" s="348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366</v>
      </c>
      <c r="B63" s="19" t="s">
        <v>200</v>
      </c>
      <c r="C63" s="160">
        <f>+C6+C13+C20+C27+C35+C47+C53+C58</f>
        <v>412046136</v>
      </c>
      <c r="D63" s="160">
        <f aca="true" t="shared" si="13" ref="D63:J63">+D6+D13+D20+D27+D35+D47+D53+D58</f>
        <v>0</v>
      </c>
      <c r="E63" s="160">
        <f t="shared" si="13"/>
        <v>54490000</v>
      </c>
      <c r="F63" s="160">
        <f t="shared" si="13"/>
        <v>11212000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65702000</v>
      </c>
      <c r="K63" s="196">
        <f>+K6+K13+K20+K27+K35+K47+K53+K58</f>
        <v>477748136</v>
      </c>
    </row>
    <row r="64" spans="1:11" s="167" customFormat="1" ht="12" customHeight="1" thickBot="1">
      <c r="A64" s="210" t="s">
        <v>201</v>
      </c>
      <c r="B64" s="91" t="s">
        <v>202</v>
      </c>
      <c r="C64" s="154">
        <f>SUM(C65:C67)</f>
        <v>0</v>
      </c>
      <c r="D64" s="154">
        <f aca="true" t="shared" si="14" ref="D64:J6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230</v>
      </c>
      <c r="B65" s="168" t="s">
        <v>203</v>
      </c>
      <c r="C65" s="158"/>
      <c r="D65" s="158"/>
      <c r="E65" s="158"/>
      <c r="F65" s="158"/>
      <c r="G65" s="158"/>
      <c r="H65" s="158"/>
      <c r="I65" s="158"/>
      <c r="J65" s="348">
        <f aca="true" t="shared" si="15" ref="J65:J86">D65+E65+F65+G64:G65+H65+I65</f>
        <v>0</v>
      </c>
      <c r="K65" s="275">
        <f aca="true" t="shared" si="16" ref="K65:K86">C65+J65</f>
        <v>0</v>
      </c>
    </row>
    <row r="66" spans="1:11" s="167" customFormat="1" ht="12" customHeight="1">
      <c r="A66" s="12" t="s">
        <v>239</v>
      </c>
      <c r="B66" s="169" t="s">
        <v>204</v>
      </c>
      <c r="C66" s="158"/>
      <c r="D66" s="158"/>
      <c r="E66" s="158"/>
      <c r="F66" s="158"/>
      <c r="G66" s="158"/>
      <c r="H66" s="158"/>
      <c r="I66" s="158"/>
      <c r="J66" s="348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240</v>
      </c>
      <c r="B67" s="216" t="s">
        <v>351</v>
      </c>
      <c r="C67" s="158"/>
      <c r="D67" s="158"/>
      <c r="E67" s="158"/>
      <c r="F67" s="158"/>
      <c r="G67" s="158"/>
      <c r="H67" s="158"/>
      <c r="I67" s="158"/>
      <c r="J67" s="348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206</v>
      </c>
      <c r="B68" s="91" t="s">
        <v>207</v>
      </c>
      <c r="C68" s="154">
        <f>SUM(C69:C72)</f>
        <v>0</v>
      </c>
      <c r="D68" s="154">
        <f aca="true" t="shared" si="17" ref="D68:J68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84</v>
      </c>
      <c r="B69" s="300" t="s">
        <v>208</v>
      </c>
      <c r="C69" s="158"/>
      <c r="D69" s="158"/>
      <c r="E69" s="158"/>
      <c r="F69" s="158"/>
      <c r="G69" s="158"/>
      <c r="H69" s="158"/>
      <c r="I69" s="158"/>
      <c r="J69" s="348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85</v>
      </c>
      <c r="B70" s="300" t="s">
        <v>488</v>
      </c>
      <c r="C70" s="158"/>
      <c r="D70" s="158"/>
      <c r="E70" s="158"/>
      <c r="F70" s="158"/>
      <c r="G70" s="158"/>
      <c r="H70" s="158"/>
      <c r="I70" s="158"/>
      <c r="J70" s="348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231</v>
      </c>
      <c r="B71" s="300" t="s">
        <v>209</v>
      </c>
      <c r="C71" s="158"/>
      <c r="D71" s="158"/>
      <c r="E71" s="158"/>
      <c r="F71" s="158"/>
      <c r="G71" s="158"/>
      <c r="H71" s="158"/>
      <c r="I71" s="158"/>
      <c r="J71" s="348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232</v>
      </c>
      <c r="B72" s="301" t="s">
        <v>489</v>
      </c>
      <c r="C72" s="158"/>
      <c r="D72" s="158"/>
      <c r="E72" s="158"/>
      <c r="F72" s="158"/>
      <c r="G72" s="158"/>
      <c r="H72" s="158"/>
      <c r="I72" s="158"/>
      <c r="J72" s="348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210</v>
      </c>
      <c r="B73" s="91" t="s">
        <v>211</v>
      </c>
      <c r="C73" s="154">
        <f>SUM(C74:C75)</f>
        <v>83089864</v>
      </c>
      <c r="D73" s="154">
        <f aca="true" t="shared" si="18" ref="D73:J73">SUM(D74:D75)</f>
        <v>0</v>
      </c>
      <c r="E73" s="154">
        <f t="shared" si="18"/>
        <v>0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0</v>
      </c>
      <c r="K73" s="90">
        <f>SUM(K74:K75)</f>
        <v>83089864</v>
      </c>
    </row>
    <row r="74" spans="1:11" s="167" customFormat="1" ht="12" customHeight="1">
      <c r="A74" s="13" t="s">
        <v>233</v>
      </c>
      <c r="B74" s="168" t="s">
        <v>212</v>
      </c>
      <c r="C74" s="158">
        <v>83089864</v>
      </c>
      <c r="D74" s="158"/>
      <c r="E74" s="158"/>
      <c r="F74" s="158"/>
      <c r="G74" s="158"/>
      <c r="H74" s="158"/>
      <c r="I74" s="158"/>
      <c r="J74" s="348">
        <f t="shared" si="15"/>
        <v>0</v>
      </c>
      <c r="K74" s="275">
        <f t="shared" si="16"/>
        <v>83089864</v>
      </c>
    </row>
    <row r="75" spans="1:11" s="167" customFormat="1" ht="12" customHeight="1" thickBot="1">
      <c r="A75" s="14" t="s">
        <v>234</v>
      </c>
      <c r="B75" s="93" t="s">
        <v>213</v>
      </c>
      <c r="C75" s="158"/>
      <c r="D75" s="158"/>
      <c r="E75" s="158"/>
      <c r="F75" s="158"/>
      <c r="G75" s="158"/>
      <c r="H75" s="158"/>
      <c r="I75" s="158"/>
      <c r="J75" s="348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214</v>
      </c>
      <c r="B76" s="91" t="s">
        <v>215</v>
      </c>
      <c r="C76" s="154">
        <f>SUM(C77:C79)</f>
        <v>25000000</v>
      </c>
      <c r="D76" s="154">
        <f aca="true" t="shared" si="19" ref="D76:J76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25000000</v>
      </c>
    </row>
    <row r="77" spans="1:11" s="167" customFormat="1" ht="12" customHeight="1">
      <c r="A77" s="13" t="s">
        <v>235</v>
      </c>
      <c r="B77" s="168" t="s">
        <v>216</v>
      </c>
      <c r="C77" s="158"/>
      <c r="D77" s="158"/>
      <c r="E77" s="158"/>
      <c r="F77" s="158"/>
      <c r="G77" s="158"/>
      <c r="H77" s="158"/>
      <c r="I77" s="158"/>
      <c r="J77" s="348">
        <f t="shared" si="15"/>
        <v>0</v>
      </c>
      <c r="K77" s="275">
        <f t="shared" si="16"/>
        <v>0</v>
      </c>
    </row>
    <row r="78" spans="1:11" s="167" customFormat="1" ht="12" customHeight="1">
      <c r="A78" s="12" t="s">
        <v>236</v>
      </c>
      <c r="B78" s="169" t="s">
        <v>217</v>
      </c>
      <c r="C78" s="158"/>
      <c r="D78" s="158"/>
      <c r="E78" s="158"/>
      <c r="F78" s="158"/>
      <c r="G78" s="158"/>
      <c r="H78" s="158"/>
      <c r="I78" s="158"/>
      <c r="J78" s="348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237</v>
      </c>
      <c r="B79" s="93" t="s">
        <v>490</v>
      </c>
      <c r="C79" s="158">
        <v>25000000</v>
      </c>
      <c r="D79" s="158"/>
      <c r="E79" s="158"/>
      <c r="F79" s="158"/>
      <c r="G79" s="158"/>
      <c r="H79" s="158"/>
      <c r="I79" s="158"/>
      <c r="J79" s="348">
        <f t="shared" si="15"/>
        <v>0</v>
      </c>
      <c r="K79" s="275">
        <f t="shared" si="16"/>
        <v>25000000</v>
      </c>
    </row>
    <row r="80" spans="1:11" s="167" customFormat="1" ht="12" customHeight="1" thickBot="1">
      <c r="A80" s="210" t="s">
        <v>218</v>
      </c>
      <c r="B80" s="91" t="s">
        <v>238</v>
      </c>
      <c r="C80" s="154">
        <f>SUM(C81:C84)</f>
        <v>0</v>
      </c>
      <c r="D80" s="154">
        <f aca="true" t="shared" si="20" ref="D80:J8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219</v>
      </c>
      <c r="B81" s="168" t="s">
        <v>220</v>
      </c>
      <c r="C81" s="158"/>
      <c r="D81" s="158"/>
      <c r="E81" s="158"/>
      <c r="F81" s="158"/>
      <c r="G81" s="158"/>
      <c r="H81" s="158"/>
      <c r="I81" s="158"/>
      <c r="J81" s="348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221</v>
      </c>
      <c r="B82" s="169" t="s">
        <v>222</v>
      </c>
      <c r="C82" s="158"/>
      <c r="D82" s="158"/>
      <c r="E82" s="158"/>
      <c r="F82" s="158"/>
      <c r="G82" s="158"/>
      <c r="H82" s="158"/>
      <c r="I82" s="158"/>
      <c r="J82" s="348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223</v>
      </c>
      <c r="B83" s="169" t="s">
        <v>224</v>
      </c>
      <c r="C83" s="158"/>
      <c r="D83" s="158"/>
      <c r="E83" s="158"/>
      <c r="F83" s="158"/>
      <c r="G83" s="158"/>
      <c r="H83" s="158"/>
      <c r="I83" s="158"/>
      <c r="J83" s="348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225</v>
      </c>
      <c r="B84" s="93" t="s">
        <v>226</v>
      </c>
      <c r="C84" s="158"/>
      <c r="D84" s="158"/>
      <c r="E84" s="158"/>
      <c r="F84" s="158"/>
      <c r="G84" s="158"/>
      <c r="H84" s="158"/>
      <c r="I84" s="158"/>
      <c r="J84" s="348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227</v>
      </c>
      <c r="B85" s="91" t="s">
        <v>365</v>
      </c>
      <c r="C85" s="212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229</v>
      </c>
      <c r="B86" s="91" t="s">
        <v>228</v>
      </c>
      <c r="C86" s="212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241</v>
      </c>
      <c r="B87" s="174" t="s">
        <v>368</v>
      </c>
      <c r="C87" s="160">
        <f>+C64+C68+C73+C76+C80+C86+C85</f>
        <v>108089864</v>
      </c>
      <c r="D87" s="160">
        <f aca="true" t="shared" si="21" ref="D87:J87">+D64+D68+D73+D76+D80+D86+D85</f>
        <v>0</v>
      </c>
      <c r="E87" s="160">
        <f t="shared" si="21"/>
        <v>0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0</v>
      </c>
      <c r="K87" s="196">
        <f>+K64+K68+K73+K76+K80+K86+K85</f>
        <v>108089864</v>
      </c>
    </row>
    <row r="88" spans="1:11" s="167" customFormat="1" ht="25.5" customHeight="1" thickBot="1">
      <c r="A88" s="211" t="s">
        <v>367</v>
      </c>
      <c r="B88" s="175" t="s">
        <v>369</v>
      </c>
      <c r="C88" s="160">
        <f>+C63+C87</f>
        <v>520136000</v>
      </c>
      <c r="D88" s="160">
        <f aca="true" t="shared" si="22" ref="D88:J88">+D63+D87</f>
        <v>0</v>
      </c>
      <c r="E88" s="160">
        <f t="shared" si="22"/>
        <v>54490000</v>
      </c>
      <c r="F88" s="160">
        <f t="shared" si="22"/>
        <v>11212000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65702000</v>
      </c>
      <c r="K88" s="196">
        <f>+K63+K87</f>
        <v>585838000</v>
      </c>
    </row>
    <row r="89" spans="1:3" s="167" customFormat="1" ht="30.75" customHeight="1">
      <c r="A89" s="3"/>
      <c r="B89" s="4"/>
      <c r="C89" s="95"/>
    </row>
    <row r="90" spans="1:11" ht="16.5" customHeight="1">
      <c r="A90" s="398" t="s">
        <v>35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</row>
    <row r="91" spans="1:11" s="176" customFormat="1" ht="16.5" customHeight="1" thickBot="1">
      <c r="A91" s="400" t="s">
        <v>87</v>
      </c>
      <c r="B91" s="400"/>
      <c r="C91" s="53"/>
      <c r="K91" s="53" t="str">
        <f>K2</f>
        <v>Forintban!</v>
      </c>
    </row>
    <row r="92" spans="1:11" ht="15">
      <c r="A92" s="401" t="s">
        <v>51</v>
      </c>
      <c r="B92" s="403" t="s">
        <v>409</v>
      </c>
      <c r="C92" s="405" t="str">
        <f>+CONCATENATE(LEFT(ÖSSZEFÜGGÉSEK!A6,4),". évi")</f>
        <v>2018. évi</v>
      </c>
      <c r="D92" s="406"/>
      <c r="E92" s="407"/>
      <c r="F92" s="407"/>
      <c r="G92" s="407"/>
      <c r="H92" s="407"/>
      <c r="I92" s="407"/>
      <c r="J92" s="407"/>
      <c r="K92" s="408"/>
    </row>
    <row r="93" spans="1:11" ht="27" thickBot="1">
      <c r="A93" s="402"/>
      <c r="B93" s="404"/>
      <c r="C93" s="382" t="s">
        <v>408</v>
      </c>
      <c r="D93" s="364" t="s">
        <v>464</v>
      </c>
      <c r="E93" s="364" t="s">
        <v>491</v>
      </c>
      <c r="F93" s="364" t="s">
        <v>492</v>
      </c>
      <c r="G93" s="365" t="s">
        <v>493</v>
      </c>
      <c r="H93" s="365" t="s">
        <v>494</v>
      </c>
      <c r="I93" s="365" t="s">
        <v>495</v>
      </c>
      <c r="J93" s="365" t="s">
        <v>504</v>
      </c>
      <c r="K93" s="360" t="s">
        <v>533</v>
      </c>
    </row>
    <row r="94" spans="1:11" s="166" customFormat="1" ht="12" customHeight="1" thickBot="1">
      <c r="A94" s="25" t="s">
        <v>377</v>
      </c>
      <c r="B94" s="26" t="s">
        <v>378</v>
      </c>
      <c r="C94" s="26" t="s">
        <v>379</v>
      </c>
      <c r="D94" s="163" t="s">
        <v>381</v>
      </c>
      <c r="E94" s="304" t="s">
        <v>380</v>
      </c>
      <c r="F94" s="304" t="s">
        <v>382</v>
      </c>
      <c r="G94" s="304" t="s">
        <v>383</v>
      </c>
      <c r="H94" s="304" t="s">
        <v>384</v>
      </c>
      <c r="I94" s="304" t="s">
        <v>496</v>
      </c>
      <c r="J94" s="304" t="s">
        <v>507</v>
      </c>
      <c r="K94" s="363" t="s">
        <v>508</v>
      </c>
    </row>
    <row r="95" spans="1:11" ht="12" customHeight="1" thickBot="1">
      <c r="A95" s="20" t="s">
        <v>7</v>
      </c>
      <c r="B95" s="24" t="s">
        <v>327</v>
      </c>
      <c r="C95" s="153">
        <f>C96+C97+C98+C99+C100+C113</f>
        <v>308392785</v>
      </c>
      <c r="D95" s="153">
        <f aca="true" t="shared" si="23" ref="D95:J95">D96+D97+D98+D99+D100+D113</f>
        <v>9271400</v>
      </c>
      <c r="E95" s="153">
        <f t="shared" si="23"/>
        <v>54490000</v>
      </c>
      <c r="F95" s="153">
        <f t="shared" si="23"/>
        <v>10568000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74329400</v>
      </c>
      <c r="K95" s="223">
        <f>K96+K97+K98+K99+K100+K113</f>
        <v>382722185</v>
      </c>
    </row>
    <row r="96" spans="1:11" ht="12" customHeight="1">
      <c r="A96" s="15" t="s">
        <v>63</v>
      </c>
      <c r="B96" s="8" t="s">
        <v>36</v>
      </c>
      <c r="C96" s="340">
        <v>72958574</v>
      </c>
      <c r="D96" s="227"/>
      <c r="E96" s="227">
        <v>740000</v>
      </c>
      <c r="F96" s="227">
        <v>-50000</v>
      </c>
      <c r="G96" s="227"/>
      <c r="H96" s="227"/>
      <c r="I96" s="227"/>
      <c r="J96" s="349">
        <f aca="true" t="shared" si="24" ref="J96:J129">D96+E96+F96+G95:G96+H96+I96</f>
        <v>690000</v>
      </c>
      <c r="K96" s="277">
        <f aca="true" t="shared" si="25" ref="K96:K129">C96+J96</f>
        <v>73648574</v>
      </c>
    </row>
    <row r="97" spans="1:11" ht="12" customHeight="1">
      <c r="A97" s="12" t="s">
        <v>64</v>
      </c>
      <c r="B97" s="6" t="s">
        <v>108</v>
      </c>
      <c r="C97" s="155">
        <v>15846944</v>
      </c>
      <c r="D97" s="155"/>
      <c r="E97" s="155">
        <v>143000</v>
      </c>
      <c r="F97" s="155">
        <v>50000</v>
      </c>
      <c r="G97" s="155"/>
      <c r="H97" s="155"/>
      <c r="I97" s="155"/>
      <c r="J97" s="350">
        <f t="shared" si="24"/>
        <v>193000</v>
      </c>
      <c r="K97" s="273">
        <f t="shared" si="25"/>
        <v>16039944</v>
      </c>
    </row>
    <row r="98" spans="1:11" ht="12" customHeight="1">
      <c r="A98" s="12" t="s">
        <v>65</v>
      </c>
      <c r="B98" s="6" t="s">
        <v>82</v>
      </c>
      <c r="C98" s="157">
        <v>130836660</v>
      </c>
      <c r="D98" s="157"/>
      <c r="E98" s="157">
        <v>5000000</v>
      </c>
      <c r="F98" s="157">
        <v>12056000</v>
      </c>
      <c r="G98" s="157"/>
      <c r="H98" s="157"/>
      <c r="I98" s="157"/>
      <c r="J98" s="351">
        <f t="shared" si="24"/>
        <v>17056000</v>
      </c>
      <c r="K98" s="274">
        <f t="shared" si="25"/>
        <v>147892660</v>
      </c>
    </row>
    <row r="99" spans="1:11" ht="12" customHeight="1">
      <c r="A99" s="12" t="s">
        <v>66</v>
      </c>
      <c r="B99" s="9" t="s">
        <v>109</v>
      </c>
      <c r="C99" s="157">
        <v>6800000</v>
      </c>
      <c r="D99" s="157"/>
      <c r="E99" s="157"/>
      <c r="F99" s="157"/>
      <c r="G99" s="157"/>
      <c r="H99" s="157"/>
      <c r="I99" s="157"/>
      <c r="J99" s="351">
        <f t="shared" si="24"/>
        <v>0</v>
      </c>
      <c r="K99" s="274">
        <f t="shared" si="25"/>
        <v>6800000</v>
      </c>
    </row>
    <row r="100" spans="1:11" ht="12" customHeight="1">
      <c r="A100" s="12" t="s">
        <v>74</v>
      </c>
      <c r="B100" s="17" t="s">
        <v>110</v>
      </c>
      <c r="C100" s="157">
        <v>63324363</v>
      </c>
      <c r="D100" s="157"/>
      <c r="E100" s="157">
        <v>9190200</v>
      </c>
      <c r="F100" s="157">
        <v>498</v>
      </c>
      <c r="G100" s="157"/>
      <c r="H100" s="157"/>
      <c r="I100" s="157"/>
      <c r="J100" s="351">
        <f t="shared" si="24"/>
        <v>9190698</v>
      </c>
      <c r="K100" s="274">
        <f t="shared" si="25"/>
        <v>72515061</v>
      </c>
    </row>
    <row r="101" spans="1:11" ht="12" customHeight="1">
      <c r="A101" s="12" t="s">
        <v>67</v>
      </c>
      <c r="B101" s="6" t="s">
        <v>332</v>
      </c>
      <c r="C101" s="157">
        <v>55360</v>
      </c>
      <c r="D101" s="157"/>
      <c r="E101" s="157"/>
      <c r="F101" s="157">
        <v>498</v>
      </c>
      <c r="G101" s="157"/>
      <c r="H101" s="157"/>
      <c r="I101" s="157"/>
      <c r="J101" s="351">
        <f t="shared" si="24"/>
        <v>498</v>
      </c>
      <c r="K101" s="274">
        <f t="shared" si="25"/>
        <v>55858</v>
      </c>
    </row>
    <row r="102" spans="1:11" ht="12" customHeight="1">
      <c r="A102" s="12" t="s">
        <v>68</v>
      </c>
      <c r="B102" s="57" t="s">
        <v>331</v>
      </c>
      <c r="C102" s="157"/>
      <c r="D102" s="157"/>
      <c r="E102" s="157"/>
      <c r="F102" s="157"/>
      <c r="G102" s="157"/>
      <c r="H102" s="157"/>
      <c r="I102" s="157"/>
      <c r="J102" s="351">
        <f t="shared" si="24"/>
        <v>0</v>
      </c>
      <c r="K102" s="274">
        <f t="shared" si="25"/>
        <v>0</v>
      </c>
    </row>
    <row r="103" spans="1:11" ht="12" customHeight="1">
      <c r="A103" s="12" t="s">
        <v>75</v>
      </c>
      <c r="B103" s="57" t="s">
        <v>330</v>
      </c>
      <c r="C103" s="157"/>
      <c r="D103" s="157"/>
      <c r="E103" s="157"/>
      <c r="F103" s="157"/>
      <c r="G103" s="157"/>
      <c r="H103" s="157"/>
      <c r="I103" s="157"/>
      <c r="J103" s="351">
        <f t="shared" si="24"/>
        <v>0</v>
      </c>
      <c r="K103" s="274">
        <f t="shared" si="25"/>
        <v>0</v>
      </c>
    </row>
    <row r="104" spans="1:11" ht="12" customHeight="1">
      <c r="A104" s="12" t="s">
        <v>76</v>
      </c>
      <c r="B104" s="55" t="s">
        <v>244</v>
      </c>
      <c r="C104" s="157"/>
      <c r="D104" s="157"/>
      <c r="E104" s="157"/>
      <c r="F104" s="157"/>
      <c r="G104" s="157"/>
      <c r="H104" s="157"/>
      <c r="I104" s="157"/>
      <c r="J104" s="351">
        <f t="shared" si="24"/>
        <v>0</v>
      </c>
      <c r="K104" s="274">
        <f t="shared" si="25"/>
        <v>0</v>
      </c>
    </row>
    <row r="105" spans="1:11" ht="12" customHeight="1">
      <c r="A105" s="12" t="s">
        <v>77</v>
      </c>
      <c r="B105" s="56" t="s">
        <v>245</v>
      </c>
      <c r="C105" s="157"/>
      <c r="D105" s="157"/>
      <c r="E105" s="157"/>
      <c r="F105" s="157"/>
      <c r="G105" s="157"/>
      <c r="H105" s="157"/>
      <c r="I105" s="157"/>
      <c r="J105" s="351">
        <f t="shared" si="24"/>
        <v>0</v>
      </c>
      <c r="K105" s="274">
        <f t="shared" si="25"/>
        <v>0</v>
      </c>
    </row>
    <row r="106" spans="1:11" ht="12" customHeight="1">
      <c r="A106" s="12" t="s">
        <v>78</v>
      </c>
      <c r="B106" s="56" t="s">
        <v>246</v>
      </c>
      <c r="C106" s="157"/>
      <c r="D106" s="157"/>
      <c r="E106" s="157"/>
      <c r="F106" s="157"/>
      <c r="G106" s="157"/>
      <c r="H106" s="157"/>
      <c r="I106" s="157"/>
      <c r="J106" s="351">
        <f t="shared" si="24"/>
        <v>0</v>
      </c>
      <c r="K106" s="274">
        <f t="shared" si="25"/>
        <v>0</v>
      </c>
    </row>
    <row r="107" spans="1:11" ht="12" customHeight="1">
      <c r="A107" s="12" t="s">
        <v>80</v>
      </c>
      <c r="B107" s="55" t="s">
        <v>247</v>
      </c>
      <c r="C107" s="157">
        <v>50209003</v>
      </c>
      <c r="D107" s="157"/>
      <c r="E107" s="157"/>
      <c r="F107" s="157">
        <v>560000</v>
      </c>
      <c r="G107" s="157"/>
      <c r="H107" s="157"/>
      <c r="I107" s="157"/>
      <c r="J107" s="351">
        <f t="shared" si="24"/>
        <v>560000</v>
      </c>
      <c r="K107" s="274">
        <f t="shared" si="25"/>
        <v>50769003</v>
      </c>
    </row>
    <row r="108" spans="1:11" ht="12" customHeight="1">
      <c r="A108" s="12" t="s">
        <v>111</v>
      </c>
      <c r="B108" s="55" t="s">
        <v>248</v>
      </c>
      <c r="C108" s="157"/>
      <c r="D108" s="157"/>
      <c r="E108" s="157"/>
      <c r="F108" s="157"/>
      <c r="G108" s="157"/>
      <c r="H108" s="157"/>
      <c r="I108" s="157"/>
      <c r="J108" s="351">
        <f t="shared" si="24"/>
        <v>0</v>
      </c>
      <c r="K108" s="274">
        <f t="shared" si="25"/>
        <v>0</v>
      </c>
    </row>
    <row r="109" spans="1:11" ht="12" customHeight="1">
      <c r="A109" s="12" t="s">
        <v>242</v>
      </c>
      <c r="B109" s="56" t="s">
        <v>249</v>
      </c>
      <c r="C109" s="157"/>
      <c r="D109" s="157"/>
      <c r="E109" s="157"/>
      <c r="F109" s="157"/>
      <c r="G109" s="157"/>
      <c r="H109" s="157"/>
      <c r="I109" s="157"/>
      <c r="J109" s="351">
        <f t="shared" si="24"/>
        <v>0</v>
      </c>
      <c r="K109" s="274">
        <f t="shared" si="25"/>
        <v>0</v>
      </c>
    </row>
    <row r="110" spans="1:11" ht="12" customHeight="1">
      <c r="A110" s="11" t="s">
        <v>243</v>
      </c>
      <c r="B110" s="57" t="s">
        <v>250</v>
      </c>
      <c r="C110" s="157"/>
      <c r="D110" s="157"/>
      <c r="E110" s="157"/>
      <c r="F110" s="157"/>
      <c r="G110" s="157"/>
      <c r="H110" s="157"/>
      <c r="I110" s="157"/>
      <c r="J110" s="351">
        <f t="shared" si="24"/>
        <v>0</v>
      </c>
      <c r="K110" s="274">
        <f t="shared" si="25"/>
        <v>0</v>
      </c>
    </row>
    <row r="111" spans="1:11" ht="12" customHeight="1">
      <c r="A111" s="12" t="s">
        <v>328</v>
      </c>
      <c r="B111" s="57" t="s">
        <v>251</v>
      </c>
      <c r="C111" s="157"/>
      <c r="D111" s="157"/>
      <c r="E111" s="157"/>
      <c r="F111" s="157"/>
      <c r="G111" s="157"/>
      <c r="H111" s="157"/>
      <c r="I111" s="157"/>
      <c r="J111" s="351">
        <f t="shared" si="24"/>
        <v>0</v>
      </c>
      <c r="K111" s="274">
        <f t="shared" si="25"/>
        <v>0</v>
      </c>
    </row>
    <row r="112" spans="1:11" ht="12" customHeight="1">
      <c r="A112" s="14" t="s">
        <v>329</v>
      </c>
      <c r="B112" s="57" t="s">
        <v>252</v>
      </c>
      <c r="C112" s="157">
        <v>13060000</v>
      </c>
      <c r="D112" s="157"/>
      <c r="E112" s="157">
        <v>9190200</v>
      </c>
      <c r="F112" s="157">
        <v>-560000</v>
      </c>
      <c r="G112" s="157"/>
      <c r="H112" s="157"/>
      <c r="I112" s="157"/>
      <c r="J112" s="351">
        <f t="shared" si="24"/>
        <v>8630200</v>
      </c>
      <c r="K112" s="274">
        <f t="shared" si="25"/>
        <v>21690200</v>
      </c>
    </row>
    <row r="113" spans="1:11" ht="12" customHeight="1">
      <c r="A113" s="12" t="s">
        <v>333</v>
      </c>
      <c r="B113" s="9" t="s">
        <v>37</v>
      </c>
      <c r="C113" s="155">
        <v>18626244</v>
      </c>
      <c r="D113" s="155">
        <v>9271400</v>
      </c>
      <c r="E113" s="155">
        <v>39416800</v>
      </c>
      <c r="F113" s="155">
        <v>-1488498</v>
      </c>
      <c r="G113" s="155"/>
      <c r="H113" s="155"/>
      <c r="I113" s="155"/>
      <c r="J113" s="350">
        <f t="shared" si="24"/>
        <v>47199702</v>
      </c>
      <c r="K113" s="273">
        <f t="shared" si="25"/>
        <v>65825946</v>
      </c>
    </row>
    <row r="114" spans="1:11" ht="12" customHeight="1">
      <c r="A114" s="12" t="s">
        <v>334</v>
      </c>
      <c r="B114" s="6" t="s">
        <v>336</v>
      </c>
      <c r="C114" s="155">
        <v>1000000</v>
      </c>
      <c r="D114" s="155">
        <v>9271400</v>
      </c>
      <c r="E114" s="155">
        <v>39416800</v>
      </c>
      <c r="F114" s="155">
        <v>-1488498</v>
      </c>
      <c r="G114" s="155"/>
      <c r="H114" s="155"/>
      <c r="I114" s="155"/>
      <c r="J114" s="350">
        <f t="shared" si="24"/>
        <v>47199702</v>
      </c>
      <c r="K114" s="273">
        <f t="shared" si="25"/>
        <v>48199702</v>
      </c>
    </row>
    <row r="115" spans="1:11" ht="12" customHeight="1" thickBot="1">
      <c r="A115" s="16" t="s">
        <v>335</v>
      </c>
      <c r="B115" s="219" t="s">
        <v>337</v>
      </c>
      <c r="C115" s="228">
        <v>17626244</v>
      </c>
      <c r="D115" s="228"/>
      <c r="E115" s="228"/>
      <c r="F115" s="228"/>
      <c r="G115" s="228"/>
      <c r="H115" s="228"/>
      <c r="I115" s="228"/>
      <c r="J115" s="352">
        <f t="shared" si="24"/>
        <v>0</v>
      </c>
      <c r="K115" s="278">
        <f t="shared" si="25"/>
        <v>17626244</v>
      </c>
    </row>
    <row r="116" spans="1:11" ht="12" customHeight="1" thickBot="1">
      <c r="A116" s="217" t="s">
        <v>8</v>
      </c>
      <c r="B116" s="218" t="s">
        <v>253</v>
      </c>
      <c r="C116" s="229">
        <f>+C117+C119+C121</f>
        <v>208577538</v>
      </c>
      <c r="D116" s="154">
        <f aca="true" t="shared" si="26" ref="D116:J116">+D117+D119+D121</f>
        <v>-9271400</v>
      </c>
      <c r="E116" s="229">
        <f t="shared" si="26"/>
        <v>0</v>
      </c>
      <c r="F116" s="229">
        <f t="shared" si="26"/>
        <v>644000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-8627400</v>
      </c>
      <c r="K116" s="224">
        <f>+K117+K119+K121</f>
        <v>199950138</v>
      </c>
    </row>
    <row r="117" spans="1:11" ht="12" customHeight="1">
      <c r="A117" s="13" t="s">
        <v>69</v>
      </c>
      <c r="B117" s="6" t="s">
        <v>127</v>
      </c>
      <c r="C117" s="156">
        <v>63920878</v>
      </c>
      <c r="D117" s="236">
        <v>-9271400</v>
      </c>
      <c r="E117" s="156"/>
      <c r="F117" s="156">
        <v>644000</v>
      </c>
      <c r="G117" s="156"/>
      <c r="H117" s="156"/>
      <c r="I117" s="156"/>
      <c r="J117" s="198">
        <f t="shared" si="24"/>
        <v>-8627400</v>
      </c>
      <c r="K117" s="197">
        <f t="shared" si="25"/>
        <v>55293478</v>
      </c>
    </row>
    <row r="118" spans="1:11" ht="12" customHeight="1">
      <c r="A118" s="13" t="s">
        <v>70</v>
      </c>
      <c r="B118" s="10" t="s">
        <v>257</v>
      </c>
      <c r="C118" s="156"/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0</v>
      </c>
    </row>
    <row r="119" spans="1:11" ht="12" customHeight="1">
      <c r="A119" s="13" t="s">
        <v>71</v>
      </c>
      <c r="B119" s="10" t="s">
        <v>112</v>
      </c>
      <c r="C119" s="155">
        <v>144656660</v>
      </c>
      <c r="D119" s="237"/>
      <c r="E119" s="155"/>
      <c r="F119" s="155"/>
      <c r="G119" s="155"/>
      <c r="H119" s="155"/>
      <c r="I119" s="155"/>
      <c r="J119" s="350">
        <f t="shared" si="24"/>
        <v>0</v>
      </c>
      <c r="K119" s="273">
        <f t="shared" si="25"/>
        <v>144656660</v>
      </c>
    </row>
    <row r="120" spans="1:11" ht="12" customHeight="1">
      <c r="A120" s="13" t="s">
        <v>72</v>
      </c>
      <c r="B120" s="10" t="s">
        <v>258</v>
      </c>
      <c r="C120" s="155"/>
      <c r="D120" s="237"/>
      <c r="E120" s="155"/>
      <c r="F120" s="155"/>
      <c r="G120" s="155"/>
      <c r="H120" s="155"/>
      <c r="I120" s="155"/>
      <c r="J120" s="350">
        <f t="shared" si="24"/>
        <v>0</v>
      </c>
      <c r="K120" s="273">
        <f t="shared" si="25"/>
        <v>0</v>
      </c>
    </row>
    <row r="121" spans="1:11" ht="12" customHeight="1">
      <c r="A121" s="13" t="s">
        <v>73</v>
      </c>
      <c r="B121" s="93" t="s">
        <v>129</v>
      </c>
      <c r="C121" s="155"/>
      <c r="D121" s="237"/>
      <c r="E121" s="155"/>
      <c r="F121" s="155"/>
      <c r="G121" s="155"/>
      <c r="H121" s="155"/>
      <c r="I121" s="155"/>
      <c r="J121" s="350">
        <f t="shared" si="24"/>
        <v>0</v>
      </c>
      <c r="K121" s="273">
        <f t="shared" si="25"/>
        <v>0</v>
      </c>
    </row>
    <row r="122" spans="1:11" ht="12" customHeight="1">
      <c r="A122" s="13" t="s">
        <v>79</v>
      </c>
      <c r="B122" s="92" t="s">
        <v>320</v>
      </c>
      <c r="C122" s="155"/>
      <c r="D122" s="237"/>
      <c r="E122" s="155"/>
      <c r="F122" s="155"/>
      <c r="G122" s="155"/>
      <c r="H122" s="155"/>
      <c r="I122" s="155"/>
      <c r="J122" s="350">
        <f t="shared" si="24"/>
        <v>0</v>
      </c>
      <c r="K122" s="273">
        <f t="shared" si="25"/>
        <v>0</v>
      </c>
    </row>
    <row r="123" spans="1:11" ht="12" customHeight="1">
      <c r="A123" s="13" t="s">
        <v>81</v>
      </c>
      <c r="B123" s="164" t="s">
        <v>263</v>
      </c>
      <c r="C123" s="155"/>
      <c r="D123" s="237"/>
      <c r="E123" s="155"/>
      <c r="F123" s="155"/>
      <c r="G123" s="155"/>
      <c r="H123" s="155"/>
      <c r="I123" s="155"/>
      <c r="J123" s="350">
        <f t="shared" si="24"/>
        <v>0</v>
      </c>
      <c r="K123" s="273">
        <f t="shared" si="25"/>
        <v>0</v>
      </c>
    </row>
    <row r="124" spans="1:11" ht="15">
      <c r="A124" s="13" t="s">
        <v>113</v>
      </c>
      <c r="B124" s="56" t="s">
        <v>246</v>
      </c>
      <c r="C124" s="155"/>
      <c r="D124" s="237"/>
      <c r="E124" s="155"/>
      <c r="F124" s="155"/>
      <c r="G124" s="155"/>
      <c r="H124" s="155"/>
      <c r="I124" s="155"/>
      <c r="J124" s="350">
        <f t="shared" si="24"/>
        <v>0</v>
      </c>
      <c r="K124" s="273">
        <f t="shared" si="25"/>
        <v>0</v>
      </c>
    </row>
    <row r="125" spans="1:11" ht="12" customHeight="1">
      <c r="A125" s="13" t="s">
        <v>114</v>
      </c>
      <c r="B125" s="56" t="s">
        <v>262</v>
      </c>
      <c r="C125" s="155"/>
      <c r="D125" s="237"/>
      <c r="E125" s="155"/>
      <c r="F125" s="155"/>
      <c r="G125" s="155"/>
      <c r="H125" s="155"/>
      <c r="I125" s="155"/>
      <c r="J125" s="350">
        <f t="shared" si="24"/>
        <v>0</v>
      </c>
      <c r="K125" s="273">
        <f t="shared" si="25"/>
        <v>0</v>
      </c>
    </row>
    <row r="126" spans="1:11" ht="12" customHeight="1">
      <c r="A126" s="13" t="s">
        <v>115</v>
      </c>
      <c r="B126" s="56" t="s">
        <v>261</v>
      </c>
      <c r="C126" s="155"/>
      <c r="D126" s="237"/>
      <c r="E126" s="155"/>
      <c r="F126" s="155"/>
      <c r="G126" s="155"/>
      <c r="H126" s="155"/>
      <c r="I126" s="155"/>
      <c r="J126" s="350">
        <f t="shared" si="24"/>
        <v>0</v>
      </c>
      <c r="K126" s="273">
        <f t="shared" si="25"/>
        <v>0</v>
      </c>
    </row>
    <row r="127" spans="1:11" ht="12" customHeight="1">
      <c r="A127" s="13" t="s">
        <v>254</v>
      </c>
      <c r="B127" s="56" t="s">
        <v>249</v>
      </c>
      <c r="C127" s="155"/>
      <c r="D127" s="237"/>
      <c r="E127" s="155"/>
      <c r="F127" s="155"/>
      <c r="G127" s="155"/>
      <c r="H127" s="155"/>
      <c r="I127" s="155"/>
      <c r="J127" s="350">
        <f t="shared" si="24"/>
        <v>0</v>
      </c>
      <c r="K127" s="273">
        <f t="shared" si="25"/>
        <v>0</v>
      </c>
    </row>
    <row r="128" spans="1:11" ht="12" customHeight="1">
      <c r="A128" s="13" t="s">
        <v>255</v>
      </c>
      <c r="B128" s="56" t="s">
        <v>260</v>
      </c>
      <c r="C128" s="155"/>
      <c r="D128" s="237"/>
      <c r="E128" s="155"/>
      <c r="F128" s="155"/>
      <c r="G128" s="155"/>
      <c r="H128" s="155"/>
      <c r="I128" s="155"/>
      <c r="J128" s="350">
        <f t="shared" si="24"/>
        <v>0</v>
      </c>
      <c r="K128" s="273">
        <f t="shared" si="25"/>
        <v>0</v>
      </c>
    </row>
    <row r="129" spans="1:11" ht="15.75" thickBot="1">
      <c r="A129" s="11" t="s">
        <v>256</v>
      </c>
      <c r="B129" s="56" t="s">
        <v>259</v>
      </c>
      <c r="C129" s="157"/>
      <c r="D129" s="238"/>
      <c r="E129" s="157"/>
      <c r="F129" s="157"/>
      <c r="G129" s="157"/>
      <c r="H129" s="157"/>
      <c r="I129" s="157"/>
      <c r="J129" s="351">
        <f t="shared" si="24"/>
        <v>0</v>
      </c>
      <c r="K129" s="274">
        <f t="shared" si="25"/>
        <v>0</v>
      </c>
    </row>
    <row r="130" spans="1:11" ht="12" customHeight="1" thickBot="1">
      <c r="A130" s="18" t="s">
        <v>9</v>
      </c>
      <c r="B130" s="51" t="s">
        <v>338</v>
      </c>
      <c r="C130" s="154">
        <f>+C95+C116</f>
        <v>516970323</v>
      </c>
      <c r="D130" s="235">
        <f aca="true" t="shared" si="27" ref="D130:J130">+D95+D116</f>
        <v>0</v>
      </c>
      <c r="E130" s="154">
        <f t="shared" si="27"/>
        <v>54490000</v>
      </c>
      <c r="F130" s="154">
        <f t="shared" si="27"/>
        <v>11212000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65702000</v>
      </c>
      <c r="K130" s="90">
        <f>+K95+K116</f>
        <v>582672323</v>
      </c>
    </row>
    <row r="131" spans="1:11" ht="12" customHeight="1" thickBot="1">
      <c r="A131" s="18" t="s">
        <v>10</v>
      </c>
      <c r="B131" s="51" t="s">
        <v>410</v>
      </c>
      <c r="C131" s="154">
        <f>+C132+C133+C134</f>
        <v>0</v>
      </c>
      <c r="D131" s="235">
        <f aca="true" t="shared" si="28" ref="D131:J131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161</v>
      </c>
      <c r="B132" s="10" t="s">
        <v>346</v>
      </c>
      <c r="C132" s="155"/>
      <c r="D132" s="237"/>
      <c r="E132" s="155"/>
      <c r="F132" s="155"/>
      <c r="G132" s="155"/>
      <c r="H132" s="155"/>
      <c r="I132" s="155"/>
      <c r="J132" s="350">
        <f aca="true" t="shared" si="29" ref="J132:J154">D132+E132+F132+G131:G132+H132+I132</f>
        <v>0</v>
      </c>
      <c r="K132" s="273">
        <f aca="true" t="shared" si="30" ref="K132:K155">C132+J132</f>
        <v>0</v>
      </c>
    </row>
    <row r="133" spans="1:11" ht="12" customHeight="1">
      <c r="A133" s="13" t="s">
        <v>162</v>
      </c>
      <c r="B133" s="10" t="s">
        <v>347</v>
      </c>
      <c r="C133" s="155"/>
      <c r="D133" s="237"/>
      <c r="E133" s="155"/>
      <c r="F133" s="155"/>
      <c r="G133" s="155"/>
      <c r="H133" s="155"/>
      <c r="I133" s="155"/>
      <c r="J133" s="350">
        <f t="shared" si="29"/>
        <v>0</v>
      </c>
      <c r="K133" s="273">
        <f t="shared" si="30"/>
        <v>0</v>
      </c>
    </row>
    <row r="134" spans="1:11" ht="12" customHeight="1" thickBot="1">
      <c r="A134" s="11" t="s">
        <v>163</v>
      </c>
      <c r="B134" s="10" t="s">
        <v>348</v>
      </c>
      <c r="C134" s="155"/>
      <c r="D134" s="237"/>
      <c r="E134" s="155"/>
      <c r="F134" s="155"/>
      <c r="G134" s="155"/>
      <c r="H134" s="155"/>
      <c r="I134" s="155"/>
      <c r="J134" s="350">
        <f t="shared" si="29"/>
        <v>0</v>
      </c>
      <c r="K134" s="273">
        <f t="shared" si="30"/>
        <v>0</v>
      </c>
    </row>
    <row r="135" spans="1:11" ht="12" customHeight="1" thickBot="1">
      <c r="A135" s="18" t="s">
        <v>11</v>
      </c>
      <c r="B135" s="51" t="s">
        <v>340</v>
      </c>
      <c r="C135" s="154">
        <f>SUM(C136:C141)</f>
        <v>0</v>
      </c>
      <c r="D135" s="235">
        <f aca="true" t="shared" si="31" ref="D135:J135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56</v>
      </c>
      <c r="B136" s="7" t="s">
        <v>349</v>
      </c>
      <c r="C136" s="155"/>
      <c r="D136" s="237"/>
      <c r="E136" s="155"/>
      <c r="F136" s="155"/>
      <c r="G136" s="155"/>
      <c r="H136" s="155"/>
      <c r="I136" s="155"/>
      <c r="J136" s="350">
        <f t="shared" si="29"/>
        <v>0</v>
      </c>
      <c r="K136" s="273">
        <f t="shared" si="30"/>
        <v>0</v>
      </c>
    </row>
    <row r="137" spans="1:11" ht="12" customHeight="1">
      <c r="A137" s="13" t="s">
        <v>57</v>
      </c>
      <c r="B137" s="7" t="s">
        <v>341</v>
      </c>
      <c r="C137" s="155"/>
      <c r="D137" s="237"/>
      <c r="E137" s="155"/>
      <c r="F137" s="155"/>
      <c r="G137" s="155"/>
      <c r="H137" s="155"/>
      <c r="I137" s="155"/>
      <c r="J137" s="350">
        <f t="shared" si="29"/>
        <v>0</v>
      </c>
      <c r="K137" s="273">
        <f t="shared" si="30"/>
        <v>0</v>
      </c>
    </row>
    <row r="138" spans="1:11" ht="12" customHeight="1">
      <c r="A138" s="13" t="s">
        <v>58</v>
      </c>
      <c r="B138" s="7" t="s">
        <v>342</v>
      </c>
      <c r="C138" s="155"/>
      <c r="D138" s="237"/>
      <c r="E138" s="155"/>
      <c r="F138" s="155"/>
      <c r="G138" s="155"/>
      <c r="H138" s="155"/>
      <c r="I138" s="155"/>
      <c r="J138" s="350">
        <f t="shared" si="29"/>
        <v>0</v>
      </c>
      <c r="K138" s="273">
        <f t="shared" si="30"/>
        <v>0</v>
      </c>
    </row>
    <row r="139" spans="1:11" ht="12" customHeight="1">
      <c r="A139" s="13" t="s">
        <v>100</v>
      </c>
      <c r="B139" s="7" t="s">
        <v>343</v>
      </c>
      <c r="C139" s="155"/>
      <c r="D139" s="237"/>
      <c r="E139" s="155"/>
      <c r="F139" s="155"/>
      <c r="G139" s="155"/>
      <c r="H139" s="155"/>
      <c r="I139" s="155"/>
      <c r="J139" s="350">
        <f t="shared" si="29"/>
        <v>0</v>
      </c>
      <c r="K139" s="273">
        <f t="shared" si="30"/>
        <v>0</v>
      </c>
    </row>
    <row r="140" spans="1:11" ht="12" customHeight="1">
      <c r="A140" s="13" t="s">
        <v>101</v>
      </c>
      <c r="B140" s="7" t="s">
        <v>344</v>
      </c>
      <c r="C140" s="155"/>
      <c r="D140" s="237"/>
      <c r="E140" s="155"/>
      <c r="F140" s="155"/>
      <c r="G140" s="155"/>
      <c r="H140" s="155"/>
      <c r="I140" s="155"/>
      <c r="J140" s="350">
        <f t="shared" si="29"/>
        <v>0</v>
      </c>
      <c r="K140" s="273">
        <f t="shared" si="30"/>
        <v>0</v>
      </c>
    </row>
    <row r="141" spans="1:11" ht="12" customHeight="1" thickBot="1">
      <c r="A141" s="11" t="s">
        <v>102</v>
      </c>
      <c r="B141" s="7" t="s">
        <v>345</v>
      </c>
      <c r="C141" s="155"/>
      <c r="D141" s="237"/>
      <c r="E141" s="155"/>
      <c r="F141" s="155"/>
      <c r="G141" s="155"/>
      <c r="H141" s="155"/>
      <c r="I141" s="155"/>
      <c r="J141" s="350">
        <f t="shared" si="29"/>
        <v>0</v>
      </c>
      <c r="K141" s="273">
        <f t="shared" si="30"/>
        <v>0</v>
      </c>
    </row>
    <row r="142" spans="1:11" ht="12" customHeight="1" thickBot="1">
      <c r="A142" s="18" t="s">
        <v>12</v>
      </c>
      <c r="B142" s="51" t="s">
        <v>353</v>
      </c>
      <c r="C142" s="160">
        <f>+C143+C144+C145+C146</f>
        <v>3165677</v>
      </c>
      <c r="D142" s="239">
        <f aca="true" t="shared" si="32" ref="D142:J14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3165677</v>
      </c>
    </row>
    <row r="143" spans="1:11" ht="12" customHeight="1">
      <c r="A143" s="13" t="s">
        <v>59</v>
      </c>
      <c r="B143" s="7" t="s">
        <v>264</v>
      </c>
      <c r="C143" s="155"/>
      <c r="D143" s="237"/>
      <c r="E143" s="155"/>
      <c r="F143" s="155"/>
      <c r="G143" s="155"/>
      <c r="H143" s="155"/>
      <c r="I143" s="155"/>
      <c r="J143" s="350">
        <f t="shared" si="29"/>
        <v>0</v>
      </c>
      <c r="K143" s="273">
        <f t="shared" si="30"/>
        <v>0</v>
      </c>
    </row>
    <row r="144" spans="1:11" ht="12" customHeight="1">
      <c r="A144" s="13" t="s">
        <v>60</v>
      </c>
      <c r="B144" s="7" t="s">
        <v>265</v>
      </c>
      <c r="C144" s="155">
        <v>3165677</v>
      </c>
      <c r="D144" s="237"/>
      <c r="E144" s="155"/>
      <c r="F144" s="155"/>
      <c r="G144" s="155"/>
      <c r="H144" s="155"/>
      <c r="I144" s="155"/>
      <c r="J144" s="350">
        <f t="shared" si="29"/>
        <v>0</v>
      </c>
      <c r="K144" s="273">
        <f t="shared" si="30"/>
        <v>3165677</v>
      </c>
    </row>
    <row r="145" spans="1:11" ht="12" customHeight="1">
      <c r="A145" s="13" t="s">
        <v>181</v>
      </c>
      <c r="B145" s="7" t="s">
        <v>354</v>
      </c>
      <c r="C145" s="155"/>
      <c r="D145" s="237"/>
      <c r="E145" s="155"/>
      <c r="F145" s="155"/>
      <c r="G145" s="155"/>
      <c r="H145" s="155"/>
      <c r="I145" s="155"/>
      <c r="J145" s="350">
        <f t="shared" si="29"/>
        <v>0</v>
      </c>
      <c r="K145" s="273">
        <f t="shared" si="30"/>
        <v>0</v>
      </c>
    </row>
    <row r="146" spans="1:11" ht="12" customHeight="1" thickBot="1">
      <c r="A146" s="11" t="s">
        <v>182</v>
      </c>
      <c r="B146" s="5" t="s">
        <v>284</v>
      </c>
      <c r="C146" s="155"/>
      <c r="D146" s="237"/>
      <c r="E146" s="155"/>
      <c r="F146" s="155"/>
      <c r="G146" s="155"/>
      <c r="H146" s="155"/>
      <c r="I146" s="155"/>
      <c r="J146" s="350">
        <f t="shared" si="29"/>
        <v>0</v>
      </c>
      <c r="K146" s="273">
        <f t="shared" si="30"/>
        <v>0</v>
      </c>
    </row>
    <row r="147" spans="1:11" ht="12" customHeight="1" thickBot="1">
      <c r="A147" s="18" t="s">
        <v>13</v>
      </c>
      <c r="B147" s="51" t="s">
        <v>355</v>
      </c>
      <c r="C147" s="230">
        <f>SUM(C148:C152)</f>
        <v>0</v>
      </c>
      <c r="D147" s="240">
        <f aca="true" t="shared" si="33" ref="D147:J147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1" ht="12" customHeight="1">
      <c r="A148" s="13" t="s">
        <v>61</v>
      </c>
      <c r="B148" s="7" t="s">
        <v>350</v>
      </c>
      <c r="C148" s="155"/>
      <c r="D148" s="237"/>
      <c r="E148" s="155"/>
      <c r="F148" s="155"/>
      <c r="G148" s="155"/>
      <c r="H148" s="155"/>
      <c r="I148" s="155"/>
      <c r="J148" s="350">
        <f t="shared" si="29"/>
        <v>0</v>
      </c>
      <c r="K148" s="273">
        <f t="shared" si="30"/>
        <v>0</v>
      </c>
    </row>
    <row r="149" spans="1:11" ht="12" customHeight="1">
      <c r="A149" s="13" t="s">
        <v>62</v>
      </c>
      <c r="B149" s="7" t="s">
        <v>357</v>
      </c>
      <c r="C149" s="155"/>
      <c r="D149" s="237"/>
      <c r="E149" s="155"/>
      <c r="F149" s="155"/>
      <c r="G149" s="155"/>
      <c r="H149" s="155"/>
      <c r="I149" s="155"/>
      <c r="J149" s="350">
        <f t="shared" si="29"/>
        <v>0</v>
      </c>
      <c r="K149" s="273">
        <f t="shared" si="30"/>
        <v>0</v>
      </c>
    </row>
    <row r="150" spans="1:11" ht="12" customHeight="1">
      <c r="A150" s="13" t="s">
        <v>193</v>
      </c>
      <c r="B150" s="7" t="s">
        <v>352</v>
      </c>
      <c r="C150" s="155"/>
      <c r="D150" s="237"/>
      <c r="E150" s="155"/>
      <c r="F150" s="155"/>
      <c r="G150" s="155"/>
      <c r="H150" s="155"/>
      <c r="I150" s="155"/>
      <c r="J150" s="350">
        <f t="shared" si="29"/>
        <v>0</v>
      </c>
      <c r="K150" s="273">
        <f t="shared" si="30"/>
        <v>0</v>
      </c>
    </row>
    <row r="151" spans="1:11" ht="12" customHeight="1">
      <c r="A151" s="13" t="s">
        <v>194</v>
      </c>
      <c r="B151" s="7" t="s">
        <v>358</v>
      </c>
      <c r="C151" s="155"/>
      <c r="D151" s="237"/>
      <c r="E151" s="155"/>
      <c r="F151" s="155"/>
      <c r="G151" s="155"/>
      <c r="H151" s="155"/>
      <c r="I151" s="155"/>
      <c r="J151" s="350">
        <f t="shared" si="29"/>
        <v>0</v>
      </c>
      <c r="K151" s="273">
        <f t="shared" si="30"/>
        <v>0</v>
      </c>
    </row>
    <row r="152" spans="1:11" ht="12" customHeight="1" thickBot="1">
      <c r="A152" s="13" t="s">
        <v>356</v>
      </c>
      <c r="B152" s="7" t="s">
        <v>359</v>
      </c>
      <c r="C152" s="155"/>
      <c r="D152" s="237"/>
      <c r="E152" s="157"/>
      <c r="F152" s="157"/>
      <c r="G152" s="157"/>
      <c r="H152" s="157"/>
      <c r="I152" s="157"/>
      <c r="J152" s="351">
        <f t="shared" si="29"/>
        <v>0</v>
      </c>
      <c r="K152" s="274">
        <f t="shared" si="30"/>
        <v>0</v>
      </c>
    </row>
    <row r="153" spans="1:11" ht="12" customHeight="1" thickBot="1">
      <c r="A153" s="18" t="s">
        <v>14</v>
      </c>
      <c r="B153" s="51" t="s">
        <v>360</v>
      </c>
      <c r="C153" s="231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1" ht="12" customHeight="1" thickBot="1">
      <c r="A154" s="18" t="s">
        <v>15</v>
      </c>
      <c r="B154" s="51" t="s">
        <v>361</v>
      </c>
      <c r="C154" s="231"/>
      <c r="D154" s="241"/>
      <c r="E154" s="317"/>
      <c r="F154" s="317"/>
      <c r="G154" s="317"/>
      <c r="H154" s="317"/>
      <c r="I154" s="317"/>
      <c r="J154" s="353">
        <f t="shared" si="29"/>
        <v>0</v>
      </c>
      <c r="K154" s="197">
        <f>C154+D154</f>
        <v>0</v>
      </c>
    </row>
    <row r="155" spans="1:15" ht="15" customHeight="1" thickBot="1">
      <c r="A155" s="18" t="s">
        <v>16</v>
      </c>
      <c r="B155" s="51" t="s">
        <v>363</v>
      </c>
      <c r="C155" s="232">
        <f>+C131+C135+C142+C147+C153+C154</f>
        <v>3165677</v>
      </c>
      <c r="D155" s="242">
        <f aca="true" t="shared" si="34" ref="D155:J155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3165677</v>
      </c>
      <c r="L155" s="177"/>
      <c r="M155" s="178"/>
      <c r="N155" s="178"/>
      <c r="O155" s="178"/>
    </row>
    <row r="156" spans="1:11" s="167" customFormat="1" ht="12.75" customHeight="1" thickBot="1">
      <c r="A156" s="94" t="s">
        <v>17</v>
      </c>
      <c r="B156" s="141" t="s">
        <v>362</v>
      </c>
      <c r="C156" s="232">
        <f>+C130+C155</f>
        <v>520136000</v>
      </c>
      <c r="D156" s="242">
        <f aca="true" t="shared" si="35" ref="D156:K156">+D130+D155</f>
        <v>0</v>
      </c>
      <c r="E156" s="232">
        <f t="shared" si="35"/>
        <v>54490000</v>
      </c>
      <c r="F156" s="232">
        <f t="shared" si="35"/>
        <v>11212000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65702000</v>
      </c>
      <c r="K156" s="226">
        <f t="shared" si="35"/>
        <v>585838000</v>
      </c>
    </row>
    <row r="157" ht="7.5" customHeight="1"/>
    <row r="158" spans="1:11" ht="15">
      <c r="A158" s="409" t="s">
        <v>266</v>
      </c>
      <c r="B158" s="409"/>
      <c r="C158" s="409"/>
      <c r="D158" s="409"/>
      <c r="E158" s="409"/>
      <c r="F158" s="409"/>
      <c r="G158" s="409"/>
      <c r="H158" s="409"/>
      <c r="I158" s="409"/>
      <c r="J158" s="409"/>
      <c r="K158" s="409"/>
    </row>
    <row r="159" spans="1:11" ht="15" customHeight="1" thickBot="1">
      <c r="A159" s="399" t="s">
        <v>88</v>
      </c>
      <c r="B159" s="399"/>
      <c r="C159" s="96"/>
      <c r="K159" s="96" t="str">
        <f>K91</f>
        <v>Forintban!</v>
      </c>
    </row>
    <row r="160" spans="1:11" ht="25.5" customHeight="1" thickBot="1">
      <c r="A160" s="18">
        <v>1</v>
      </c>
      <c r="B160" s="23" t="s">
        <v>364</v>
      </c>
      <c r="C160" s="234">
        <f>+C63-C130</f>
        <v>-104924187</v>
      </c>
      <c r="D160" s="154">
        <f aca="true" t="shared" si="36" ref="D160:J160">+D63-D130</f>
        <v>0</v>
      </c>
      <c r="E160" s="154">
        <f t="shared" si="36"/>
        <v>0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0</v>
      </c>
      <c r="K160" s="90">
        <f>+K63-K130</f>
        <v>-104924187</v>
      </c>
    </row>
    <row r="161" spans="1:11" ht="32.25" customHeight="1" thickBot="1">
      <c r="A161" s="18" t="s">
        <v>8</v>
      </c>
      <c r="B161" s="23" t="s">
        <v>370</v>
      </c>
      <c r="C161" s="154">
        <f>+C87-C155</f>
        <v>104924187</v>
      </c>
      <c r="D161" s="154">
        <f aca="true" t="shared" si="37" ref="D161:J161">+D87-D155</f>
        <v>0</v>
      </c>
      <c r="E161" s="154">
        <f t="shared" si="37"/>
        <v>0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0</v>
      </c>
      <c r="K161" s="90">
        <f>+K87-K155</f>
        <v>104924187</v>
      </c>
    </row>
  </sheetData>
  <sheetProtection sheet="1" objects="1" scenarios="1"/>
  <mergeCells count="12">
    <mergeCell ref="A1:K1"/>
    <mergeCell ref="A2:B2"/>
    <mergeCell ref="A3:A4"/>
    <mergeCell ref="B3:B4"/>
    <mergeCell ref="C3:K3"/>
    <mergeCell ref="A90:K90"/>
    <mergeCell ref="A91:B91"/>
    <mergeCell ref="A92:A93"/>
    <mergeCell ref="B92:B93"/>
    <mergeCell ref="C92:K92"/>
    <mergeCell ref="A158:K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8" scale="78" r:id="rId1"/>
  <headerFooter alignWithMargins="0">
    <oddHeader xml:space="preserve">&amp;C&amp;"Times New Roman CE,Félkövér"&amp;12
Balatongyörök Község Önkormányzata
2018. ÉVI KÖLTSÉGVETÉS KÖTELEZŐ FELADATAINAK MÓDOSÍTOTT MÉRLEGE&amp;10
&amp;R&amp;"Times New Roman CE,Félkövér dőlt"&amp;11 1.2. melléklet </oddHeader>
  </headerFooter>
  <rowBreaks count="3" manualBreakCount="3">
    <brk id="67" max="10" man="1"/>
    <brk id="89" max="4" man="1"/>
    <brk id="157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10" zoomScaleNormal="110" workbookViewId="0" topLeftCell="A1">
      <selection activeCell="K2" sqref="K2"/>
    </sheetView>
  </sheetViews>
  <sheetFormatPr defaultColWidth="9.375" defaultRowHeight="12.75"/>
  <cols>
    <col min="1" max="1" width="13.00390625" style="85" customWidth="1"/>
    <col min="2" max="2" width="59.00390625" style="86" customWidth="1"/>
    <col min="3" max="3" width="18.75390625" style="86" customWidth="1"/>
    <col min="4" max="9" width="16.75390625" style="86" customWidth="1"/>
    <col min="10" max="11" width="20.75390625" style="86" customWidth="1"/>
    <col min="12" max="16384" width="9.375" style="86" customWidth="1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521</v>
      </c>
    </row>
    <row r="2" spans="1:11" s="204" customFormat="1" ht="23.25" thickBot="1">
      <c r="A2" s="64" t="s">
        <v>432</v>
      </c>
      <c r="B2" s="423" t="s">
        <v>515</v>
      </c>
      <c r="C2" s="424"/>
      <c r="D2" s="424"/>
      <c r="E2" s="424"/>
      <c r="F2" s="424"/>
      <c r="G2" s="424"/>
      <c r="H2" s="424"/>
      <c r="I2" s="424"/>
      <c r="J2" s="425"/>
      <c r="K2" s="341" t="s">
        <v>516</v>
      </c>
    </row>
    <row r="3" spans="1:11" s="204" customFormat="1" ht="23.25" thickBot="1">
      <c r="A3" s="64" t="s">
        <v>121</v>
      </c>
      <c r="B3" s="419" t="s">
        <v>405</v>
      </c>
      <c r="C3" s="420"/>
      <c r="D3" s="420"/>
      <c r="E3" s="421"/>
      <c r="F3" s="421"/>
      <c r="G3" s="421"/>
      <c r="H3" s="421"/>
      <c r="I3" s="421"/>
      <c r="J3" s="422"/>
      <c r="K3" s="341" t="s">
        <v>38</v>
      </c>
    </row>
    <row r="4" spans="1:11" s="205" customFormat="1" ht="15.7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1" t="s">
        <v>484</v>
      </c>
    </row>
    <row r="5" spans="1:11" ht="23.25" thickBot="1">
      <c r="A5" s="161" t="s">
        <v>122</v>
      </c>
      <c r="B5" s="76" t="s">
        <v>483</v>
      </c>
      <c r="C5" s="291" t="s">
        <v>408</v>
      </c>
      <c r="D5" s="377" t="s">
        <v>465</v>
      </c>
      <c r="E5" s="377" t="s">
        <v>498</v>
      </c>
      <c r="F5" s="377" t="s">
        <v>499</v>
      </c>
      <c r="G5" s="377" t="s">
        <v>500</v>
      </c>
      <c r="H5" s="377" t="s">
        <v>501</v>
      </c>
      <c r="I5" s="377" t="s">
        <v>502</v>
      </c>
      <c r="J5" s="378" t="s">
        <v>504</v>
      </c>
      <c r="K5" s="375" t="s">
        <v>509</v>
      </c>
    </row>
    <row r="6" spans="1:11" s="206" customFormat="1" ht="12.75" customHeight="1" thickBot="1">
      <c r="A6" s="65" t="s">
        <v>377</v>
      </c>
      <c r="B6" s="66" t="s">
        <v>378</v>
      </c>
      <c r="C6" s="66" t="s">
        <v>379</v>
      </c>
      <c r="D6" s="265" t="s">
        <v>381</v>
      </c>
      <c r="E6" s="66" t="s">
        <v>380</v>
      </c>
      <c r="F6" s="66" t="s">
        <v>382</v>
      </c>
      <c r="G6" s="66" t="s">
        <v>383</v>
      </c>
      <c r="H6" s="66" t="s">
        <v>384</v>
      </c>
      <c r="I6" s="66" t="s">
        <v>496</v>
      </c>
      <c r="J6" s="66" t="s">
        <v>507</v>
      </c>
      <c r="K6" s="376" t="s">
        <v>508</v>
      </c>
    </row>
    <row r="7" spans="1:11" s="206" customFormat="1" ht="15.75" customHeight="1" thickBot="1">
      <c r="A7" s="415" t="s">
        <v>39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s="140" customFormat="1" ht="12" customHeight="1" thickBot="1">
      <c r="A8" s="65" t="s">
        <v>7</v>
      </c>
      <c r="B8" s="77" t="s">
        <v>399</v>
      </c>
      <c r="C8" s="101">
        <f>SUM(C9:C19)</f>
        <v>0</v>
      </c>
      <c r="D8" s="101">
        <f aca="true" t="shared" si="0" ref="D8:K8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0</v>
      </c>
    </row>
    <row r="9" spans="1:11" s="140" customFormat="1" ht="12" customHeight="1">
      <c r="A9" s="199" t="s">
        <v>63</v>
      </c>
      <c r="B9" s="8" t="s">
        <v>170</v>
      </c>
      <c r="C9" s="250"/>
      <c r="D9" s="250"/>
      <c r="E9" s="250"/>
      <c r="F9" s="250"/>
      <c r="G9" s="250"/>
      <c r="H9" s="250"/>
      <c r="I9" s="250"/>
      <c r="J9" s="355">
        <f>D9+E9+F9+G9+H9+I9</f>
        <v>0</v>
      </c>
      <c r="K9" s="292">
        <f>C9+J9</f>
        <v>0</v>
      </c>
    </row>
    <row r="10" spans="1:11" s="140" customFormat="1" ht="12" customHeight="1">
      <c r="A10" s="200" t="s">
        <v>64</v>
      </c>
      <c r="B10" s="6" t="s">
        <v>171</v>
      </c>
      <c r="C10" s="98"/>
      <c r="D10" s="98"/>
      <c r="E10" s="98"/>
      <c r="F10" s="98"/>
      <c r="G10" s="98"/>
      <c r="H10" s="98"/>
      <c r="I10" s="98"/>
      <c r="J10" s="356">
        <f aca="true" t="shared" si="1" ref="J10:J36">D10+E10+F10+G10+H10+I10</f>
        <v>0</v>
      </c>
      <c r="K10" s="288">
        <f aca="true" t="shared" si="2" ref="K10:K36">C10+J10</f>
        <v>0</v>
      </c>
    </row>
    <row r="11" spans="1:11" s="140" customFormat="1" ht="12" customHeight="1">
      <c r="A11" s="200" t="s">
        <v>65</v>
      </c>
      <c r="B11" s="6" t="s">
        <v>172</v>
      </c>
      <c r="C11" s="98"/>
      <c r="D11" s="98"/>
      <c r="E11" s="98"/>
      <c r="F11" s="98"/>
      <c r="G11" s="98"/>
      <c r="H11" s="98"/>
      <c r="I11" s="98"/>
      <c r="J11" s="356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66</v>
      </c>
      <c r="B12" s="6" t="s">
        <v>173</v>
      </c>
      <c r="C12" s="98"/>
      <c r="D12" s="98"/>
      <c r="E12" s="98"/>
      <c r="F12" s="98"/>
      <c r="G12" s="98"/>
      <c r="H12" s="98"/>
      <c r="I12" s="98"/>
      <c r="J12" s="356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83</v>
      </c>
      <c r="B13" s="6" t="s">
        <v>174</v>
      </c>
      <c r="C13" s="98"/>
      <c r="D13" s="98"/>
      <c r="E13" s="98"/>
      <c r="F13" s="98"/>
      <c r="G13" s="98"/>
      <c r="H13" s="98"/>
      <c r="I13" s="98"/>
      <c r="J13" s="356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67</v>
      </c>
      <c r="B14" s="6" t="s">
        <v>294</v>
      </c>
      <c r="C14" s="98"/>
      <c r="D14" s="98"/>
      <c r="E14" s="98"/>
      <c r="F14" s="98"/>
      <c r="G14" s="98"/>
      <c r="H14" s="98"/>
      <c r="I14" s="98"/>
      <c r="J14" s="356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68</v>
      </c>
      <c r="B15" s="5" t="s">
        <v>295</v>
      </c>
      <c r="C15" s="98"/>
      <c r="D15" s="98"/>
      <c r="E15" s="98"/>
      <c r="F15" s="98"/>
      <c r="G15" s="98"/>
      <c r="H15" s="98"/>
      <c r="I15" s="98"/>
      <c r="J15" s="356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75</v>
      </c>
      <c r="B16" s="6" t="s">
        <v>177</v>
      </c>
      <c r="C16" s="248"/>
      <c r="D16" s="248"/>
      <c r="E16" s="248"/>
      <c r="F16" s="248"/>
      <c r="G16" s="248"/>
      <c r="H16" s="248"/>
      <c r="I16" s="248"/>
      <c r="J16" s="357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76</v>
      </c>
      <c r="B17" s="6" t="s">
        <v>178</v>
      </c>
      <c r="C17" s="98"/>
      <c r="D17" s="98"/>
      <c r="E17" s="98"/>
      <c r="F17" s="98"/>
      <c r="G17" s="98"/>
      <c r="H17" s="98"/>
      <c r="I17" s="98"/>
      <c r="J17" s="356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77</v>
      </c>
      <c r="B18" s="6" t="s">
        <v>326</v>
      </c>
      <c r="C18" s="100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78</v>
      </c>
      <c r="B19" s="5" t="s">
        <v>179</v>
      </c>
      <c r="C19" s="100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8</v>
      </c>
      <c r="B20" s="77" t="s">
        <v>296</v>
      </c>
      <c r="C20" s="101">
        <f>SUM(C21:C23)</f>
        <v>0</v>
      </c>
      <c r="D20" s="101">
        <f aca="true" t="shared" si="3" ref="D20:K20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69</v>
      </c>
      <c r="B21" s="7" t="s">
        <v>152</v>
      </c>
      <c r="C21" s="98"/>
      <c r="D21" s="98"/>
      <c r="E21" s="98"/>
      <c r="F21" s="98"/>
      <c r="G21" s="98"/>
      <c r="H21" s="98"/>
      <c r="I21" s="98"/>
      <c r="J21" s="356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70</v>
      </c>
      <c r="B22" s="6" t="s">
        <v>297</v>
      </c>
      <c r="C22" s="98"/>
      <c r="D22" s="98"/>
      <c r="E22" s="98"/>
      <c r="F22" s="98"/>
      <c r="G22" s="98"/>
      <c r="H22" s="98"/>
      <c r="I22" s="98"/>
      <c r="J22" s="356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71</v>
      </c>
      <c r="B23" s="6" t="s">
        <v>298</v>
      </c>
      <c r="C23" s="98"/>
      <c r="D23" s="98"/>
      <c r="E23" s="98"/>
      <c r="F23" s="98"/>
      <c r="G23" s="98"/>
      <c r="H23" s="98"/>
      <c r="I23" s="98"/>
      <c r="J23" s="356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72</v>
      </c>
      <c r="B24" s="6" t="s">
        <v>400</v>
      </c>
      <c r="C24" s="98"/>
      <c r="D24" s="98"/>
      <c r="E24" s="98"/>
      <c r="F24" s="98"/>
      <c r="G24" s="98"/>
      <c r="H24" s="98"/>
      <c r="I24" s="98"/>
      <c r="J24" s="356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9</v>
      </c>
      <c r="B25" s="51" t="s">
        <v>99</v>
      </c>
      <c r="C25" s="271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10</v>
      </c>
      <c r="B26" s="51" t="s">
        <v>401</v>
      </c>
      <c r="C26" s="101">
        <f>+C27+C28+C29</f>
        <v>0</v>
      </c>
      <c r="D26" s="101">
        <f aca="true" t="shared" si="4" ref="D26:K26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161</v>
      </c>
      <c r="B27" s="202" t="s">
        <v>157</v>
      </c>
      <c r="C27" s="249"/>
      <c r="D27" s="249"/>
      <c r="E27" s="249"/>
      <c r="F27" s="249"/>
      <c r="G27" s="249"/>
      <c r="H27" s="249"/>
      <c r="I27" s="249"/>
      <c r="J27" s="358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162</v>
      </c>
      <c r="B28" s="202" t="s">
        <v>297</v>
      </c>
      <c r="C28" s="98"/>
      <c r="D28" s="98"/>
      <c r="E28" s="98"/>
      <c r="F28" s="98"/>
      <c r="G28" s="98"/>
      <c r="H28" s="98"/>
      <c r="I28" s="98"/>
      <c r="J28" s="356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163</v>
      </c>
      <c r="B29" s="203" t="s">
        <v>299</v>
      </c>
      <c r="C29" s="98"/>
      <c r="D29" s="98"/>
      <c r="E29" s="98"/>
      <c r="F29" s="98"/>
      <c r="G29" s="98"/>
      <c r="H29" s="98"/>
      <c r="I29" s="98"/>
      <c r="J29" s="356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164</v>
      </c>
      <c r="B30" s="54" t="s">
        <v>402</v>
      </c>
      <c r="C30" s="43"/>
      <c r="D30" s="43"/>
      <c r="E30" s="43"/>
      <c r="F30" s="43"/>
      <c r="G30" s="43"/>
      <c r="H30" s="43"/>
      <c r="I30" s="43"/>
      <c r="J30" s="359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11</v>
      </c>
      <c r="B31" s="51" t="s">
        <v>300</v>
      </c>
      <c r="C31" s="101">
        <f>+C32+C33+C34</f>
        <v>0</v>
      </c>
      <c r="D31" s="101">
        <f aca="true" t="shared" si="5" ref="D31:K31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56</v>
      </c>
      <c r="B32" s="202" t="s">
        <v>184</v>
      </c>
      <c r="C32" s="249"/>
      <c r="D32" s="249"/>
      <c r="E32" s="249"/>
      <c r="F32" s="249"/>
      <c r="G32" s="249"/>
      <c r="H32" s="249"/>
      <c r="I32" s="249"/>
      <c r="J32" s="358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57</v>
      </c>
      <c r="B33" s="203" t="s">
        <v>185</v>
      </c>
      <c r="C33" s="102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58</v>
      </c>
      <c r="B34" s="54" t="s">
        <v>186</v>
      </c>
      <c r="C34" s="43"/>
      <c r="D34" s="43"/>
      <c r="E34" s="43"/>
      <c r="F34" s="43"/>
      <c r="G34" s="43"/>
      <c r="H34" s="43"/>
      <c r="I34" s="43"/>
      <c r="J34" s="359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12</v>
      </c>
      <c r="B35" s="51" t="s">
        <v>269</v>
      </c>
      <c r="C35" s="271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13</v>
      </c>
      <c r="B36" s="51" t="s">
        <v>301</v>
      </c>
      <c r="C36" s="271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14</v>
      </c>
      <c r="B37" s="51" t="s">
        <v>302</v>
      </c>
      <c r="C37" s="101">
        <f>+C8+C20+C25+C26+C31+C35+C36</f>
        <v>0</v>
      </c>
      <c r="D37" s="101">
        <f aca="true" t="shared" si="6" ref="D37:K37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0</v>
      </c>
    </row>
    <row r="38" spans="1:11" s="140" customFormat="1" ht="12" customHeight="1" thickBot="1">
      <c r="A38" s="78" t="s">
        <v>15</v>
      </c>
      <c r="B38" s="51" t="s">
        <v>303</v>
      </c>
      <c r="C38" s="101">
        <f>+C39+C40+C41</f>
        <v>0</v>
      </c>
      <c r="D38" s="101">
        <f aca="true" t="shared" si="7" ref="D38:K38">+D39+D40+D41</f>
        <v>0</v>
      </c>
      <c r="E38" s="101">
        <f t="shared" si="7"/>
        <v>0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0</v>
      </c>
      <c r="K38" s="135">
        <f t="shared" si="7"/>
        <v>0</v>
      </c>
    </row>
    <row r="39" spans="1:11" s="140" customFormat="1" ht="12" customHeight="1">
      <c r="A39" s="201" t="s">
        <v>304</v>
      </c>
      <c r="B39" s="202" t="s">
        <v>134</v>
      </c>
      <c r="C39" s="249"/>
      <c r="D39" s="249"/>
      <c r="E39" s="249"/>
      <c r="F39" s="249"/>
      <c r="G39" s="249"/>
      <c r="H39" s="249"/>
      <c r="I39" s="249"/>
      <c r="J39" s="358">
        <f>D39+E39+F39+G39+H39+I39</f>
        <v>0</v>
      </c>
      <c r="K39" s="290">
        <f>C39+J39</f>
        <v>0</v>
      </c>
    </row>
    <row r="40" spans="1:11" s="140" customFormat="1" ht="12" customHeight="1">
      <c r="A40" s="201" t="s">
        <v>305</v>
      </c>
      <c r="B40" s="203" t="s">
        <v>2</v>
      </c>
      <c r="C40" s="102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306</v>
      </c>
      <c r="B41" s="54" t="s">
        <v>307</v>
      </c>
      <c r="C41" s="43"/>
      <c r="D41" s="43"/>
      <c r="E41" s="43"/>
      <c r="F41" s="43"/>
      <c r="G41" s="43"/>
      <c r="H41" s="43"/>
      <c r="I41" s="43"/>
      <c r="J41" s="359">
        <f>D41+E41+F41+G41+H41+I41</f>
        <v>0</v>
      </c>
      <c r="K41" s="294">
        <f>C41+J41</f>
        <v>0</v>
      </c>
    </row>
    <row r="42" spans="1:11" s="207" customFormat="1" ht="15" customHeight="1" thickBot="1">
      <c r="A42" s="78" t="s">
        <v>16</v>
      </c>
      <c r="B42" s="79" t="s">
        <v>308</v>
      </c>
      <c r="C42" s="272">
        <f>+C37+C38</f>
        <v>0</v>
      </c>
      <c r="D42" s="272">
        <f aca="true" t="shared" si="8" ref="D42:K42">+D37+D38</f>
        <v>0</v>
      </c>
      <c r="E42" s="272">
        <f t="shared" si="8"/>
        <v>0</v>
      </c>
      <c r="F42" s="272">
        <f t="shared" si="8"/>
        <v>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0</v>
      </c>
      <c r="K42" s="138">
        <f t="shared" si="8"/>
        <v>0</v>
      </c>
    </row>
    <row r="43" spans="1:3" s="207" customFormat="1" ht="15" customHeight="1">
      <c r="A43" s="80"/>
      <c r="B43" s="81"/>
      <c r="C43" s="136"/>
    </row>
    <row r="44" spans="1:3" ht="13.5" thickBot="1">
      <c r="A44" s="82"/>
      <c r="B44" s="83"/>
      <c r="C44" s="137"/>
    </row>
    <row r="45" spans="1:11" s="206" customFormat="1" ht="16.5" customHeight="1" thickBot="1">
      <c r="A45" s="415" t="s">
        <v>40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/>
    </row>
    <row r="46" spans="1:11" s="208" customFormat="1" ht="12" customHeight="1" thickBot="1">
      <c r="A46" s="67" t="s">
        <v>7</v>
      </c>
      <c r="B46" s="51" t="s">
        <v>309</v>
      </c>
      <c r="C46" s="101">
        <f>SUM(C47:C51)</f>
        <v>0</v>
      </c>
      <c r="D46" s="101">
        <f aca="true" t="shared" si="9" ref="D46:K46">SUM(D47:D51)</f>
        <v>0</v>
      </c>
      <c r="E46" s="101">
        <f t="shared" si="9"/>
        <v>0</v>
      </c>
      <c r="F46" s="101">
        <f t="shared" si="9"/>
        <v>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0</v>
      </c>
      <c r="K46" s="135">
        <f t="shared" si="9"/>
        <v>0</v>
      </c>
    </row>
    <row r="47" spans="1:11" ht="12" customHeight="1">
      <c r="A47" s="200" t="s">
        <v>63</v>
      </c>
      <c r="B47" s="7" t="s">
        <v>36</v>
      </c>
      <c r="C47" s="249"/>
      <c r="D47" s="249"/>
      <c r="E47" s="249"/>
      <c r="F47" s="249"/>
      <c r="G47" s="249"/>
      <c r="H47" s="249"/>
      <c r="I47" s="249"/>
      <c r="J47" s="358">
        <f aca="true" t="shared" si="10" ref="J47:J57">D47+E47+F47+G47+H47+I47</f>
        <v>0</v>
      </c>
      <c r="K47" s="290">
        <f aca="true" t="shared" si="11" ref="K47:K57">C47+J47</f>
        <v>0</v>
      </c>
    </row>
    <row r="48" spans="1:11" ht="12" customHeight="1">
      <c r="A48" s="200" t="s">
        <v>64</v>
      </c>
      <c r="B48" s="6" t="s">
        <v>108</v>
      </c>
      <c r="C48" s="42"/>
      <c r="D48" s="42"/>
      <c r="E48" s="42"/>
      <c r="F48" s="42"/>
      <c r="G48" s="42"/>
      <c r="H48" s="42"/>
      <c r="I48" s="42"/>
      <c r="J48" s="282">
        <f t="shared" si="10"/>
        <v>0</v>
      </c>
      <c r="K48" s="286">
        <f t="shared" si="11"/>
        <v>0</v>
      </c>
    </row>
    <row r="49" spans="1:11" ht="12" customHeight="1">
      <c r="A49" s="200" t="s">
        <v>65</v>
      </c>
      <c r="B49" s="6" t="s">
        <v>82</v>
      </c>
      <c r="C49" s="42"/>
      <c r="D49" s="42"/>
      <c r="E49" s="42"/>
      <c r="F49" s="42"/>
      <c r="G49" s="42"/>
      <c r="H49" s="42"/>
      <c r="I49" s="42"/>
      <c r="J49" s="282">
        <f t="shared" si="10"/>
        <v>0</v>
      </c>
      <c r="K49" s="286">
        <f t="shared" si="11"/>
        <v>0</v>
      </c>
    </row>
    <row r="50" spans="1:11" ht="12" customHeight="1">
      <c r="A50" s="200" t="s">
        <v>66</v>
      </c>
      <c r="B50" s="6" t="s">
        <v>109</v>
      </c>
      <c r="C50" s="4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83</v>
      </c>
      <c r="B51" s="6" t="s">
        <v>110</v>
      </c>
      <c r="C51" s="4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8</v>
      </c>
      <c r="B52" s="51" t="s">
        <v>310</v>
      </c>
      <c r="C52" s="101">
        <f>SUM(C53:C55)</f>
        <v>0</v>
      </c>
      <c r="D52" s="101">
        <f aca="true" t="shared" si="12" ref="D52:K5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0</v>
      </c>
      <c r="K52" s="135">
        <f t="shared" si="12"/>
        <v>0</v>
      </c>
    </row>
    <row r="53" spans="1:11" s="208" customFormat="1" ht="12" customHeight="1">
      <c r="A53" s="200" t="s">
        <v>69</v>
      </c>
      <c r="B53" s="7" t="s">
        <v>127</v>
      </c>
      <c r="C53" s="249"/>
      <c r="D53" s="249"/>
      <c r="E53" s="249"/>
      <c r="F53" s="249"/>
      <c r="G53" s="249"/>
      <c r="H53" s="249"/>
      <c r="I53" s="249"/>
      <c r="J53" s="358">
        <f t="shared" si="10"/>
        <v>0</v>
      </c>
      <c r="K53" s="290">
        <f t="shared" si="11"/>
        <v>0</v>
      </c>
    </row>
    <row r="54" spans="1:11" ht="12" customHeight="1">
      <c r="A54" s="200" t="s">
        <v>70</v>
      </c>
      <c r="B54" s="6" t="s">
        <v>112</v>
      </c>
      <c r="C54" s="4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71</v>
      </c>
      <c r="B55" s="6" t="s">
        <v>41</v>
      </c>
      <c r="C55" s="4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72</v>
      </c>
      <c r="B56" s="6" t="s">
        <v>403</v>
      </c>
      <c r="C56" s="4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9</v>
      </c>
      <c r="B57" s="51" t="s">
        <v>4</v>
      </c>
      <c r="C57" s="271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10</v>
      </c>
      <c r="B58" s="84" t="s">
        <v>404</v>
      </c>
      <c r="C58" s="272">
        <f>+C46+C52+C57</f>
        <v>0</v>
      </c>
      <c r="D58" s="272">
        <f aca="true" t="shared" si="13" ref="D58:K58">+D46+D52+D57</f>
        <v>0</v>
      </c>
      <c r="E58" s="272">
        <f t="shared" si="13"/>
        <v>0</v>
      </c>
      <c r="F58" s="272">
        <f t="shared" si="13"/>
        <v>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0</v>
      </c>
      <c r="K58" s="138">
        <f t="shared" si="13"/>
        <v>0</v>
      </c>
    </row>
    <row r="59" spans="3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398</v>
      </c>
      <c r="B60" s="88"/>
      <c r="C60" s="270"/>
      <c r="D60" s="270"/>
      <c r="E60" s="270"/>
      <c r="F60" s="270"/>
      <c r="G60" s="270"/>
      <c r="H60" s="270"/>
      <c r="I60" s="270"/>
      <c r="J60" s="379">
        <f>D60+E60+F60+G60+H60+I60</f>
        <v>0</v>
      </c>
      <c r="K60" s="279">
        <f>C60+J60</f>
        <v>0</v>
      </c>
    </row>
    <row r="61" spans="1:11" ht="14.25" customHeight="1" thickBot="1">
      <c r="A61" s="87" t="s">
        <v>123</v>
      </c>
      <c r="B61" s="88"/>
      <c r="C61" s="270"/>
      <c r="D61" s="270"/>
      <c r="E61" s="270"/>
      <c r="F61" s="270"/>
      <c r="G61" s="270"/>
      <c r="H61" s="270"/>
      <c r="I61" s="270"/>
      <c r="J61" s="379">
        <f>D61+E61+F61+G61+H61+I61</f>
        <v>0</v>
      </c>
      <c r="K61" s="279">
        <f>C61+J61</f>
        <v>0</v>
      </c>
    </row>
  </sheetData>
  <sheetProtection sheet="1" objects="1" scenarios="1" formatCells="0"/>
  <mergeCells count="4">
    <mergeCell ref="B2:J2"/>
    <mergeCell ref="B3:J3"/>
    <mergeCell ref="A7:K7"/>
    <mergeCell ref="A45:K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3" sqref="P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1"/>
  <sheetViews>
    <sheetView view="pageLayout" zoomScaleSheetLayoutView="100" workbookViewId="0" topLeftCell="A1">
      <selection activeCell="K5" sqref="K5"/>
    </sheetView>
  </sheetViews>
  <sheetFormatPr defaultColWidth="9.375" defaultRowHeight="12.75"/>
  <cols>
    <col min="1" max="1" width="9.50390625" style="142" customWidth="1"/>
    <col min="2" max="2" width="59.625" style="142" customWidth="1"/>
    <col min="3" max="3" width="21.75390625" style="143" customWidth="1"/>
    <col min="4" max="11" width="21.75390625" style="165" customWidth="1"/>
    <col min="12" max="16384" width="9.375" style="165" customWidth="1"/>
  </cols>
  <sheetData>
    <row r="1" spans="1:11" ht="15.75" customHeight="1">
      <c r="A1" s="398" t="s">
        <v>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.75" customHeight="1" thickBot="1">
      <c r="A2" s="399" t="s">
        <v>86</v>
      </c>
      <c r="B2" s="399"/>
      <c r="C2" s="233"/>
      <c r="K2" s="233" t="s">
        <v>484</v>
      </c>
    </row>
    <row r="3" spans="1:11" ht="15">
      <c r="A3" s="401" t="s">
        <v>51</v>
      </c>
      <c r="B3" s="403" t="s">
        <v>6</v>
      </c>
      <c r="C3" s="405" t="str">
        <f>+CONCATENATE(LEFT(ÖSSZEFÜGGÉSEK!A6,4),". évi")</f>
        <v>2018. évi</v>
      </c>
      <c r="D3" s="406"/>
      <c r="E3" s="407"/>
      <c r="F3" s="407"/>
      <c r="G3" s="407"/>
      <c r="H3" s="407"/>
      <c r="I3" s="407"/>
      <c r="J3" s="407"/>
      <c r="K3" s="408"/>
    </row>
    <row r="4" spans="1:11" ht="27" thickBot="1">
      <c r="A4" s="402"/>
      <c r="B4" s="404"/>
      <c r="C4" s="382" t="s">
        <v>408</v>
      </c>
      <c r="D4" s="364" t="s">
        <v>464</v>
      </c>
      <c r="E4" s="364" t="s">
        <v>491</v>
      </c>
      <c r="F4" s="364" t="s">
        <v>492</v>
      </c>
      <c r="G4" s="365" t="s">
        <v>493</v>
      </c>
      <c r="H4" s="365" t="s">
        <v>494</v>
      </c>
      <c r="I4" s="365" t="s">
        <v>495</v>
      </c>
      <c r="J4" s="365" t="s">
        <v>504</v>
      </c>
      <c r="K4" s="360" t="s">
        <v>545</v>
      </c>
    </row>
    <row r="5" spans="1:11" s="166" customFormat="1" ht="12" customHeight="1" thickBot="1">
      <c r="A5" s="162" t="s">
        <v>377</v>
      </c>
      <c r="B5" s="163" t="s">
        <v>378</v>
      </c>
      <c r="C5" s="163" t="s">
        <v>379</v>
      </c>
      <c r="D5" s="163" t="s">
        <v>381</v>
      </c>
      <c r="E5" s="304" t="s">
        <v>380</v>
      </c>
      <c r="F5" s="304" t="s">
        <v>382</v>
      </c>
      <c r="G5" s="304" t="s">
        <v>383</v>
      </c>
      <c r="H5" s="304" t="s">
        <v>384</v>
      </c>
      <c r="I5" s="304" t="s">
        <v>496</v>
      </c>
      <c r="J5" s="304" t="s">
        <v>507</v>
      </c>
      <c r="K5" s="362" t="s">
        <v>508</v>
      </c>
    </row>
    <row r="6" spans="1:11" s="167" customFormat="1" ht="12" customHeight="1" thickBot="1">
      <c r="A6" s="18" t="s">
        <v>7</v>
      </c>
      <c r="B6" s="19" t="s">
        <v>146</v>
      </c>
      <c r="C6" s="154">
        <f>+C7+C8+C9+C10+C11+C12</f>
        <v>0</v>
      </c>
      <c r="D6" s="154">
        <f aca="true" t="shared" si="0" ref="D6:J6">+D7+D8+D9+D10+D11+D12</f>
        <v>0</v>
      </c>
      <c r="E6" s="154">
        <f t="shared" si="0"/>
        <v>0</v>
      </c>
      <c r="F6" s="154">
        <f t="shared" si="0"/>
        <v>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0</v>
      </c>
      <c r="K6" s="90">
        <f>+K7+K8+K9+K10+K11+K12</f>
        <v>0</v>
      </c>
    </row>
    <row r="7" spans="1:11" s="167" customFormat="1" ht="12" customHeight="1">
      <c r="A7" s="13" t="s">
        <v>63</v>
      </c>
      <c r="B7" s="168" t="s">
        <v>147</v>
      </c>
      <c r="C7" s="156"/>
      <c r="D7" s="156"/>
      <c r="E7" s="156"/>
      <c r="F7" s="156"/>
      <c r="G7" s="156"/>
      <c r="H7" s="156"/>
      <c r="I7" s="156"/>
      <c r="J7" s="198">
        <f aca="true" t="shared" si="1" ref="J7:J12">D7+E7+F7+G6:G7+H7+I7</f>
        <v>0</v>
      </c>
      <c r="K7" s="197">
        <f aca="true" t="shared" si="2" ref="K7:K12">C7+J7</f>
        <v>0</v>
      </c>
    </row>
    <row r="8" spans="1:11" s="167" customFormat="1" ht="12" customHeight="1">
      <c r="A8" s="12" t="s">
        <v>64</v>
      </c>
      <c r="B8" s="169" t="s">
        <v>148</v>
      </c>
      <c r="C8" s="155"/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0</v>
      </c>
    </row>
    <row r="9" spans="1:11" s="167" customFormat="1" ht="12" customHeight="1">
      <c r="A9" s="12" t="s">
        <v>65</v>
      </c>
      <c r="B9" s="169" t="s">
        <v>149</v>
      </c>
      <c r="C9" s="155"/>
      <c r="D9" s="155"/>
      <c r="E9" s="156"/>
      <c r="F9" s="156"/>
      <c r="G9" s="156"/>
      <c r="H9" s="156"/>
      <c r="I9" s="156"/>
      <c r="J9" s="198">
        <f t="shared" si="1"/>
        <v>0</v>
      </c>
      <c r="K9" s="197">
        <f t="shared" si="2"/>
        <v>0</v>
      </c>
    </row>
    <row r="10" spans="1:11" s="167" customFormat="1" ht="12" customHeight="1">
      <c r="A10" s="12" t="s">
        <v>66</v>
      </c>
      <c r="B10" s="169" t="s">
        <v>150</v>
      </c>
      <c r="C10" s="155"/>
      <c r="D10" s="155"/>
      <c r="E10" s="156"/>
      <c r="F10" s="156"/>
      <c r="G10" s="156"/>
      <c r="H10" s="156"/>
      <c r="I10" s="156"/>
      <c r="J10" s="198">
        <f t="shared" si="1"/>
        <v>0</v>
      </c>
      <c r="K10" s="197">
        <f t="shared" si="2"/>
        <v>0</v>
      </c>
    </row>
    <row r="11" spans="1:11" s="167" customFormat="1" ht="12" customHeight="1">
      <c r="A11" s="12" t="s">
        <v>83</v>
      </c>
      <c r="B11" s="92" t="s">
        <v>322</v>
      </c>
      <c r="C11" s="155"/>
      <c r="D11" s="155"/>
      <c r="E11" s="156"/>
      <c r="F11" s="156"/>
      <c r="G11" s="156"/>
      <c r="H11" s="156"/>
      <c r="I11" s="156"/>
      <c r="J11" s="198">
        <f t="shared" si="1"/>
        <v>0</v>
      </c>
      <c r="K11" s="197">
        <f t="shared" si="2"/>
        <v>0</v>
      </c>
    </row>
    <row r="12" spans="1:11" s="167" customFormat="1" ht="12" customHeight="1" thickBot="1">
      <c r="A12" s="14" t="s">
        <v>67</v>
      </c>
      <c r="B12" s="93" t="s">
        <v>323</v>
      </c>
      <c r="C12" s="155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2" customHeight="1" thickBot="1">
      <c r="A13" s="18" t="s">
        <v>8</v>
      </c>
      <c r="B13" s="91" t="s">
        <v>151</v>
      </c>
      <c r="C13" s="154">
        <f>+C14+C15+C16+C17+C18</f>
        <v>0</v>
      </c>
      <c r="D13" s="154">
        <f aca="true" t="shared" si="3" ref="D13:J13">+D14+D15+D16+D17+D18</f>
        <v>0</v>
      </c>
      <c r="E13" s="154">
        <f t="shared" si="3"/>
        <v>0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0</v>
      </c>
      <c r="K13" s="90">
        <f>+K14+K15+K16+K17+K18</f>
        <v>0</v>
      </c>
    </row>
    <row r="14" spans="1:11" s="167" customFormat="1" ht="12" customHeight="1">
      <c r="A14" s="13" t="s">
        <v>69</v>
      </c>
      <c r="B14" s="168" t="s">
        <v>152</v>
      </c>
      <c r="C14" s="156"/>
      <c r="D14" s="156"/>
      <c r="E14" s="156"/>
      <c r="F14" s="156"/>
      <c r="G14" s="156"/>
      <c r="H14" s="156"/>
      <c r="I14" s="156"/>
      <c r="J14" s="198">
        <f aca="true" t="shared" si="4" ref="J14:J19">D14+E14+F14+G13:G14+H14+I14</f>
        <v>0</v>
      </c>
      <c r="K14" s="197">
        <f aca="true" t="shared" si="5" ref="K14:K62">C14+J14</f>
        <v>0</v>
      </c>
    </row>
    <row r="15" spans="1:11" s="167" customFormat="1" ht="12" customHeight="1">
      <c r="A15" s="12" t="s">
        <v>70</v>
      </c>
      <c r="B15" s="169" t="s">
        <v>153</v>
      </c>
      <c r="C15" s="155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71</v>
      </c>
      <c r="B16" s="169" t="s">
        <v>314</v>
      </c>
      <c r="C16" s="155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72</v>
      </c>
      <c r="B17" s="169" t="s">
        <v>315</v>
      </c>
      <c r="C17" s="155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73</v>
      </c>
      <c r="B18" s="169" t="s">
        <v>154</v>
      </c>
      <c r="C18" s="155"/>
      <c r="D18" s="155"/>
      <c r="E18" s="156"/>
      <c r="F18" s="156"/>
      <c r="G18" s="156"/>
      <c r="H18" s="156"/>
      <c r="I18" s="156"/>
      <c r="J18" s="198">
        <f t="shared" si="4"/>
        <v>0</v>
      </c>
      <c r="K18" s="197">
        <f t="shared" si="5"/>
        <v>0</v>
      </c>
    </row>
    <row r="19" spans="1:11" s="167" customFormat="1" ht="12" customHeight="1" thickBot="1">
      <c r="A19" s="14" t="s">
        <v>79</v>
      </c>
      <c r="B19" s="93" t="s">
        <v>155</v>
      </c>
      <c r="C19" s="157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12" customHeight="1" thickBot="1">
      <c r="A20" s="18" t="s">
        <v>9</v>
      </c>
      <c r="B20" s="19" t="s">
        <v>156</v>
      </c>
      <c r="C20" s="154">
        <f>+C21+C22+C23+C24+C25</f>
        <v>0</v>
      </c>
      <c r="D20" s="154">
        <f aca="true" t="shared" si="6" ref="D20:J20">+D21+D22+D23+D24+D25</f>
        <v>0</v>
      </c>
      <c r="E20" s="154">
        <f t="shared" si="6"/>
        <v>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0</v>
      </c>
      <c r="K20" s="90">
        <f>+K21+K22+K23+K24+K25</f>
        <v>0</v>
      </c>
    </row>
    <row r="21" spans="1:11" s="167" customFormat="1" ht="12" customHeight="1">
      <c r="A21" s="13" t="s">
        <v>52</v>
      </c>
      <c r="B21" s="168" t="s">
        <v>157</v>
      </c>
      <c r="C21" s="156"/>
      <c r="D21" s="156"/>
      <c r="E21" s="156"/>
      <c r="F21" s="156"/>
      <c r="G21" s="156"/>
      <c r="H21" s="156"/>
      <c r="I21" s="156"/>
      <c r="J21" s="198">
        <f aca="true" t="shared" si="7" ref="J21:J62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53</v>
      </c>
      <c r="B22" s="169" t="s">
        <v>158</v>
      </c>
      <c r="C22" s="155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54</v>
      </c>
      <c r="B23" s="169" t="s">
        <v>316</v>
      </c>
      <c r="C23" s="155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55</v>
      </c>
      <c r="B24" s="169" t="s">
        <v>317</v>
      </c>
      <c r="C24" s="155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96</v>
      </c>
      <c r="B25" s="169" t="s">
        <v>159</v>
      </c>
      <c r="C25" s="155"/>
      <c r="D25" s="155"/>
      <c r="E25" s="156"/>
      <c r="F25" s="156"/>
      <c r="G25" s="156"/>
      <c r="H25" s="156"/>
      <c r="I25" s="156"/>
      <c r="J25" s="198">
        <f t="shared" si="7"/>
        <v>0</v>
      </c>
      <c r="K25" s="197">
        <f t="shared" si="5"/>
        <v>0</v>
      </c>
    </row>
    <row r="26" spans="1:11" s="167" customFormat="1" ht="12" customHeight="1" thickBot="1">
      <c r="A26" s="14" t="s">
        <v>97</v>
      </c>
      <c r="B26" s="170" t="s">
        <v>160</v>
      </c>
      <c r="C26" s="157"/>
      <c r="D26" s="157"/>
      <c r="E26" s="314"/>
      <c r="F26" s="314"/>
      <c r="G26" s="314"/>
      <c r="H26" s="314"/>
      <c r="I26" s="314"/>
      <c r="J26" s="344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98</v>
      </c>
      <c r="B27" s="19" t="s">
        <v>462</v>
      </c>
      <c r="C27" s="160">
        <f>+C28+C29+C30+C31+C32+C33+C34</f>
        <v>0</v>
      </c>
      <c r="D27" s="160">
        <f aca="true" t="shared" si="8" ref="D27:J27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0</v>
      </c>
    </row>
    <row r="28" spans="1:11" s="167" customFormat="1" ht="12" customHeight="1">
      <c r="A28" s="13" t="s">
        <v>161</v>
      </c>
      <c r="B28" s="168" t="s">
        <v>455</v>
      </c>
      <c r="C28" s="198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162</v>
      </c>
      <c r="B29" s="169" t="s">
        <v>456</v>
      </c>
      <c r="C29" s="155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163</v>
      </c>
      <c r="B30" s="169" t="s">
        <v>457</v>
      </c>
      <c r="C30" s="155"/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0</v>
      </c>
    </row>
    <row r="31" spans="1:11" s="167" customFormat="1" ht="12" customHeight="1">
      <c r="A31" s="12" t="s">
        <v>164</v>
      </c>
      <c r="B31" s="169" t="s">
        <v>458</v>
      </c>
      <c r="C31" s="155"/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0</v>
      </c>
    </row>
    <row r="32" spans="1:11" s="167" customFormat="1" ht="12" customHeight="1">
      <c r="A32" s="12" t="s">
        <v>459</v>
      </c>
      <c r="B32" s="169" t="s">
        <v>165</v>
      </c>
      <c r="C32" s="155"/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0</v>
      </c>
    </row>
    <row r="33" spans="1:11" s="167" customFormat="1" ht="12" customHeight="1">
      <c r="A33" s="12" t="s">
        <v>460</v>
      </c>
      <c r="B33" s="169" t="s">
        <v>166</v>
      </c>
      <c r="C33" s="155"/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0</v>
      </c>
    </row>
    <row r="34" spans="1:11" s="167" customFormat="1" ht="12" customHeight="1" thickBot="1">
      <c r="A34" s="14" t="s">
        <v>461</v>
      </c>
      <c r="B34" s="170" t="s">
        <v>167</v>
      </c>
      <c r="C34" s="157"/>
      <c r="D34" s="157"/>
      <c r="E34" s="314"/>
      <c r="F34" s="314"/>
      <c r="G34" s="314"/>
      <c r="H34" s="314"/>
      <c r="I34" s="314"/>
      <c r="J34" s="344">
        <f t="shared" si="7"/>
        <v>0</v>
      </c>
      <c r="K34" s="197">
        <f t="shared" si="5"/>
        <v>0</v>
      </c>
    </row>
    <row r="35" spans="1:11" s="167" customFormat="1" ht="12" customHeight="1" thickBot="1">
      <c r="A35" s="18" t="s">
        <v>11</v>
      </c>
      <c r="B35" s="19" t="s">
        <v>324</v>
      </c>
      <c r="C35" s="154">
        <f>SUM(C36:C46)</f>
        <v>0</v>
      </c>
      <c r="D35" s="154">
        <f aca="true" t="shared" si="9" ref="D35:J35">SUM(D36:D46)</f>
        <v>0</v>
      </c>
      <c r="E35" s="154">
        <f t="shared" si="9"/>
        <v>0</v>
      </c>
      <c r="F35" s="154">
        <f t="shared" si="9"/>
        <v>0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0</v>
      </c>
      <c r="K35" s="90">
        <f>SUM(K36:K46)</f>
        <v>0</v>
      </c>
    </row>
    <row r="36" spans="1:11" s="167" customFormat="1" ht="12" customHeight="1">
      <c r="A36" s="13" t="s">
        <v>56</v>
      </c>
      <c r="B36" s="168" t="s">
        <v>170</v>
      </c>
      <c r="C36" s="156"/>
      <c r="D36" s="156"/>
      <c r="E36" s="156"/>
      <c r="F36" s="156"/>
      <c r="G36" s="156"/>
      <c r="H36" s="156"/>
      <c r="I36" s="156"/>
      <c r="J36" s="198">
        <f t="shared" si="7"/>
        <v>0</v>
      </c>
      <c r="K36" s="197">
        <f t="shared" si="5"/>
        <v>0</v>
      </c>
    </row>
    <row r="37" spans="1:11" s="167" customFormat="1" ht="12" customHeight="1">
      <c r="A37" s="12" t="s">
        <v>57</v>
      </c>
      <c r="B37" s="169" t="s">
        <v>171</v>
      </c>
      <c r="C37" s="155"/>
      <c r="D37" s="155"/>
      <c r="E37" s="156"/>
      <c r="F37" s="156"/>
      <c r="G37" s="156"/>
      <c r="H37" s="156"/>
      <c r="I37" s="156"/>
      <c r="J37" s="198">
        <f t="shared" si="7"/>
        <v>0</v>
      </c>
      <c r="K37" s="197">
        <f t="shared" si="5"/>
        <v>0</v>
      </c>
    </row>
    <row r="38" spans="1:11" s="167" customFormat="1" ht="12" customHeight="1">
      <c r="A38" s="12" t="s">
        <v>58</v>
      </c>
      <c r="B38" s="169" t="s">
        <v>172</v>
      </c>
      <c r="C38" s="155"/>
      <c r="D38" s="155"/>
      <c r="E38" s="156"/>
      <c r="F38" s="156"/>
      <c r="G38" s="156"/>
      <c r="H38" s="156"/>
      <c r="I38" s="156"/>
      <c r="J38" s="198">
        <f t="shared" si="7"/>
        <v>0</v>
      </c>
      <c r="K38" s="197">
        <f t="shared" si="5"/>
        <v>0</v>
      </c>
    </row>
    <row r="39" spans="1:11" s="167" customFormat="1" ht="12" customHeight="1">
      <c r="A39" s="12" t="s">
        <v>100</v>
      </c>
      <c r="B39" s="169" t="s">
        <v>173</v>
      </c>
      <c r="C39" s="155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101</v>
      </c>
      <c r="B40" s="169" t="s">
        <v>174</v>
      </c>
      <c r="C40" s="155"/>
      <c r="D40" s="155"/>
      <c r="E40" s="156"/>
      <c r="F40" s="156"/>
      <c r="G40" s="156"/>
      <c r="H40" s="156"/>
      <c r="I40" s="156"/>
      <c r="J40" s="198">
        <f t="shared" si="7"/>
        <v>0</v>
      </c>
      <c r="K40" s="197">
        <f t="shared" si="5"/>
        <v>0</v>
      </c>
    </row>
    <row r="41" spans="1:11" s="167" customFormat="1" ht="12" customHeight="1">
      <c r="A41" s="12" t="s">
        <v>102</v>
      </c>
      <c r="B41" s="169" t="s">
        <v>175</v>
      </c>
      <c r="C41" s="155"/>
      <c r="D41" s="155"/>
      <c r="E41" s="156"/>
      <c r="F41" s="156"/>
      <c r="G41" s="156"/>
      <c r="H41" s="156"/>
      <c r="I41" s="156"/>
      <c r="J41" s="198">
        <f t="shared" si="7"/>
        <v>0</v>
      </c>
      <c r="K41" s="197">
        <f t="shared" si="5"/>
        <v>0</v>
      </c>
    </row>
    <row r="42" spans="1:11" s="167" customFormat="1" ht="12" customHeight="1">
      <c r="A42" s="12" t="s">
        <v>103</v>
      </c>
      <c r="B42" s="169" t="s">
        <v>176</v>
      </c>
      <c r="C42" s="155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104</v>
      </c>
      <c r="B43" s="169" t="s">
        <v>463</v>
      </c>
      <c r="C43" s="155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168</v>
      </c>
      <c r="B44" s="169" t="s">
        <v>178</v>
      </c>
      <c r="C44" s="158"/>
      <c r="D44" s="158"/>
      <c r="E44" s="209"/>
      <c r="F44" s="209"/>
      <c r="G44" s="209"/>
      <c r="H44" s="209"/>
      <c r="I44" s="209"/>
      <c r="J44" s="345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169</v>
      </c>
      <c r="B45" s="170" t="s">
        <v>326</v>
      </c>
      <c r="C45" s="159"/>
      <c r="D45" s="159"/>
      <c r="E45" s="315"/>
      <c r="F45" s="315"/>
      <c r="G45" s="315"/>
      <c r="H45" s="315"/>
      <c r="I45" s="315"/>
      <c r="J45" s="346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325</v>
      </c>
      <c r="B46" s="93" t="s">
        <v>179</v>
      </c>
      <c r="C46" s="159"/>
      <c r="D46" s="159"/>
      <c r="E46" s="318"/>
      <c r="F46" s="318"/>
      <c r="G46" s="318"/>
      <c r="H46" s="318"/>
      <c r="I46" s="318"/>
      <c r="J46" s="347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12</v>
      </c>
      <c r="B47" s="19" t="s">
        <v>180</v>
      </c>
      <c r="C47" s="154">
        <f>SUM(C48:C52)</f>
        <v>0</v>
      </c>
      <c r="D47" s="154">
        <f aca="true" t="shared" si="10" ref="D47:J47">SUM(D48:D52)</f>
        <v>0</v>
      </c>
      <c r="E47" s="154">
        <f t="shared" si="10"/>
        <v>0</v>
      </c>
      <c r="F47" s="154">
        <f t="shared" si="10"/>
        <v>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0</v>
      </c>
      <c r="K47" s="90">
        <f>SUM(K48:K52)</f>
        <v>0</v>
      </c>
    </row>
    <row r="48" spans="1:11" s="167" customFormat="1" ht="12" customHeight="1">
      <c r="A48" s="13" t="s">
        <v>59</v>
      </c>
      <c r="B48" s="168" t="s">
        <v>184</v>
      </c>
      <c r="C48" s="209"/>
      <c r="D48" s="209"/>
      <c r="E48" s="209"/>
      <c r="F48" s="209"/>
      <c r="G48" s="209"/>
      <c r="H48" s="209"/>
      <c r="I48" s="209"/>
      <c r="J48" s="345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60</v>
      </c>
      <c r="B49" s="169" t="s">
        <v>185</v>
      </c>
      <c r="C49" s="158"/>
      <c r="D49" s="158"/>
      <c r="E49" s="209"/>
      <c r="F49" s="209"/>
      <c r="G49" s="209"/>
      <c r="H49" s="209"/>
      <c r="I49" s="209"/>
      <c r="J49" s="345">
        <f t="shared" si="7"/>
        <v>0</v>
      </c>
      <c r="K49" s="276">
        <f t="shared" si="5"/>
        <v>0</v>
      </c>
    </row>
    <row r="50" spans="1:11" s="167" customFormat="1" ht="12" customHeight="1">
      <c r="A50" s="12" t="s">
        <v>181</v>
      </c>
      <c r="B50" s="169" t="s">
        <v>186</v>
      </c>
      <c r="C50" s="158"/>
      <c r="D50" s="158"/>
      <c r="E50" s="209"/>
      <c r="F50" s="209"/>
      <c r="G50" s="209"/>
      <c r="H50" s="209"/>
      <c r="I50" s="209"/>
      <c r="J50" s="345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182</v>
      </c>
      <c r="B51" s="169" t="s">
        <v>187</v>
      </c>
      <c r="C51" s="158"/>
      <c r="D51" s="158"/>
      <c r="E51" s="209"/>
      <c r="F51" s="209"/>
      <c r="G51" s="209"/>
      <c r="H51" s="209"/>
      <c r="I51" s="209"/>
      <c r="J51" s="345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183</v>
      </c>
      <c r="B52" s="93" t="s">
        <v>188</v>
      </c>
      <c r="C52" s="159"/>
      <c r="D52" s="159"/>
      <c r="E52" s="315"/>
      <c r="F52" s="315"/>
      <c r="G52" s="315"/>
      <c r="H52" s="315"/>
      <c r="I52" s="315"/>
      <c r="J52" s="346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105</v>
      </c>
      <c r="B53" s="19" t="s">
        <v>189</v>
      </c>
      <c r="C53" s="154">
        <f>SUM(C54:C56)</f>
        <v>0</v>
      </c>
      <c r="D53" s="154">
        <f aca="true" t="shared" si="11" ref="D53:J53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0</v>
      </c>
    </row>
    <row r="54" spans="1:11" s="167" customFormat="1" ht="12" customHeight="1">
      <c r="A54" s="13" t="s">
        <v>61</v>
      </c>
      <c r="B54" s="168" t="s">
        <v>190</v>
      </c>
      <c r="C54" s="156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62</v>
      </c>
      <c r="B55" s="169" t="s">
        <v>318</v>
      </c>
      <c r="C55" s="155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193</v>
      </c>
      <c r="B56" s="169" t="s">
        <v>191</v>
      </c>
      <c r="C56" s="155"/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0</v>
      </c>
    </row>
    <row r="57" spans="1:11" s="167" customFormat="1" ht="12" customHeight="1" thickBot="1">
      <c r="A57" s="14" t="s">
        <v>194</v>
      </c>
      <c r="B57" s="93" t="s">
        <v>192</v>
      </c>
      <c r="C57" s="157"/>
      <c r="D57" s="157"/>
      <c r="E57" s="314"/>
      <c r="F57" s="314"/>
      <c r="G57" s="314"/>
      <c r="H57" s="314"/>
      <c r="I57" s="314"/>
      <c r="J57" s="344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14</v>
      </c>
      <c r="B58" s="91" t="s">
        <v>195</v>
      </c>
      <c r="C58" s="154">
        <f>SUM(C59:C61)</f>
        <v>0</v>
      </c>
      <c r="D58" s="154">
        <f aca="true" t="shared" si="12" ref="D58:J58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106</v>
      </c>
      <c r="B59" s="168" t="s">
        <v>197</v>
      </c>
      <c r="C59" s="158"/>
      <c r="D59" s="158"/>
      <c r="E59" s="158"/>
      <c r="F59" s="158"/>
      <c r="G59" s="158"/>
      <c r="H59" s="158"/>
      <c r="I59" s="158"/>
      <c r="J59" s="348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107</v>
      </c>
      <c r="B60" s="169" t="s">
        <v>319</v>
      </c>
      <c r="C60" s="158"/>
      <c r="D60" s="158"/>
      <c r="E60" s="158"/>
      <c r="F60" s="158"/>
      <c r="G60" s="158"/>
      <c r="H60" s="158"/>
      <c r="I60" s="158"/>
      <c r="J60" s="348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128</v>
      </c>
      <c r="B61" s="169" t="s">
        <v>198</v>
      </c>
      <c r="C61" s="158"/>
      <c r="D61" s="158"/>
      <c r="E61" s="158"/>
      <c r="F61" s="158"/>
      <c r="G61" s="158"/>
      <c r="H61" s="158"/>
      <c r="I61" s="158"/>
      <c r="J61" s="348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196</v>
      </c>
      <c r="B62" s="93" t="s">
        <v>199</v>
      </c>
      <c r="C62" s="158"/>
      <c r="D62" s="158"/>
      <c r="E62" s="158"/>
      <c r="F62" s="158"/>
      <c r="G62" s="158"/>
      <c r="H62" s="158"/>
      <c r="I62" s="158"/>
      <c r="J62" s="348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366</v>
      </c>
      <c r="B63" s="19" t="s">
        <v>200</v>
      </c>
      <c r="C63" s="160">
        <f>+C6+C13+C20+C27+C35+C47+C53+C58</f>
        <v>0</v>
      </c>
      <c r="D63" s="160">
        <f aca="true" t="shared" si="13" ref="D63:J63">+D6+D13+D20+D27+D35+D47+D53+D58</f>
        <v>0</v>
      </c>
      <c r="E63" s="160">
        <f t="shared" si="13"/>
        <v>0</v>
      </c>
      <c r="F63" s="160">
        <f t="shared" si="13"/>
        <v>0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0</v>
      </c>
      <c r="K63" s="196">
        <f>+K6+K13+K20+K27+K35+K47+K53+K58</f>
        <v>0</v>
      </c>
    </row>
    <row r="64" spans="1:11" s="167" customFormat="1" ht="12" customHeight="1" thickBot="1">
      <c r="A64" s="210" t="s">
        <v>201</v>
      </c>
      <c r="B64" s="91" t="s">
        <v>202</v>
      </c>
      <c r="C64" s="154">
        <f>SUM(C65:C67)</f>
        <v>0</v>
      </c>
      <c r="D64" s="154">
        <f aca="true" t="shared" si="14" ref="D64:J6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230</v>
      </c>
      <c r="B65" s="168" t="s">
        <v>203</v>
      </c>
      <c r="C65" s="158"/>
      <c r="D65" s="158"/>
      <c r="E65" s="158"/>
      <c r="F65" s="158"/>
      <c r="G65" s="158"/>
      <c r="H65" s="158"/>
      <c r="I65" s="158"/>
      <c r="J65" s="348">
        <f aca="true" t="shared" si="15" ref="J65:J86">D65+E65+F65+G64:G65+H65+I65</f>
        <v>0</v>
      </c>
      <c r="K65" s="275">
        <f aca="true" t="shared" si="16" ref="K65:K86">C65+J65</f>
        <v>0</v>
      </c>
    </row>
    <row r="66" spans="1:11" s="167" customFormat="1" ht="12" customHeight="1">
      <c r="A66" s="12" t="s">
        <v>239</v>
      </c>
      <c r="B66" s="169" t="s">
        <v>204</v>
      </c>
      <c r="C66" s="158"/>
      <c r="D66" s="158"/>
      <c r="E66" s="158"/>
      <c r="F66" s="158"/>
      <c r="G66" s="158"/>
      <c r="H66" s="158"/>
      <c r="I66" s="158"/>
      <c r="J66" s="348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240</v>
      </c>
      <c r="B67" s="216" t="s">
        <v>351</v>
      </c>
      <c r="C67" s="158"/>
      <c r="D67" s="158"/>
      <c r="E67" s="158"/>
      <c r="F67" s="158"/>
      <c r="G67" s="158"/>
      <c r="H67" s="158"/>
      <c r="I67" s="158"/>
      <c r="J67" s="348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206</v>
      </c>
      <c r="B68" s="91" t="s">
        <v>207</v>
      </c>
      <c r="C68" s="154">
        <f>SUM(C69:C72)</f>
        <v>0</v>
      </c>
      <c r="D68" s="154">
        <f aca="true" t="shared" si="17" ref="D68:J68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84</v>
      </c>
      <c r="B69" s="300" t="s">
        <v>208</v>
      </c>
      <c r="C69" s="158"/>
      <c r="D69" s="158"/>
      <c r="E69" s="158"/>
      <c r="F69" s="158"/>
      <c r="G69" s="158"/>
      <c r="H69" s="158"/>
      <c r="I69" s="158"/>
      <c r="J69" s="348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85</v>
      </c>
      <c r="B70" s="300" t="s">
        <v>488</v>
      </c>
      <c r="C70" s="158"/>
      <c r="D70" s="158"/>
      <c r="E70" s="158"/>
      <c r="F70" s="158"/>
      <c r="G70" s="158"/>
      <c r="H70" s="158"/>
      <c r="I70" s="158"/>
      <c r="J70" s="348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231</v>
      </c>
      <c r="B71" s="300" t="s">
        <v>209</v>
      </c>
      <c r="C71" s="158"/>
      <c r="D71" s="158"/>
      <c r="E71" s="158"/>
      <c r="F71" s="158"/>
      <c r="G71" s="158"/>
      <c r="H71" s="158"/>
      <c r="I71" s="158"/>
      <c r="J71" s="348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232</v>
      </c>
      <c r="B72" s="301" t="s">
        <v>489</v>
      </c>
      <c r="C72" s="158"/>
      <c r="D72" s="158"/>
      <c r="E72" s="158"/>
      <c r="F72" s="158"/>
      <c r="G72" s="158"/>
      <c r="H72" s="158"/>
      <c r="I72" s="158"/>
      <c r="J72" s="348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210</v>
      </c>
      <c r="B73" s="91" t="s">
        <v>211</v>
      </c>
      <c r="C73" s="154">
        <f>SUM(C74:C75)</f>
        <v>0</v>
      </c>
      <c r="D73" s="154">
        <f aca="true" t="shared" si="18" ref="D73:J73">SUM(D74:D75)</f>
        <v>0</v>
      </c>
      <c r="E73" s="154">
        <f t="shared" si="18"/>
        <v>0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0</v>
      </c>
      <c r="K73" s="90">
        <f>SUM(K74:K75)</f>
        <v>0</v>
      </c>
    </row>
    <row r="74" spans="1:11" s="167" customFormat="1" ht="12" customHeight="1">
      <c r="A74" s="13" t="s">
        <v>233</v>
      </c>
      <c r="B74" s="168" t="s">
        <v>212</v>
      </c>
      <c r="C74" s="158"/>
      <c r="D74" s="158"/>
      <c r="E74" s="158"/>
      <c r="F74" s="158"/>
      <c r="G74" s="158"/>
      <c r="H74" s="158"/>
      <c r="I74" s="158"/>
      <c r="J74" s="348">
        <f t="shared" si="15"/>
        <v>0</v>
      </c>
      <c r="K74" s="275">
        <f t="shared" si="16"/>
        <v>0</v>
      </c>
    </row>
    <row r="75" spans="1:11" s="167" customFormat="1" ht="12" customHeight="1" thickBot="1">
      <c r="A75" s="14" t="s">
        <v>234</v>
      </c>
      <c r="B75" s="93" t="s">
        <v>213</v>
      </c>
      <c r="C75" s="158"/>
      <c r="D75" s="158"/>
      <c r="E75" s="158"/>
      <c r="F75" s="158"/>
      <c r="G75" s="158"/>
      <c r="H75" s="158"/>
      <c r="I75" s="158"/>
      <c r="J75" s="348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214</v>
      </c>
      <c r="B76" s="91" t="s">
        <v>215</v>
      </c>
      <c r="C76" s="154">
        <f>SUM(C77:C79)</f>
        <v>0</v>
      </c>
      <c r="D76" s="154">
        <f aca="true" t="shared" si="19" ref="D76:J76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0</v>
      </c>
    </row>
    <row r="77" spans="1:11" s="167" customFormat="1" ht="12" customHeight="1">
      <c r="A77" s="13" t="s">
        <v>235</v>
      </c>
      <c r="B77" s="168" t="s">
        <v>216</v>
      </c>
      <c r="C77" s="158"/>
      <c r="D77" s="158"/>
      <c r="E77" s="158"/>
      <c r="F77" s="158"/>
      <c r="G77" s="158"/>
      <c r="H77" s="158"/>
      <c r="I77" s="158"/>
      <c r="J77" s="348">
        <f t="shared" si="15"/>
        <v>0</v>
      </c>
      <c r="K77" s="275">
        <f t="shared" si="16"/>
        <v>0</v>
      </c>
    </row>
    <row r="78" spans="1:11" s="167" customFormat="1" ht="12" customHeight="1">
      <c r="A78" s="12" t="s">
        <v>236</v>
      </c>
      <c r="B78" s="169" t="s">
        <v>217</v>
      </c>
      <c r="C78" s="158"/>
      <c r="D78" s="158"/>
      <c r="E78" s="158"/>
      <c r="F78" s="158"/>
      <c r="G78" s="158"/>
      <c r="H78" s="158"/>
      <c r="I78" s="158"/>
      <c r="J78" s="348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237</v>
      </c>
      <c r="B79" s="93" t="s">
        <v>490</v>
      </c>
      <c r="C79" s="158"/>
      <c r="D79" s="158"/>
      <c r="E79" s="158"/>
      <c r="F79" s="158"/>
      <c r="G79" s="158"/>
      <c r="H79" s="158"/>
      <c r="I79" s="158"/>
      <c r="J79" s="348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218</v>
      </c>
      <c r="B80" s="91" t="s">
        <v>238</v>
      </c>
      <c r="C80" s="154">
        <f>SUM(C81:C84)</f>
        <v>0</v>
      </c>
      <c r="D80" s="154">
        <f aca="true" t="shared" si="20" ref="D80:J8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219</v>
      </c>
      <c r="B81" s="168" t="s">
        <v>220</v>
      </c>
      <c r="C81" s="158"/>
      <c r="D81" s="158"/>
      <c r="E81" s="158"/>
      <c r="F81" s="158"/>
      <c r="G81" s="158"/>
      <c r="H81" s="158"/>
      <c r="I81" s="158"/>
      <c r="J81" s="348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221</v>
      </c>
      <c r="B82" s="169" t="s">
        <v>222</v>
      </c>
      <c r="C82" s="158"/>
      <c r="D82" s="158"/>
      <c r="E82" s="158"/>
      <c r="F82" s="158"/>
      <c r="G82" s="158"/>
      <c r="H82" s="158"/>
      <c r="I82" s="158"/>
      <c r="J82" s="348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223</v>
      </c>
      <c r="B83" s="169" t="s">
        <v>224</v>
      </c>
      <c r="C83" s="158"/>
      <c r="D83" s="158"/>
      <c r="E83" s="158"/>
      <c r="F83" s="158"/>
      <c r="G83" s="158"/>
      <c r="H83" s="158"/>
      <c r="I83" s="158"/>
      <c r="J83" s="348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225</v>
      </c>
      <c r="B84" s="93" t="s">
        <v>226</v>
      </c>
      <c r="C84" s="158"/>
      <c r="D84" s="158"/>
      <c r="E84" s="158"/>
      <c r="F84" s="158"/>
      <c r="G84" s="158"/>
      <c r="H84" s="158"/>
      <c r="I84" s="158"/>
      <c r="J84" s="348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227</v>
      </c>
      <c r="B85" s="91" t="s">
        <v>365</v>
      </c>
      <c r="C85" s="212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229</v>
      </c>
      <c r="B86" s="91" t="s">
        <v>228</v>
      </c>
      <c r="C86" s="212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241</v>
      </c>
      <c r="B87" s="174" t="s">
        <v>368</v>
      </c>
      <c r="C87" s="160">
        <f>+C64+C68+C73+C76+C80+C86+C85</f>
        <v>0</v>
      </c>
      <c r="D87" s="160">
        <f aca="true" t="shared" si="21" ref="D87:J87">+D64+D68+D73+D76+D80+D86+D85</f>
        <v>0</v>
      </c>
      <c r="E87" s="160">
        <f t="shared" si="21"/>
        <v>0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0</v>
      </c>
      <c r="K87" s="196">
        <f>+K64+K68+K73+K76+K80+K86+K85</f>
        <v>0</v>
      </c>
    </row>
    <row r="88" spans="1:11" s="167" customFormat="1" ht="25.5" customHeight="1" thickBot="1">
      <c r="A88" s="211" t="s">
        <v>367</v>
      </c>
      <c r="B88" s="175" t="s">
        <v>369</v>
      </c>
      <c r="C88" s="160">
        <f>+C63+C87</f>
        <v>0</v>
      </c>
      <c r="D88" s="160">
        <f aca="true" t="shared" si="22" ref="D88:J88">+D63+D87</f>
        <v>0</v>
      </c>
      <c r="E88" s="160">
        <f t="shared" si="22"/>
        <v>0</v>
      </c>
      <c r="F88" s="160">
        <f t="shared" si="22"/>
        <v>0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0</v>
      </c>
      <c r="K88" s="196">
        <f>+K63+K87</f>
        <v>0</v>
      </c>
    </row>
    <row r="89" spans="1:3" s="167" customFormat="1" ht="30.75" customHeight="1">
      <c r="A89" s="3"/>
      <c r="B89" s="4"/>
      <c r="C89" s="95"/>
    </row>
    <row r="90" spans="1:11" ht="16.5" customHeight="1">
      <c r="A90" s="398" t="s">
        <v>35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</row>
    <row r="91" spans="1:11" s="176" customFormat="1" ht="16.5" customHeight="1" thickBot="1">
      <c r="A91" s="400" t="s">
        <v>87</v>
      </c>
      <c r="B91" s="400"/>
      <c r="C91" s="53"/>
      <c r="K91" s="53" t="str">
        <f>K2</f>
        <v>Forintban!</v>
      </c>
    </row>
    <row r="92" spans="1:11" ht="15">
      <c r="A92" s="401" t="s">
        <v>51</v>
      </c>
      <c r="B92" s="403" t="s">
        <v>409</v>
      </c>
      <c r="C92" s="405" t="str">
        <f>+CONCATENATE(LEFT(ÖSSZEFÜGGÉSEK!A6,4),". évi")</f>
        <v>2018. évi</v>
      </c>
      <c r="D92" s="406"/>
      <c r="E92" s="407"/>
      <c r="F92" s="407"/>
      <c r="G92" s="407"/>
      <c r="H92" s="407"/>
      <c r="I92" s="407"/>
      <c r="J92" s="407"/>
      <c r="K92" s="408"/>
    </row>
    <row r="93" spans="1:11" ht="27" thickBot="1">
      <c r="A93" s="402"/>
      <c r="B93" s="404"/>
      <c r="C93" s="382" t="s">
        <v>408</v>
      </c>
      <c r="D93" s="364" t="s">
        <v>464</v>
      </c>
      <c r="E93" s="364" t="s">
        <v>491</v>
      </c>
      <c r="F93" s="364" t="s">
        <v>492</v>
      </c>
      <c r="G93" s="365" t="s">
        <v>493</v>
      </c>
      <c r="H93" s="365" t="s">
        <v>494</v>
      </c>
      <c r="I93" s="365" t="s">
        <v>495</v>
      </c>
      <c r="J93" s="365" t="s">
        <v>504</v>
      </c>
      <c r="K93" s="360" t="s">
        <v>533</v>
      </c>
    </row>
    <row r="94" spans="1:11" s="166" customFormat="1" ht="12" customHeight="1" thickBot="1">
      <c r="A94" s="25" t="s">
        <v>377</v>
      </c>
      <c r="B94" s="26" t="s">
        <v>378</v>
      </c>
      <c r="C94" s="26" t="s">
        <v>379</v>
      </c>
      <c r="D94" s="163" t="s">
        <v>381</v>
      </c>
      <c r="E94" s="304" t="s">
        <v>380</v>
      </c>
      <c r="F94" s="304" t="s">
        <v>382</v>
      </c>
      <c r="G94" s="304" t="s">
        <v>383</v>
      </c>
      <c r="H94" s="304" t="s">
        <v>384</v>
      </c>
      <c r="I94" s="304" t="s">
        <v>496</v>
      </c>
      <c r="J94" s="304" t="s">
        <v>507</v>
      </c>
      <c r="K94" s="363" t="s">
        <v>508</v>
      </c>
    </row>
    <row r="95" spans="1:11" ht="12" customHeight="1" thickBot="1">
      <c r="A95" s="20" t="s">
        <v>7</v>
      </c>
      <c r="B95" s="24" t="s">
        <v>327</v>
      </c>
      <c r="C95" s="153">
        <f>C96+C97+C98+C99+C100+C113</f>
        <v>0</v>
      </c>
      <c r="D95" s="153">
        <f aca="true" t="shared" si="23" ref="D95:J95">D96+D97+D98+D99+D100+D113</f>
        <v>0</v>
      </c>
      <c r="E95" s="153">
        <f t="shared" si="23"/>
        <v>0</v>
      </c>
      <c r="F95" s="153">
        <f t="shared" si="23"/>
        <v>0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0</v>
      </c>
      <c r="K95" s="223">
        <f>K96+K97+K98+K99+K100+K113</f>
        <v>0</v>
      </c>
    </row>
    <row r="96" spans="1:11" ht="12" customHeight="1">
      <c r="A96" s="15" t="s">
        <v>63</v>
      </c>
      <c r="B96" s="8" t="s">
        <v>36</v>
      </c>
      <c r="C96" s="340"/>
      <c r="D96" s="227"/>
      <c r="E96" s="227"/>
      <c r="F96" s="227"/>
      <c r="G96" s="227"/>
      <c r="H96" s="227"/>
      <c r="I96" s="227"/>
      <c r="J96" s="349">
        <f aca="true" t="shared" si="24" ref="J96:J129">D96+E96+F96+G95:G96+H96+I96</f>
        <v>0</v>
      </c>
      <c r="K96" s="277">
        <f aca="true" t="shared" si="25" ref="K96:K129">C96+J96</f>
        <v>0</v>
      </c>
    </row>
    <row r="97" spans="1:11" ht="12" customHeight="1">
      <c r="A97" s="12" t="s">
        <v>64</v>
      </c>
      <c r="B97" s="6" t="s">
        <v>108</v>
      </c>
      <c r="C97" s="155"/>
      <c r="D97" s="155"/>
      <c r="E97" s="155"/>
      <c r="F97" s="155"/>
      <c r="G97" s="155"/>
      <c r="H97" s="155"/>
      <c r="I97" s="155"/>
      <c r="J97" s="350">
        <f t="shared" si="24"/>
        <v>0</v>
      </c>
      <c r="K97" s="273">
        <f t="shared" si="25"/>
        <v>0</v>
      </c>
    </row>
    <row r="98" spans="1:11" ht="12" customHeight="1">
      <c r="A98" s="12" t="s">
        <v>65</v>
      </c>
      <c r="B98" s="6" t="s">
        <v>82</v>
      </c>
      <c r="C98" s="157"/>
      <c r="D98" s="157"/>
      <c r="E98" s="157"/>
      <c r="F98" s="157"/>
      <c r="G98" s="157"/>
      <c r="H98" s="157"/>
      <c r="I98" s="157"/>
      <c r="J98" s="351">
        <f t="shared" si="24"/>
        <v>0</v>
      </c>
      <c r="K98" s="274">
        <f t="shared" si="25"/>
        <v>0</v>
      </c>
    </row>
    <row r="99" spans="1:11" ht="12" customHeight="1">
      <c r="A99" s="12" t="s">
        <v>66</v>
      </c>
      <c r="B99" s="9" t="s">
        <v>109</v>
      </c>
      <c r="C99" s="157"/>
      <c r="D99" s="157"/>
      <c r="E99" s="157"/>
      <c r="F99" s="157"/>
      <c r="G99" s="157"/>
      <c r="H99" s="157"/>
      <c r="I99" s="157"/>
      <c r="J99" s="351">
        <f t="shared" si="24"/>
        <v>0</v>
      </c>
      <c r="K99" s="274">
        <f t="shared" si="25"/>
        <v>0</v>
      </c>
    </row>
    <row r="100" spans="1:11" ht="12" customHeight="1">
      <c r="A100" s="12" t="s">
        <v>74</v>
      </c>
      <c r="B100" s="17" t="s">
        <v>110</v>
      </c>
      <c r="C100" s="157"/>
      <c r="D100" s="157"/>
      <c r="E100" s="157"/>
      <c r="F100" s="157"/>
      <c r="G100" s="157"/>
      <c r="H100" s="157"/>
      <c r="I100" s="157"/>
      <c r="J100" s="351">
        <f t="shared" si="24"/>
        <v>0</v>
      </c>
      <c r="K100" s="274">
        <f t="shared" si="25"/>
        <v>0</v>
      </c>
    </row>
    <row r="101" spans="1:11" ht="12" customHeight="1">
      <c r="A101" s="12" t="s">
        <v>67</v>
      </c>
      <c r="B101" s="6" t="s">
        <v>332</v>
      </c>
      <c r="C101" s="157"/>
      <c r="D101" s="157"/>
      <c r="E101" s="157"/>
      <c r="F101" s="157"/>
      <c r="G101" s="157"/>
      <c r="H101" s="157"/>
      <c r="I101" s="157"/>
      <c r="J101" s="351">
        <f t="shared" si="24"/>
        <v>0</v>
      </c>
      <c r="K101" s="274">
        <f t="shared" si="25"/>
        <v>0</v>
      </c>
    </row>
    <row r="102" spans="1:11" ht="12" customHeight="1">
      <c r="A102" s="12" t="s">
        <v>68</v>
      </c>
      <c r="B102" s="57" t="s">
        <v>331</v>
      </c>
      <c r="C102" s="157"/>
      <c r="D102" s="157"/>
      <c r="E102" s="157"/>
      <c r="F102" s="157"/>
      <c r="G102" s="157"/>
      <c r="H102" s="157"/>
      <c r="I102" s="157"/>
      <c r="J102" s="351">
        <f t="shared" si="24"/>
        <v>0</v>
      </c>
      <c r="K102" s="274">
        <f t="shared" si="25"/>
        <v>0</v>
      </c>
    </row>
    <row r="103" spans="1:11" ht="12" customHeight="1">
      <c r="A103" s="12" t="s">
        <v>75</v>
      </c>
      <c r="B103" s="57" t="s">
        <v>330</v>
      </c>
      <c r="C103" s="157"/>
      <c r="D103" s="157"/>
      <c r="E103" s="157"/>
      <c r="F103" s="157"/>
      <c r="G103" s="157"/>
      <c r="H103" s="157"/>
      <c r="I103" s="157"/>
      <c r="J103" s="351">
        <f t="shared" si="24"/>
        <v>0</v>
      </c>
      <c r="K103" s="274">
        <f t="shared" si="25"/>
        <v>0</v>
      </c>
    </row>
    <row r="104" spans="1:11" ht="12" customHeight="1">
      <c r="A104" s="12" t="s">
        <v>76</v>
      </c>
      <c r="B104" s="55" t="s">
        <v>244</v>
      </c>
      <c r="C104" s="157"/>
      <c r="D104" s="157"/>
      <c r="E104" s="157"/>
      <c r="F104" s="157"/>
      <c r="G104" s="157"/>
      <c r="H104" s="157"/>
      <c r="I104" s="157"/>
      <c r="J104" s="351">
        <f t="shared" si="24"/>
        <v>0</v>
      </c>
      <c r="K104" s="274">
        <f t="shared" si="25"/>
        <v>0</v>
      </c>
    </row>
    <row r="105" spans="1:11" ht="12" customHeight="1">
      <c r="A105" s="12" t="s">
        <v>77</v>
      </c>
      <c r="B105" s="56" t="s">
        <v>245</v>
      </c>
      <c r="C105" s="157"/>
      <c r="D105" s="157"/>
      <c r="E105" s="157"/>
      <c r="F105" s="157"/>
      <c r="G105" s="157"/>
      <c r="H105" s="157"/>
      <c r="I105" s="157"/>
      <c r="J105" s="351">
        <f t="shared" si="24"/>
        <v>0</v>
      </c>
      <c r="K105" s="274">
        <f t="shared" si="25"/>
        <v>0</v>
      </c>
    </row>
    <row r="106" spans="1:11" ht="12" customHeight="1">
      <c r="A106" s="12" t="s">
        <v>78</v>
      </c>
      <c r="B106" s="56" t="s">
        <v>246</v>
      </c>
      <c r="C106" s="157"/>
      <c r="D106" s="157"/>
      <c r="E106" s="157"/>
      <c r="F106" s="157"/>
      <c r="G106" s="157"/>
      <c r="H106" s="157"/>
      <c r="I106" s="157"/>
      <c r="J106" s="351">
        <f t="shared" si="24"/>
        <v>0</v>
      </c>
      <c r="K106" s="274">
        <f t="shared" si="25"/>
        <v>0</v>
      </c>
    </row>
    <row r="107" spans="1:11" ht="12" customHeight="1">
      <c r="A107" s="12" t="s">
        <v>80</v>
      </c>
      <c r="B107" s="55" t="s">
        <v>247</v>
      </c>
      <c r="C107" s="157"/>
      <c r="D107" s="157"/>
      <c r="E107" s="157"/>
      <c r="F107" s="157"/>
      <c r="G107" s="157"/>
      <c r="H107" s="157"/>
      <c r="I107" s="157"/>
      <c r="J107" s="351">
        <f t="shared" si="24"/>
        <v>0</v>
      </c>
      <c r="K107" s="274">
        <f t="shared" si="25"/>
        <v>0</v>
      </c>
    </row>
    <row r="108" spans="1:11" ht="12" customHeight="1">
      <c r="A108" s="12" t="s">
        <v>111</v>
      </c>
      <c r="B108" s="55" t="s">
        <v>248</v>
      </c>
      <c r="C108" s="157"/>
      <c r="D108" s="157"/>
      <c r="E108" s="157"/>
      <c r="F108" s="157"/>
      <c r="G108" s="157"/>
      <c r="H108" s="157"/>
      <c r="I108" s="157"/>
      <c r="J108" s="351">
        <f t="shared" si="24"/>
        <v>0</v>
      </c>
      <c r="K108" s="274">
        <f t="shared" si="25"/>
        <v>0</v>
      </c>
    </row>
    <row r="109" spans="1:11" ht="12" customHeight="1">
      <c r="A109" s="12" t="s">
        <v>242</v>
      </c>
      <c r="B109" s="56" t="s">
        <v>249</v>
      </c>
      <c r="C109" s="157"/>
      <c r="D109" s="157"/>
      <c r="E109" s="157"/>
      <c r="F109" s="157"/>
      <c r="G109" s="157"/>
      <c r="H109" s="157"/>
      <c r="I109" s="157"/>
      <c r="J109" s="351">
        <f t="shared" si="24"/>
        <v>0</v>
      </c>
      <c r="K109" s="274">
        <f t="shared" si="25"/>
        <v>0</v>
      </c>
    </row>
    <row r="110" spans="1:11" ht="12" customHeight="1">
      <c r="A110" s="11" t="s">
        <v>243</v>
      </c>
      <c r="B110" s="57" t="s">
        <v>250</v>
      </c>
      <c r="C110" s="157"/>
      <c r="D110" s="157"/>
      <c r="E110" s="157"/>
      <c r="F110" s="157"/>
      <c r="G110" s="157"/>
      <c r="H110" s="157"/>
      <c r="I110" s="157"/>
      <c r="J110" s="351">
        <f t="shared" si="24"/>
        <v>0</v>
      </c>
      <c r="K110" s="274">
        <f t="shared" si="25"/>
        <v>0</v>
      </c>
    </row>
    <row r="111" spans="1:11" ht="12" customHeight="1">
      <c r="A111" s="12" t="s">
        <v>328</v>
      </c>
      <c r="B111" s="57" t="s">
        <v>251</v>
      </c>
      <c r="C111" s="157"/>
      <c r="D111" s="157"/>
      <c r="E111" s="157"/>
      <c r="F111" s="157"/>
      <c r="G111" s="157"/>
      <c r="H111" s="157"/>
      <c r="I111" s="157"/>
      <c r="J111" s="351">
        <f t="shared" si="24"/>
        <v>0</v>
      </c>
      <c r="K111" s="274">
        <f t="shared" si="25"/>
        <v>0</v>
      </c>
    </row>
    <row r="112" spans="1:11" ht="12" customHeight="1">
      <c r="A112" s="14" t="s">
        <v>329</v>
      </c>
      <c r="B112" s="57" t="s">
        <v>252</v>
      </c>
      <c r="C112" s="157"/>
      <c r="D112" s="157"/>
      <c r="E112" s="157"/>
      <c r="F112" s="157"/>
      <c r="G112" s="157"/>
      <c r="H112" s="157"/>
      <c r="I112" s="157"/>
      <c r="J112" s="351">
        <f t="shared" si="24"/>
        <v>0</v>
      </c>
      <c r="K112" s="274">
        <f t="shared" si="25"/>
        <v>0</v>
      </c>
    </row>
    <row r="113" spans="1:11" ht="12" customHeight="1">
      <c r="A113" s="12" t="s">
        <v>333</v>
      </c>
      <c r="B113" s="9" t="s">
        <v>37</v>
      </c>
      <c r="C113" s="155"/>
      <c r="D113" s="155"/>
      <c r="E113" s="155"/>
      <c r="F113" s="155"/>
      <c r="G113" s="155"/>
      <c r="H113" s="155"/>
      <c r="I113" s="155"/>
      <c r="J113" s="350">
        <f t="shared" si="24"/>
        <v>0</v>
      </c>
      <c r="K113" s="273">
        <f t="shared" si="25"/>
        <v>0</v>
      </c>
    </row>
    <row r="114" spans="1:11" ht="12" customHeight="1">
      <c r="A114" s="12" t="s">
        <v>334</v>
      </c>
      <c r="B114" s="6" t="s">
        <v>336</v>
      </c>
      <c r="C114" s="155"/>
      <c r="D114" s="155"/>
      <c r="E114" s="155"/>
      <c r="F114" s="155"/>
      <c r="G114" s="155"/>
      <c r="H114" s="155"/>
      <c r="I114" s="155"/>
      <c r="J114" s="350">
        <f t="shared" si="24"/>
        <v>0</v>
      </c>
      <c r="K114" s="273">
        <f t="shared" si="25"/>
        <v>0</v>
      </c>
    </row>
    <row r="115" spans="1:11" ht="12" customHeight="1" thickBot="1">
      <c r="A115" s="16" t="s">
        <v>335</v>
      </c>
      <c r="B115" s="219" t="s">
        <v>337</v>
      </c>
      <c r="C115" s="228"/>
      <c r="D115" s="228"/>
      <c r="E115" s="228"/>
      <c r="F115" s="228"/>
      <c r="G115" s="228"/>
      <c r="H115" s="228"/>
      <c r="I115" s="228"/>
      <c r="J115" s="352">
        <f t="shared" si="24"/>
        <v>0</v>
      </c>
      <c r="K115" s="278">
        <f t="shared" si="25"/>
        <v>0</v>
      </c>
    </row>
    <row r="116" spans="1:11" ht="12" customHeight="1" thickBot="1">
      <c r="A116" s="217" t="s">
        <v>8</v>
      </c>
      <c r="B116" s="218" t="s">
        <v>253</v>
      </c>
      <c r="C116" s="229">
        <f>+C117+C119+C121</f>
        <v>0</v>
      </c>
      <c r="D116" s="154">
        <f aca="true" t="shared" si="26" ref="D116:J116">+D117+D119+D121</f>
        <v>0</v>
      </c>
      <c r="E116" s="229">
        <f t="shared" si="26"/>
        <v>0</v>
      </c>
      <c r="F116" s="229">
        <f t="shared" si="26"/>
        <v>0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0</v>
      </c>
      <c r="K116" s="224">
        <f>+K117+K119+K121</f>
        <v>0</v>
      </c>
    </row>
    <row r="117" spans="1:11" ht="12" customHeight="1">
      <c r="A117" s="13" t="s">
        <v>69</v>
      </c>
      <c r="B117" s="6" t="s">
        <v>127</v>
      </c>
      <c r="C117" s="156"/>
      <c r="D117" s="236"/>
      <c r="E117" s="156"/>
      <c r="F117" s="156"/>
      <c r="G117" s="156"/>
      <c r="H117" s="156"/>
      <c r="I117" s="156"/>
      <c r="J117" s="198">
        <f t="shared" si="24"/>
        <v>0</v>
      </c>
      <c r="K117" s="197">
        <f t="shared" si="25"/>
        <v>0</v>
      </c>
    </row>
    <row r="118" spans="1:11" ht="12" customHeight="1">
      <c r="A118" s="13" t="s">
        <v>70</v>
      </c>
      <c r="B118" s="10" t="s">
        <v>257</v>
      </c>
      <c r="C118" s="156"/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0</v>
      </c>
    </row>
    <row r="119" spans="1:11" ht="12" customHeight="1">
      <c r="A119" s="13" t="s">
        <v>71</v>
      </c>
      <c r="B119" s="10" t="s">
        <v>112</v>
      </c>
      <c r="C119" s="155"/>
      <c r="D119" s="237"/>
      <c r="E119" s="155"/>
      <c r="F119" s="155"/>
      <c r="G119" s="155"/>
      <c r="H119" s="155"/>
      <c r="I119" s="155"/>
      <c r="J119" s="350">
        <f t="shared" si="24"/>
        <v>0</v>
      </c>
      <c r="K119" s="273">
        <f t="shared" si="25"/>
        <v>0</v>
      </c>
    </row>
    <row r="120" spans="1:11" ht="12" customHeight="1">
      <c r="A120" s="13" t="s">
        <v>72</v>
      </c>
      <c r="B120" s="10" t="s">
        <v>258</v>
      </c>
      <c r="C120" s="155"/>
      <c r="D120" s="237"/>
      <c r="E120" s="155"/>
      <c r="F120" s="155"/>
      <c r="G120" s="155"/>
      <c r="H120" s="155"/>
      <c r="I120" s="155"/>
      <c r="J120" s="350">
        <f t="shared" si="24"/>
        <v>0</v>
      </c>
      <c r="K120" s="273">
        <f t="shared" si="25"/>
        <v>0</v>
      </c>
    </row>
    <row r="121" spans="1:11" ht="12" customHeight="1">
      <c r="A121" s="13" t="s">
        <v>73</v>
      </c>
      <c r="B121" s="93" t="s">
        <v>129</v>
      </c>
      <c r="C121" s="155"/>
      <c r="D121" s="237"/>
      <c r="E121" s="155"/>
      <c r="F121" s="155"/>
      <c r="G121" s="155"/>
      <c r="H121" s="155"/>
      <c r="I121" s="155"/>
      <c r="J121" s="350">
        <f t="shared" si="24"/>
        <v>0</v>
      </c>
      <c r="K121" s="273">
        <f t="shared" si="25"/>
        <v>0</v>
      </c>
    </row>
    <row r="122" spans="1:11" ht="12" customHeight="1">
      <c r="A122" s="13" t="s">
        <v>79</v>
      </c>
      <c r="B122" s="92" t="s">
        <v>320</v>
      </c>
      <c r="C122" s="155"/>
      <c r="D122" s="237"/>
      <c r="E122" s="155"/>
      <c r="F122" s="155"/>
      <c r="G122" s="155"/>
      <c r="H122" s="155"/>
      <c r="I122" s="155"/>
      <c r="J122" s="350">
        <f t="shared" si="24"/>
        <v>0</v>
      </c>
      <c r="K122" s="273">
        <f t="shared" si="25"/>
        <v>0</v>
      </c>
    </row>
    <row r="123" spans="1:11" ht="12" customHeight="1">
      <c r="A123" s="13" t="s">
        <v>81</v>
      </c>
      <c r="B123" s="164" t="s">
        <v>263</v>
      </c>
      <c r="C123" s="155"/>
      <c r="D123" s="237"/>
      <c r="E123" s="155"/>
      <c r="F123" s="155"/>
      <c r="G123" s="155"/>
      <c r="H123" s="155"/>
      <c r="I123" s="155"/>
      <c r="J123" s="350">
        <f t="shared" si="24"/>
        <v>0</v>
      </c>
      <c r="K123" s="273">
        <f t="shared" si="25"/>
        <v>0</v>
      </c>
    </row>
    <row r="124" spans="1:11" ht="15">
      <c r="A124" s="13" t="s">
        <v>113</v>
      </c>
      <c r="B124" s="56" t="s">
        <v>246</v>
      </c>
      <c r="C124" s="155"/>
      <c r="D124" s="237"/>
      <c r="E124" s="155"/>
      <c r="F124" s="155"/>
      <c r="G124" s="155"/>
      <c r="H124" s="155"/>
      <c r="I124" s="155"/>
      <c r="J124" s="350">
        <f t="shared" si="24"/>
        <v>0</v>
      </c>
      <c r="K124" s="273">
        <f t="shared" si="25"/>
        <v>0</v>
      </c>
    </row>
    <row r="125" spans="1:11" ht="12" customHeight="1">
      <c r="A125" s="13" t="s">
        <v>114</v>
      </c>
      <c r="B125" s="56" t="s">
        <v>262</v>
      </c>
      <c r="C125" s="155"/>
      <c r="D125" s="237"/>
      <c r="E125" s="155"/>
      <c r="F125" s="155"/>
      <c r="G125" s="155"/>
      <c r="H125" s="155"/>
      <c r="I125" s="155"/>
      <c r="J125" s="350">
        <f t="shared" si="24"/>
        <v>0</v>
      </c>
      <c r="K125" s="273">
        <f t="shared" si="25"/>
        <v>0</v>
      </c>
    </row>
    <row r="126" spans="1:11" ht="12" customHeight="1">
      <c r="A126" s="13" t="s">
        <v>115</v>
      </c>
      <c r="B126" s="56" t="s">
        <v>261</v>
      </c>
      <c r="C126" s="155"/>
      <c r="D126" s="237"/>
      <c r="E126" s="155"/>
      <c r="F126" s="155"/>
      <c r="G126" s="155"/>
      <c r="H126" s="155"/>
      <c r="I126" s="155"/>
      <c r="J126" s="350">
        <f t="shared" si="24"/>
        <v>0</v>
      </c>
      <c r="K126" s="273">
        <f t="shared" si="25"/>
        <v>0</v>
      </c>
    </row>
    <row r="127" spans="1:11" ht="12" customHeight="1">
      <c r="A127" s="13" t="s">
        <v>254</v>
      </c>
      <c r="B127" s="56" t="s">
        <v>249</v>
      </c>
      <c r="C127" s="155"/>
      <c r="D127" s="237"/>
      <c r="E127" s="155"/>
      <c r="F127" s="155"/>
      <c r="G127" s="155"/>
      <c r="H127" s="155"/>
      <c r="I127" s="155"/>
      <c r="J127" s="350">
        <f t="shared" si="24"/>
        <v>0</v>
      </c>
      <c r="K127" s="273">
        <f t="shared" si="25"/>
        <v>0</v>
      </c>
    </row>
    <row r="128" spans="1:11" ht="12" customHeight="1">
      <c r="A128" s="13" t="s">
        <v>255</v>
      </c>
      <c r="B128" s="56" t="s">
        <v>260</v>
      </c>
      <c r="C128" s="155"/>
      <c r="D128" s="237"/>
      <c r="E128" s="155"/>
      <c r="F128" s="155"/>
      <c r="G128" s="155"/>
      <c r="H128" s="155"/>
      <c r="I128" s="155"/>
      <c r="J128" s="350">
        <f t="shared" si="24"/>
        <v>0</v>
      </c>
      <c r="K128" s="273">
        <f t="shared" si="25"/>
        <v>0</v>
      </c>
    </row>
    <row r="129" spans="1:11" ht="15.75" thickBot="1">
      <c r="A129" s="11" t="s">
        <v>256</v>
      </c>
      <c r="B129" s="56" t="s">
        <v>259</v>
      </c>
      <c r="C129" s="157"/>
      <c r="D129" s="238"/>
      <c r="E129" s="157"/>
      <c r="F129" s="157"/>
      <c r="G129" s="157"/>
      <c r="H129" s="157"/>
      <c r="I129" s="157"/>
      <c r="J129" s="351">
        <f t="shared" si="24"/>
        <v>0</v>
      </c>
      <c r="K129" s="274">
        <f t="shared" si="25"/>
        <v>0</v>
      </c>
    </row>
    <row r="130" spans="1:11" ht="12" customHeight="1" thickBot="1">
      <c r="A130" s="18" t="s">
        <v>9</v>
      </c>
      <c r="B130" s="51" t="s">
        <v>338</v>
      </c>
      <c r="C130" s="154">
        <f>+C95+C116</f>
        <v>0</v>
      </c>
      <c r="D130" s="235">
        <f aca="true" t="shared" si="27" ref="D130:J130">+D95+D116</f>
        <v>0</v>
      </c>
      <c r="E130" s="154">
        <f t="shared" si="27"/>
        <v>0</v>
      </c>
      <c r="F130" s="154">
        <f t="shared" si="27"/>
        <v>0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0</v>
      </c>
      <c r="K130" s="90">
        <f>+K95+K116</f>
        <v>0</v>
      </c>
    </row>
    <row r="131" spans="1:11" ht="12" customHeight="1" thickBot="1">
      <c r="A131" s="18" t="s">
        <v>10</v>
      </c>
      <c r="B131" s="51" t="s">
        <v>410</v>
      </c>
      <c r="C131" s="154">
        <f>+C132+C133+C134</f>
        <v>0</v>
      </c>
      <c r="D131" s="235">
        <f aca="true" t="shared" si="28" ref="D131:J131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161</v>
      </c>
      <c r="B132" s="10" t="s">
        <v>346</v>
      </c>
      <c r="C132" s="155"/>
      <c r="D132" s="237"/>
      <c r="E132" s="155"/>
      <c r="F132" s="155"/>
      <c r="G132" s="155"/>
      <c r="H132" s="155"/>
      <c r="I132" s="155"/>
      <c r="J132" s="350">
        <f aca="true" t="shared" si="29" ref="J132:J154">D132+E132+F132+G131:G132+H132+I132</f>
        <v>0</v>
      </c>
      <c r="K132" s="273">
        <f aca="true" t="shared" si="30" ref="K132:K155">C132+J132</f>
        <v>0</v>
      </c>
    </row>
    <row r="133" spans="1:11" ht="12" customHeight="1">
      <c r="A133" s="13" t="s">
        <v>162</v>
      </c>
      <c r="B133" s="10" t="s">
        <v>347</v>
      </c>
      <c r="C133" s="155"/>
      <c r="D133" s="237"/>
      <c r="E133" s="155"/>
      <c r="F133" s="155"/>
      <c r="G133" s="155"/>
      <c r="H133" s="155"/>
      <c r="I133" s="155"/>
      <c r="J133" s="350">
        <f t="shared" si="29"/>
        <v>0</v>
      </c>
      <c r="K133" s="273">
        <f t="shared" si="30"/>
        <v>0</v>
      </c>
    </row>
    <row r="134" spans="1:11" ht="12" customHeight="1" thickBot="1">
      <c r="A134" s="11" t="s">
        <v>163</v>
      </c>
      <c r="B134" s="10" t="s">
        <v>348</v>
      </c>
      <c r="C134" s="155"/>
      <c r="D134" s="237"/>
      <c r="E134" s="155"/>
      <c r="F134" s="155"/>
      <c r="G134" s="155"/>
      <c r="H134" s="155"/>
      <c r="I134" s="155"/>
      <c r="J134" s="350">
        <f t="shared" si="29"/>
        <v>0</v>
      </c>
      <c r="K134" s="273">
        <f t="shared" si="30"/>
        <v>0</v>
      </c>
    </row>
    <row r="135" spans="1:11" ht="12" customHeight="1" thickBot="1">
      <c r="A135" s="18" t="s">
        <v>11</v>
      </c>
      <c r="B135" s="51" t="s">
        <v>340</v>
      </c>
      <c r="C135" s="154">
        <f>SUM(C136:C141)</f>
        <v>0</v>
      </c>
      <c r="D135" s="235">
        <f aca="true" t="shared" si="31" ref="D135:J135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56</v>
      </c>
      <c r="B136" s="7" t="s">
        <v>349</v>
      </c>
      <c r="C136" s="155"/>
      <c r="D136" s="237"/>
      <c r="E136" s="155"/>
      <c r="F136" s="155"/>
      <c r="G136" s="155"/>
      <c r="H136" s="155"/>
      <c r="I136" s="155"/>
      <c r="J136" s="350">
        <f t="shared" si="29"/>
        <v>0</v>
      </c>
      <c r="K136" s="273">
        <f t="shared" si="30"/>
        <v>0</v>
      </c>
    </row>
    <row r="137" spans="1:11" ht="12" customHeight="1">
      <c r="A137" s="13" t="s">
        <v>57</v>
      </c>
      <c r="B137" s="7" t="s">
        <v>341</v>
      </c>
      <c r="C137" s="155"/>
      <c r="D137" s="237"/>
      <c r="E137" s="155"/>
      <c r="F137" s="155"/>
      <c r="G137" s="155"/>
      <c r="H137" s="155"/>
      <c r="I137" s="155"/>
      <c r="J137" s="350">
        <f t="shared" si="29"/>
        <v>0</v>
      </c>
      <c r="K137" s="273">
        <f t="shared" si="30"/>
        <v>0</v>
      </c>
    </row>
    <row r="138" spans="1:11" ht="12" customHeight="1">
      <c r="A138" s="13" t="s">
        <v>58</v>
      </c>
      <c r="B138" s="7" t="s">
        <v>342</v>
      </c>
      <c r="C138" s="155"/>
      <c r="D138" s="237"/>
      <c r="E138" s="155"/>
      <c r="F138" s="155"/>
      <c r="G138" s="155"/>
      <c r="H138" s="155"/>
      <c r="I138" s="155"/>
      <c r="J138" s="350">
        <f t="shared" si="29"/>
        <v>0</v>
      </c>
      <c r="K138" s="273">
        <f t="shared" si="30"/>
        <v>0</v>
      </c>
    </row>
    <row r="139" spans="1:11" ht="12" customHeight="1">
      <c r="A139" s="13" t="s">
        <v>100</v>
      </c>
      <c r="B139" s="7" t="s">
        <v>343</v>
      </c>
      <c r="C139" s="155"/>
      <c r="D139" s="237"/>
      <c r="E139" s="155"/>
      <c r="F139" s="155"/>
      <c r="G139" s="155"/>
      <c r="H139" s="155"/>
      <c r="I139" s="155"/>
      <c r="J139" s="350">
        <f t="shared" si="29"/>
        <v>0</v>
      </c>
      <c r="K139" s="273">
        <f t="shared" si="30"/>
        <v>0</v>
      </c>
    </row>
    <row r="140" spans="1:11" ht="12" customHeight="1">
      <c r="A140" s="13" t="s">
        <v>101</v>
      </c>
      <c r="B140" s="7" t="s">
        <v>344</v>
      </c>
      <c r="C140" s="155"/>
      <c r="D140" s="237"/>
      <c r="E140" s="155"/>
      <c r="F140" s="155"/>
      <c r="G140" s="155"/>
      <c r="H140" s="155"/>
      <c r="I140" s="155"/>
      <c r="J140" s="350">
        <f t="shared" si="29"/>
        <v>0</v>
      </c>
      <c r="K140" s="273">
        <f t="shared" si="30"/>
        <v>0</v>
      </c>
    </row>
    <row r="141" spans="1:11" ht="12" customHeight="1" thickBot="1">
      <c r="A141" s="11" t="s">
        <v>102</v>
      </c>
      <c r="B141" s="7" t="s">
        <v>345</v>
      </c>
      <c r="C141" s="155"/>
      <c r="D141" s="237"/>
      <c r="E141" s="155"/>
      <c r="F141" s="155"/>
      <c r="G141" s="155"/>
      <c r="H141" s="155"/>
      <c r="I141" s="155"/>
      <c r="J141" s="350">
        <f t="shared" si="29"/>
        <v>0</v>
      </c>
      <c r="K141" s="273">
        <f t="shared" si="30"/>
        <v>0</v>
      </c>
    </row>
    <row r="142" spans="1:11" ht="12" customHeight="1" thickBot="1">
      <c r="A142" s="18" t="s">
        <v>12</v>
      </c>
      <c r="B142" s="51" t="s">
        <v>353</v>
      </c>
      <c r="C142" s="160">
        <f>+C143+C144+C145+C146</f>
        <v>0</v>
      </c>
      <c r="D142" s="239">
        <f aca="true" t="shared" si="32" ref="D142:J14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0</v>
      </c>
    </row>
    <row r="143" spans="1:11" ht="12" customHeight="1">
      <c r="A143" s="13" t="s">
        <v>59</v>
      </c>
      <c r="B143" s="7" t="s">
        <v>264</v>
      </c>
      <c r="C143" s="155"/>
      <c r="D143" s="237"/>
      <c r="E143" s="155"/>
      <c r="F143" s="155"/>
      <c r="G143" s="155"/>
      <c r="H143" s="155"/>
      <c r="I143" s="155"/>
      <c r="J143" s="350">
        <f t="shared" si="29"/>
        <v>0</v>
      </c>
      <c r="K143" s="273">
        <f t="shared" si="30"/>
        <v>0</v>
      </c>
    </row>
    <row r="144" spans="1:11" ht="12" customHeight="1">
      <c r="A144" s="13" t="s">
        <v>60</v>
      </c>
      <c r="B144" s="7" t="s">
        <v>265</v>
      </c>
      <c r="C144" s="155"/>
      <c r="D144" s="237"/>
      <c r="E144" s="155"/>
      <c r="F144" s="155"/>
      <c r="G144" s="155"/>
      <c r="H144" s="155"/>
      <c r="I144" s="155"/>
      <c r="J144" s="350">
        <f t="shared" si="29"/>
        <v>0</v>
      </c>
      <c r="K144" s="273">
        <f t="shared" si="30"/>
        <v>0</v>
      </c>
    </row>
    <row r="145" spans="1:11" ht="12" customHeight="1">
      <c r="A145" s="13" t="s">
        <v>181</v>
      </c>
      <c r="B145" s="7" t="s">
        <v>354</v>
      </c>
      <c r="C145" s="155"/>
      <c r="D145" s="237"/>
      <c r="E145" s="155"/>
      <c r="F145" s="155"/>
      <c r="G145" s="155"/>
      <c r="H145" s="155"/>
      <c r="I145" s="155"/>
      <c r="J145" s="350">
        <f t="shared" si="29"/>
        <v>0</v>
      </c>
      <c r="K145" s="273">
        <f t="shared" si="30"/>
        <v>0</v>
      </c>
    </row>
    <row r="146" spans="1:11" ht="12" customHeight="1" thickBot="1">
      <c r="A146" s="11" t="s">
        <v>182</v>
      </c>
      <c r="B146" s="5" t="s">
        <v>284</v>
      </c>
      <c r="C146" s="155"/>
      <c r="D146" s="237"/>
      <c r="E146" s="155"/>
      <c r="F146" s="155"/>
      <c r="G146" s="155"/>
      <c r="H146" s="155"/>
      <c r="I146" s="155"/>
      <c r="J146" s="350">
        <f t="shared" si="29"/>
        <v>0</v>
      </c>
      <c r="K146" s="273">
        <f t="shared" si="30"/>
        <v>0</v>
      </c>
    </row>
    <row r="147" spans="1:11" ht="12" customHeight="1" thickBot="1">
      <c r="A147" s="18" t="s">
        <v>13</v>
      </c>
      <c r="B147" s="51" t="s">
        <v>355</v>
      </c>
      <c r="C147" s="230">
        <f>SUM(C148:C152)</f>
        <v>0</v>
      </c>
      <c r="D147" s="240">
        <f aca="true" t="shared" si="33" ref="D147:J147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1" ht="12" customHeight="1">
      <c r="A148" s="13" t="s">
        <v>61</v>
      </c>
      <c r="B148" s="7" t="s">
        <v>350</v>
      </c>
      <c r="C148" s="155"/>
      <c r="D148" s="237"/>
      <c r="E148" s="155"/>
      <c r="F148" s="155"/>
      <c r="G148" s="155"/>
      <c r="H148" s="155"/>
      <c r="I148" s="155"/>
      <c r="J148" s="350">
        <f t="shared" si="29"/>
        <v>0</v>
      </c>
      <c r="K148" s="273">
        <f t="shared" si="30"/>
        <v>0</v>
      </c>
    </row>
    <row r="149" spans="1:11" ht="12" customHeight="1">
      <c r="A149" s="13" t="s">
        <v>62</v>
      </c>
      <c r="B149" s="7" t="s">
        <v>357</v>
      </c>
      <c r="C149" s="155"/>
      <c r="D149" s="237"/>
      <c r="E149" s="155"/>
      <c r="F149" s="155"/>
      <c r="G149" s="155"/>
      <c r="H149" s="155"/>
      <c r="I149" s="155"/>
      <c r="J149" s="350">
        <f t="shared" si="29"/>
        <v>0</v>
      </c>
      <c r="K149" s="273">
        <f t="shared" si="30"/>
        <v>0</v>
      </c>
    </row>
    <row r="150" spans="1:11" ht="12" customHeight="1">
      <c r="A150" s="13" t="s">
        <v>193</v>
      </c>
      <c r="B150" s="7" t="s">
        <v>352</v>
      </c>
      <c r="C150" s="155"/>
      <c r="D150" s="237"/>
      <c r="E150" s="155"/>
      <c r="F150" s="155"/>
      <c r="G150" s="155"/>
      <c r="H150" s="155"/>
      <c r="I150" s="155"/>
      <c r="J150" s="350">
        <f t="shared" si="29"/>
        <v>0</v>
      </c>
      <c r="K150" s="273">
        <f t="shared" si="30"/>
        <v>0</v>
      </c>
    </row>
    <row r="151" spans="1:11" ht="12" customHeight="1">
      <c r="A151" s="13" t="s">
        <v>194</v>
      </c>
      <c r="B151" s="7" t="s">
        <v>358</v>
      </c>
      <c r="C151" s="155"/>
      <c r="D151" s="237"/>
      <c r="E151" s="155"/>
      <c r="F151" s="155"/>
      <c r="G151" s="155"/>
      <c r="H151" s="155"/>
      <c r="I151" s="155"/>
      <c r="J151" s="350">
        <f t="shared" si="29"/>
        <v>0</v>
      </c>
      <c r="K151" s="273">
        <f t="shared" si="30"/>
        <v>0</v>
      </c>
    </row>
    <row r="152" spans="1:11" ht="12" customHeight="1" thickBot="1">
      <c r="A152" s="13" t="s">
        <v>356</v>
      </c>
      <c r="B152" s="7" t="s">
        <v>359</v>
      </c>
      <c r="C152" s="155"/>
      <c r="D152" s="237"/>
      <c r="E152" s="157"/>
      <c r="F152" s="157"/>
      <c r="G152" s="157"/>
      <c r="H152" s="157"/>
      <c r="I152" s="157"/>
      <c r="J152" s="351">
        <f t="shared" si="29"/>
        <v>0</v>
      </c>
      <c r="K152" s="274">
        <f t="shared" si="30"/>
        <v>0</v>
      </c>
    </row>
    <row r="153" spans="1:11" ht="12" customHeight="1" thickBot="1">
      <c r="A153" s="18" t="s">
        <v>14</v>
      </c>
      <c r="B153" s="51" t="s">
        <v>360</v>
      </c>
      <c r="C153" s="231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1" ht="12" customHeight="1" thickBot="1">
      <c r="A154" s="18" t="s">
        <v>15</v>
      </c>
      <c r="B154" s="51" t="s">
        <v>361</v>
      </c>
      <c r="C154" s="231"/>
      <c r="D154" s="241"/>
      <c r="E154" s="317"/>
      <c r="F154" s="317"/>
      <c r="G154" s="317"/>
      <c r="H154" s="317"/>
      <c r="I154" s="317"/>
      <c r="J154" s="353">
        <f t="shared" si="29"/>
        <v>0</v>
      </c>
      <c r="K154" s="197">
        <f>C154+D154</f>
        <v>0</v>
      </c>
    </row>
    <row r="155" spans="1:15" ht="15" customHeight="1" thickBot="1">
      <c r="A155" s="18" t="s">
        <v>16</v>
      </c>
      <c r="B155" s="51" t="s">
        <v>363</v>
      </c>
      <c r="C155" s="232">
        <f>+C131+C135+C142+C147+C153+C154</f>
        <v>0</v>
      </c>
      <c r="D155" s="242">
        <f aca="true" t="shared" si="34" ref="D155:J155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0</v>
      </c>
      <c r="L155" s="177"/>
      <c r="M155" s="178"/>
      <c r="N155" s="178"/>
      <c r="O155" s="178"/>
    </row>
    <row r="156" spans="1:11" s="167" customFormat="1" ht="12.75" customHeight="1" thickBot="1">
      <c r="A156" s="94" t="s">
        <v>17</v>
      </c>
      <c r="B156" s="141" t="s">
        <v>362</v>
      </c>
      <c r="C156" s="232">
        <f>+C130+C155</f>
        <v>0</v>
      </c>
      <c r="D156" s="242">
        <f aca="true" t="shared" si="35" ref="D156:K156">+D130+D155</f>
        <v>0</v>
      </c>
      <c r="E156" s="232">
        <f t="shared" si="35"/>
        <v>0</v>
      </c>
      <c r="F156" s="232">
        <f t="shared" si="35"/>
        <v>0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0</v>
      </c>
      <c r="K156" s="226">
        <f t="shared" si="35"/>
        <v>0</v>
      </c>
    </row>
    <row r="157" ht="7.5" customHeight="1"/>
    <row r="158" spans="1:11" ht="15">
      <c r="A158" s="409" t="s">
        <v>266</v>
      </c>
      <c r="B158" s="409"/>
      <c r="C158" s="409"/>
      <c r="D158" s="409"/>
      <c r="E158" s="409"/>
      <c r="F158" s="409"/>
      <c r="G158" s="409"/>
      <c r="H158" s="409"/>
      <c r="I158" s="409"/>
      <c r="J158" s="409"/>
      <c r="K158" s="409"/>
    </row>
    <row r="159" spans="1:11" ht="15" customHeight="1" thickBot="1">
      <c r="A159" s="399" t="s">
        <v>88</v>
      </c>
      <c r="B159" s="399"/>
      <c r="C159" s="96"/>
      <c r="K159" s="96" t="str">
        <f>K91</f>
        <v>Forintban!</v>
      </c>
    </row>
    <row r="160" spans="1:11" ht="25.5" customHeight="1" thickBot="1">
      <c r="A160" s="18">
        <v>1</v>
      </c>
      <c r="B160" s="23" t="s">
        <v>364</v>
      </c>
      <c r="C160" s="234">
        <f>+C63-C130</f>
        <v>0</v>
      </c>
      <c r="D160" s="154">
        <f aca="true" t="shared" si="36" ref="D160:J160">+D63-D130</f>
        <v>0</v>
      </c>
      <c r="E160" s="154">
        <f t="shared" si="36"/>
        <v>0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0</v>
      </c>
      <c r="K160" s="90">
        <f>+K63-K130</f>
        <v>0</v>
      </c>
    </row>
    <row r="161" spans="1:11" ht="32.25" customHeight="1" thickBot="1">
      <c r="A161" s="18" t="s">
        <v>8</v>
      </c>
      <c r="B161" s="23" t="s">
        <v>370</v>
      </c>
      <c r="C161" s="154">
        <f>+C87-C155</f>
        <v>0</v>
      </c>
      <c r="D161" s="154">
        <f aca="true" t="shared" si="37" ref="D161:J161">+D87-D155</f>
        <v>0</v>
      </c>
      <c r="E161" s="154">
        <f t="shared" si="37"/>
        <v>0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0</v>
      </c>
      <c r="K161" s="90">
        <f>+K87-K155</f>
        <v>0</v>
      </c>
    </row>
  </sheetData>
  <sheetProtection/>
  <mergeCells count="12">
    <mergeCell ref="A1:K1"/>
    <mergeCell ref="A2:B2"/>
    <mergeCell ref="A3:A4"/>
    <mergeCell ref="B3:B4"/>
    <mergeCell ref="C3:K3"/>
    <mergeCell ref="A90:K90"/>
    <mergeCell ref="A91:B91"/>
    <mergeCell ref="A92:A93"/>
    <mergeCell ref="B92:B93"/>
    <mergeCell ref="C92:K92"/>
    <mergeCell ref="A158:K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8" scale="78" r:id="rId1"/>
  <headerFooter alignWithMargins="0">
    <oddHeader xml:space="preserve">&amp;C&amp;"Times New Roman CE,Félkövér"&amp;12
Balatongyörök Község Önkormányzata
2018. ÉVI KÖLTSÉGVETÉS ÖNKÉNT VÁLLALT FELADATAINAK MÓDOSÍTOTT MÉRLEGE&amp;10
&amp;R&amp;"Times New Roman CE,Félkövér dőlt"&amp;11 1.3. melléklet </oddHeader>
  </headerFooter>
  <rowBreaks count="3" manualBreakCount="3">
    <brk id="67" max="10" man="1"/>
    <brk id="89" max="4" man="1"/>
    <brk id="15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1"/>
  <sheetViews>
    <sheetView view="pageLayout" zoomScaleSheetLayoutView="100" workbookViewId="0" topLeftCell="A1">
      <selection activeCell="K5" sqref="K5"/>
    </sheetView>
  </sheetViews>
  <sheetFormatPr defaultColWidth="9.375" defaultRowHeight="12.75"/>
  <cols>
    <col min="1" max="1" width="9.50390625" style="142" customWidth="1"/>
    <col min="2" max="2" width="59.625" style="142" customWidth="1"/>
    <col min="3" max="3" width="21.75390625" style="143" customWidth="1"/>
    <col min="4" max="11" width="21.75390625" style="165" customWidth="1"/>
    <col min="12" max="16384" width="9.375" style="165" customWidth="1"/>
  </cols>
  <sheetData>
    <row r="1" spans="1:11" ht="15.75" customHeight="1">
      <c r="A1" s="398" t="s">
        <v>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.75" customHeight="1" thickBot="1">
      <c r="A2" s="399" t="s">
        <v>86</v>
      </c>
      <c r="B2" s="399"/>
      <c r="C2" s="233"/>
      <c r="K2" s="233" t="s">
        <v>484</v>
      </c>
    </row>
    <row r="3" spans="1:11" ht="15">
      <c r="A3" s="401" t="s">
        <v>51</v>
      </c>
      <c r="B3" s="403" t="s">
        <v>6</v>
      </c>
      <c r="C3" s="405" t="str">
        <f>+CONCATENATE(LEFT(ÖSSZEFÜGGÉSEK!A6,4),". évi")</f>
        <v>2018. évi</v>
      </c>
      <c r="D3" s="406"/>
      <c r="E3" s="407"/>
      <c r="F3" s="407"/>
      <c r="G3" s="407"/>
      <c r="H3" s="407"/>
      <c r="I3" s="407"/>
      <c r="J3" s="407"/>
      <c r="K3" s="408"/>
    </row>
    <row r="4" spans="1:11" ht="27" thickBot="1">
      <c r="A4" s="402"/>
      <c r="B4" s="404"/>
      <c r="C4" s="382" t="s">
        <v>408</v>
      </c>
      <c r="D4" s="364" t="s">
        <v>464</v>
      </c>
      <c r="E4" s="364" t="s">
        <v>491</v>
      </c>
      <c r="F4" s="364" t="s">
        <v>492</v>
      </c>
      <c r="G4" s="365" t="s">
        <v>493</v>
      </c>
      <c r="H4" s="365" t="s">
        <v>494</v>
      </c>
      <c r="I4" s="365" t="s">
        <v>495</v>
      </c>
      <c r="J4" s="365" t="s">
        <v>504</v>
      </c>
      <c r="K4" s="360" t="s">
        <v>545</v>
      </c>
    </row>
    <row r="5" spans="1:11" s="166" customFormat="1" ht="12" customHeight="1" thickBot="1">
      <c r="A5" s="162" t="s">
        <v>377</v>
      </c>
      <c r="B5" s="163" t="s">
        <v>378</v>
      </c>
      <c r="C5" s="163" t="s">
        <v>379</v>
      </c>
      <c r="D5" s="163" t="s">
        <v>381</v>
      </c>
      <c r="E5" s="304" t="s">
        <v>380</v>
      </c>
      <c r="F5" s="304" t="s">
        <v>382</v>
      </c>
      <c r="G5" s="304" t="s">
        <v>383</v>
      </c>
      <c r="H5" s="304" t="s">
        <v>384</v>
      </c>
      <c r="I5" s="304" t="s">
        <v>496</v>
      </c>
      <c r="J5" s="304" t="s">
        <v>507</v>
      </c>
      <c r="K5" s="362" t="s">
        <v>508</v>
      </c>
    </row>
    <row r="6" spans="1:11" s="167" customFormat="1" ht="12" customHeight="1" thickBot="1">
      <c r="A6" s="18" t="s">
        <v>7</v>
      </c>
      <c r="B6" s="19" t="s">
        <v>146</v>
      </c>
      <c r="C6" s="154">
        <f>+C7+C8+C9+C10+C11+C12</f>
        <v>0</v>
      </c>
      <c r="D6" s="154">
        <f aca="true" t="shared" si="0" ref="D6:J6">+D7+D8+D9+D10+D11+D12</f>
        <v>0</v>
      </c>
      <c r="E6" s="154">
        <f t="shared" si="0"/>
        <v>0</v>
      </c>
      <c r="F6" s="154">
        <f t="shared" si="0"/>
        <v>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0</v>
      </c>
      <c r="K6" s="90">
        <f>+K7+K8+K9+K10+K11+K12</f>
        <v>0</v>
      </c>
    </row>
    <row r="7" spans="1:11" s="167" customFormat="1" ht="12" customHeight="1">
      <c r="A7" s="13" t="s">
        <v>63</v>
      </c>
      <c r="B7" s="168" t="s">
        <v>147</v>
      </c>
      <c r="C7" s="156"/>
      <c r="D7" s="156"/>
      <c r="E7" s="156"/>
      <c r="F7" s="156"/>
      <c r="G7" s="156"/>
      <c r="H7" s="156"/>
      <c r="I7" s="156"/>
      <c r="J7" s="198">
        <f aca="true" t="shared" si="1" ref="J7:J12">D7+E7+F7+G6:G7+H7+I7</f>
        <v>0</v>
      </c>
      <c r="K7" s="197">
        <f aca="true" t="shared" si="2" ref="K7:K12">C7+J7</f>
        <v>0</v>
      </c>
    </row>
    <row r="8" spans="1:11" s="167" customFormat="1" ht="12" customHeight="1">
      <c r="A8" s="12" t="s">
        <v>64</v>
      </c>
      <c r="B8" s="169" t="s">
        <v>148</v>
      </c>
      <c r="C8" s="155"/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0</v>
      </c>
    </row>
    <row r="9" spans="1:11" s="167" customFormat="1" ht="12" customHeight="1">
      <c r="A9" s="12" t="s">
        <v>65</v>
      </c>
      <c r="B9" s="169" t="s">
        <v>149</v>
      </c>
      <c r="C9" s="155"/>
      <c r="D9" s="155"/>
      <c r="E9" s="156"/>
      <c r="F9" s="156"/>
      <c r="G9" s="156"/>
      <c r="H9" s="156"/>
      <c r="I9" s="156"/>
      <c r="J9" s="198">
        <f t="shared" si="1"/>
        <v>0</v>
      </c>
      <c r="K9" s="197">
        <f t="shared" si="2"/>
        <v>0</v>
      </c>
    </row>
    <row r="10" spans="1:11" s="167" customFormat="1" ht="12" customHeight="1">
      <c r="A10" s="12" t="s">
        <v>66</v>
      </c>
      <c r="B10" s="169" t="s">
        <v>150</v>
      </c>
      <c r="C10" s="155"/>
      <c r="D10" s="155"/>
      <c r="E10" s="156"/>
      <c r="F10" s="156"/>
      <c r="G10" s="156"/>
      <c r="H10" s="156"/>
      <c r="I10" s="156"/>
      <c r="J10" s="198">
        <f t="shared" si="1"/>
        <v>0</v>
      </c>
      <c r="K10" s="197">
        <f t="shared" si="2"/>
        <v>0</v>
      </c>
    </row>
    <row r="11" spans="1:11" s="167" customFormat="1" ht="12" customHeight="1">
      <c r="A11" s="12" t="s">
        <v>83</v>
      </c>
      <c r="B11" s="92" t="s">
        <v>322</v>
      </c>
      <c r="C11" s="155"/>
      <c r="D11" s="155"/>
      <c r="E11" s="156"/>
      <c r="F11" s="156"/>
      <c r="G11" s="156"/>
      <c r="H11" s="156"/>
      <c r="I11" s="156"/>
      <c r="J11" s="198">
        <f t="shared" si="1"/>
        <v>0</v>
      </c>
      <c r="K11" s="197">
        <f t="shared" si="2"/>
        <v>0</v>
      </c>
    </row>
    <row r="12" spans="1:11" s="167" customFormat="1" ht="12" customHeight="1" thickBot="1">
      <c r="A12" s="14" t="s">
        <v>67</v>
      </c>
      <c r="B12" s="93" t="s">
        <v>323</v>
      </c>
      <c r="C12" s="155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2" customHeight="1" thickBot="1">
      <c r="A13" s="18" t="s">
        <v>8</v>
      </c>
      <c r="B13" s="91" t="s">
        <v>151</v>
      </c>
      <c r="C13" s="154">
        <f>+C14+C15+C16+C17+C18</f>
        <v>0</v>
      </c>
      <c r="D13" s="154">
        <f aca="true" t="shared" si="3" ref="D13:J13">+D14+D15+D16+D17+D18</f>
        <v>0</v>
      </c>
      <c r="E13" s="154">
        <f t="shared" si="3"/>
        <v>0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0</v>
      </c>
      <c r="K13" s="90">
        <f>+K14+K15+K16+K17+K18</f>
        <v>0</v>
      </c>
    </row>
    <row r="14" spans="1:11" s="167" customFormat="1" ht="12" customHeight="1">
      <c r="A14" s="13" t="s">
        <v>69</v>
      </c>
      <c r="B14" s="168" t="s">
        <v>152</v>
      </c>
      <c r="C14" s="156"/>
      <c r="D14" s="156"/>
      <c r="E14" s="156"/>
      <c r="F14" s="156"/>
      <c r="G14" s="156"/>
      <c r="H14" s="156"/>
      <c r="I14" s="156"/>
      <c r="J14" s="198">
        <f aca="true" t="shared" si="4" ref="J14:J19">D14+E14+F14+G13:G14+H14+I14</f>
        <v>0</v>
      </c>
      <c r="K14" s="197">
        <f aca="true" t="shared" si="5" ref="K14:K62">C14+J14</f>
        <v>0</v>
      </c>
    </row>
    <row r="15" spans="1:11" s="167" customFormat="1" ht="12" customHeight="1">
      <c r="A15" s="12" t="s">
        <v>70</v>
      </c>
      <c r="B15" s="169" t="s">
        <v>153</v>
      </c>
      <c r="C15" s="155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71</v>
      </c>
      <c r="B16" s="169" t="s">
        <v>314</v>
      </c>
      <c r="C16" s="155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72</v>
      </c>
      <c r="B17" s="169" t="s">
        <v>315</v>
      </c>
      <c r="C17" s="155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73</v>
      </c>
      <c r="B18" s="169" t="s">
        <v>154</v>
      </c>
      <c r="C18" s="155"/>
      <c r="D18" s="155"/>
      <c r="E18" s="156"/>
      <c r="F18" s="156"/>
      <c r="G18" s="156"/>
      <c r="H18" s="156"/>
      <c r="I18" s="156"/>
      <c r="J18" s="198">
        <f t="shared" si="4"/>
        <v>0</v>
      </c>
      <c r="K18" s="197">
        <f t="shared" si="5"/>
        <v>0</v>
      </c>
    </row>
    <row r="19" spans="1:11" s="167" customFormat="1" ht="12" customHeight="1" thickBot="1">
      <c r="A19" s="14" t="s">
        <v>79</v>
      </c>
      <c r="B19" s="93" t="s">
        <v>155</v>
      </c>
      <c r="C19" s="157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12" customHeight="1" thickBot="1">
      <c r="A20" s="18" t="s">
        <v>9</v>
      </c>
      <c r="B20" s="19" t="s">
        <v>156</v>
      </c>
      <c r="C20" s="154">
        <f>+C21+C22+C23+C24+C25</f>
        <v>0</v>
      </c>
      <c r="D20" s="154">
        <f aca="true" t="shared" si="6" ref="D20:J20">+D21+D22+D23+D24+D25</f>
        <v>0</v>
      </c>
      <c r="E20" s="154">
        <f t="shared" si="6"/>
        <v>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0</v>
      </c>
      <c r="K20" s="90">
        <f>+K21+K22+K23+K24+K25</f>
        <v>0</v>
      </c>
    </row>
    <row r="21" spans="1:11" s="167" customFormat="1" ht="12" customHeight="1">
      <c r="A21" s="13" t="s">
        <v>52</v>
      </c>
      <c r="B21" s="168" t="s">
        <v>157</v>
      </c>
      <c r="C21" s="156"/>
      <c r="D21" s="156"/>
      <c r="E21" s="156"/>
      <c r="F21" s="156"/>
      <c r="G21" s="156"/>
      <c r="H21" s="156"/>
      <c r="I21" s="156"/>
      <c r="J21" s="198">
        <f aca="true" t="shared" si="7" ref="J21:J62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53</v>
      </c>
      <c r="B22" s="169" t="s">
        <v>158</v>
      </c>
      <c r="C22" s="155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54</v>
      </c>
      <c r="B23" s="169" t="s">
        <v>316</v>
      </c>
      <c r="C23" s="155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55</v>
      </c>
      <c r="B24" s="169" t="s">
        <v>317</v>
      </c>
      <c r="C24" s="155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96</v>
      </c>
      <c r="B25" s="169" t="s">
        <v>159</v>
      </c>
      <c r="C25" s="155"/>
      <c r="D25" s="155"/>
      <c r="E25" s="156"/>
      <c r="F25" s="156"/>
      <c r="G25" s="156"/>
      <c r="H25" s="156"/>
      <c r="I25" s="156"/>
      <c r="J25" s="198">
        <f t="shared" si="7"/>
        <v>0</v>
      </c>
      <c r="K25" s="197">
        <f t="shared" si="5"/>
        <v>0</v>
      </c>
    </row>
    <row r="26" spans="1:11" s="167" customFormat="1" ht="12" customHeight="1" thickBot="1">
      <c r="A26" s="14" t="s">
        <v>97</v>
      </c>
      <c r="B26" s="170" t="s">
        <v>160</v>
      </c>
      <c r="C26" s="157"/>
      <c r="D26" s="157"/>
      <c r="E26" s="314"/>
      <c r="F26" s="314"/>
      <c r="G26" s="314"/>
      <c r="H26" s="314"/>
      <c r="I26" s="314"/>
      <c r="J26" s="344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98</v>
      </c>
      <c r="B27" s="19" t="s">
        <v>462</v>
      </c>
      <c r="C27" s="160">
        <f>+C28+C29+C30+C31+C32+C33+C34</f>
        <v>0</v>
      </c>
      <c r="D27" s="160">
        <f aca="true" t="shared" si="8" ref="D27:J27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0</v>
      </c>
    </row>
    <row r="28" spans="1:11" s="167" customFormat="1" ht="12" customHeight="1">
      <c r="A28" s="13" t="s">
        <v>161</v>
      </c>
      <c r="B28" s="168" t="s">
        <v>455</v>
      </c>
      <c r="C28" s="198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162</v>
      </c>
      <c r="B29" s="169" t="s">
        <v>456</v>
      </c>
      <c r="C29" s="155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163</v>
      </c>
      <c r="B30" s="169" t="s">
        <v>457</v>
      </c>
      <c r="C30" s="155"/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0</v>
      </c>
    </row>
    <row r="31" spans="1:11" s="167" customFormat="1" ht="12" customHeight="1">
      <c r="A31" s="12" t="s">
        <v>164</v>
      </c>
      <c r="B31" s="169" t="s">
        <v>458</v>
      </c>
      <c r="C31" s="155"/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0</v>
      </c>
    </row>
    <row r="32" spans="1:11" s="167" customFormat="1" ht="12" customHeight="1">
      <c r="A32" s="12" t="s">
        <v>459</v>
      </c>
      <c r="B32" s="169" t="s">
        <v>165</v>
      </c>
      <c r="C32" s="155"/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0</v>
      </c>
    </row>
    <row r="33" spans="1:11" s="167" customFormat="1" ht="12" customHeight="1">
      <c r="A33" s="12" t="s">
        <v>460</v>
      </c>
      <c r="B33" s="169" t="s">
        <v>166</v>
      </c>
      <c r="C33" s="155"/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0</v>
      </c>
    </row>
    <row r="34" spans="1:11" s="167" customFormat="1" ht="12" customHeight="1" thickBot="1">
      <c r="A34" s="14" t="s">
        <v>461</v>
      </c>
      <c r="B34" s="170" t="s">
        <v>167</v>
      </c>
      <c r="C34" s="157"/>
      <c r="D34" s="157"/>
      <c r="E34" s="314"/>
      <c r="F34" s="314"/>
      <c r="G34" s="314"/>
      <c r="H34" s="314"/>
      <c r="I34" s="314"/>
      <c r="J34" s="344">
        <f t="shared" si="7"/>
        <v>0</v>
      </c>
      <c r="K34" s="197">
        <f t="shared" si="5"/>
        <v>0</v>
      </c>
    </row>
    <row r="35" spans="1:11" s="167" customFormat="1" ht="12" customHeight="1" thickBot="1">
      <c r="A35" s="18" t="s">
        <v>11</v>
      </c>
      <c r="B35" s="19" t="s">
        <v>324</v>
      </c>
      <c r="C35" s="154">
        <f>SUM(C36:C46)</f>
        <v>0</v>
      </c>
      <c r="D35" s="154">
        <f aca="true" t="shared" si="9" ref="D35:J35">SUM(D36:D46)</f>
        <v>0</v>
      </c>
      <c r="E35" s="154">
        <f t="shared" si="9"/>
        <v>0</v>
      </c>
      <c r="F35" s="154">
        <f t="shared" si="9"/>
        <v>0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0</v>
      </c>
      <c r="K35" s="90">
        <f>SUM(K36:K46)</f>
        <v>0</v>
      </c>
    </row>
    <row r="36" spans="1:11" s="167" customFormat="1" ht="12" customHeight="1">
      <c r="A36" s="13" t="s">
        <v>56</v>
      </c>
      <c r="B36" s="168" t="s">
        <v>170</v>
      </c>
      <c r="C36" s="156"/>
      <c r="D36" s="156"/>
      <c r="E36" s="156"/>
      <c r="F36" s="156"/>
      <c r="G36" s="156"/>
      <c r="H36" s="156"/>
      <c r="I36" s="156"/>
      <c r="J36" s="198">
        <f t="shared" si="7"/>
        <v>0</v>
      </c>
      <c r="K36" s="197">
        <f t="shared" si="5"/>
        <v>0</v>
      </c>
    </row>
    <row r="37" spans="1:11" s="167" customFormat="1" ht="12" customHeight="1">
      <c r="A37" s="12" t="s">
        <v>57</v>
      </c>
      <c r="B37" s="169" t="s">
        <v>171</v>
      </c>
      <c r="C37" s="155"/>
      <c r="D37" s="155"/>
      <c r="E37" s="156"/>
      <c r="F37" s="156"/>
      <c r="G37" s="156"/>
      <c r="H37" s="156"/>
      <c r="I37" s="156"/>
      <c r="J37" s="198">
        <f t="shared" si="7"/>
        <v>0</v>
      </c>
      <c r="K37" s="197">
        <f t="shared" si="5"/>
        <v>0</v>
      </c>
    </row>
    <row r="38" spans="1:11" s="167" customFormat="1" ht="12" customHeight="1">
      <c r="A38" s="12" t="s">
        <v>58</v>
      </c>
      <c r="B38" s="169" t="s">
        <v>172</v>
      </c>
      <c r="C38" s="155"/>
      <c r="D38" s="155"/>
      <c r="E38" s="156"/>
      <c r="F38" s="156"/>
      <c r="G38" s="156"/>
      <c r="H38" s="156"/>
      <c r="I38" s="156"/>
      <c r="J38" s="198">
        <f t="shared" si="7"/>
        <v>0</v>
      </c>
      <c r="K38" s="197">
        <f t="shared" si="5"/>
        <v>0</v>
      </c>
    </row>
    <row r="39" spans="1:11" s="167" customFormat="1" ht="12" customHeight="1">
      <c r="A39" s="12" t="s">
        <v>100</v>
      </c>
      <c r="B39" s="169" t="s">
        <v>173</v>
      </c>
      <c r="C39" s="155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101</v>
      </c>
      <c r="B40" s="169" t="s">
        <v>174</v>
      </c>
      <c r="C40" s="155"/>
      <c r="D40" s="155"/>
      <c r="E40" s="156"/>
      <c r="F40" s="156"/>
      <c r="G40" s="156"/>
      <c r="H40" s="156"/>
      <c r="I40" s="156"/>
      <c r="J40" s="198">
        <f t="shared" si="7"/>
        <v>0</v>
      </c>
      <c r="K40" s="197">
        <f t="shared" si="5"/>
        <v>0</v>
      </c>
    </row>
    <row r="41" spans="1:11" s="167" customFormat="1" ht="12" customHeight="1">
      <c r="A41" s="12" t="s">
        <v>102</v>
      </c>
      <c r="B41" s="169" t="s">
        <v>175</v>
      </c>
      <c r="C41" s="155"/>
      <c r="D41" s="155"/>
      <c r="E41" s="156"/>
      <c r="F41" s="156"/>
      <c r="G41" s="156"/>
      <c r="H41" s="156"/>
      <c r="I41" s="156"/>
      <c r="J41" s="198">
        <f t="shared" si="7"/>
        <v>0</v>
      </c>
      <c r="K41" s="197">
        <f t="shared" si="5"/>
        <v>0</v>
      </c>
    </row>
    <row r="42" spans="1:11" s="167" customFormat="1" ht="12" customHeight="1">
      <c r="A42" s="12" t="s">
        <v>103</v>
      </c>
      <c r="B42" s="169" t="s">
        <v>176</v>
      </c>
      <c r="C42" s="155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104</v>
      </c>
      <c r="B43" s="169" t="s">
        <v>463</v>
      </c>
      <c r="C43" s="155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168</v>
      </c>
      <c r="B44" s="169" t="s">
        <v>178</v>
      </c>
      <c r="C44" s="158"/>
      <c r="D44" s="158"/>
      <c r="E44" s="209"/>
      <c r="F44" s="209"/>
      <c r="G44" s="209"/>
      <c r="H44" s="209"/>
      <c r="I44" s="209"/>
      <c r="J44" s="345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169</v>
      </c>
      <c r="B45" s="170" t="s">
        <v>326</v>
      </c>
      <c r="C45" s="159"/>
      <c r="D45" s="159"/>
      <c r="E45" s="315"/>
      <c r="F45" s="315"/>
      <c r="G45" s="315"/>
      <c r="H45" s="315"/>
      <c r="I45" s="315"/>
      <c r="J45" s="346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325</v>
      </c>
      <c r="B46" s="93" t="s">
        <v>179</v>
      </c>
      <c r="C46" s="159"/>
      <c r="D46" s="159"/>
      <c r="E46" s="318"/>
      <c r="F46" s="318"/>
      <c r="G46" s="318"/>
      <c r="H46" s="318"/>
      <c r="I46" s="318"/>
      <c r="J46" s="347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12</v>
      </c>
      <c r="B47" s="19" t="s">
        <v>180</v>
      </c>
      <c r="C47" s="154">
        <f>SUM(C48:C52)</f>
        <v>0</v>
      </c>
      <c r="D47" s="154">
        <f aca="true" t="shared" si="10" ref="D47:J47">SUM(D48:D52)</f>
        <v>0</v>
      </c>
      <c r="E47" s="154">
        <f t="shared" si="10"/>
        <v>0</v>
      </c>
      <c r="F47" s="154">
        <f t="shared" si="10"/>
        <v>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0</v>
      </c>
      <c r="K47" s="90">
        <f>SUM(K48:K52)</f>
        <v>0</v>
      </c>
    </row>
    <row r="48" spans="1:11" s="167" customFormat="1" ht="12" customHeight="1">
      <c r="A48" s="13" t="s">
        <v>59</v>
      </c>
      <c r="B48" s="168" t="s">
        <v>184</v>
      </c>
      <c r="C48" s="209"/>
      <c r="D48" s="209"/>
      <c r="E48" s="209"/>
      <c r="F48" s="209"/>
      <c r="G48" s="209"/>
      <c r="H48" s="209"/>
      <c r="I48" s="209"/>
      <c r="J48" s="345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60</v>
      </c>
      <c r="B49" s="169" t="s">
        <v>185</v>
      </c>
      <c r="C49" s="158"/>
      <c r="D49" s="158"/>
      <c r="E49" s="209"/>
      <c r="F49" s="209"/>
      <c r="G49" s="209"/>
      <c r="H49" s="209"/>
      <c r="I49" s="209"/>
      <c r="J49" s="345">
        <f t="shared" si="7"/>
        <v>0</v>
      </c>
      <c r="K49" s="276">
        <f t="shared" si="5"/>
        <v>0</v>
      </c>
    </row>
    <row r="50" spans="1:11" s="167" customFormat="1" ht="12" customHeight="1">
      <c r="A50" s="12" t="s">
        <v>181</v>
      </c>
      <c r="B50" s="169" t="s">
        <v>186</v>
      </c>
      <c r="C50" s="158"/>
      <c r="D50" s="158"/>
      <c r="E50" s="209"/>
      <c r="F50" s="209"/>
      <c r="G50" s="209"/>
      <c r="H50" s="209"/>
      <c r="I50" s="209"/>
      <c r="J50" s="345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182</v>
      </c>
      <c r="B51" s="169" t="s">
        <v>187</v>
      </c>
      <c r="C51" s="158"/>
      <c r="D51" s="158"/>
      <c r="E51" s="209"/>
      <c r="F51" s="209"/>
      <c r="G51" s="209"/>
      <c r="H51" s="209"/>
      <c r="I51" s="209"/>
      <c r="J51" s="345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183</v>
      </c>
      <c r="B52" s="93" t="s">
        <v>188</v>
      </c>
      <c r="C52" s="159"/>
      <c r="D52" s="159"/>
      <c r="E52" s="315"/>
      <c r="F52" s="315"/>
      <c r="G52" s="315"/>
      <c r="H52" s="315"/>
      <c r="I52" s="315"/>
      <c r="J52" s="346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105</v>
      </c>
      <c r="B53" s="19" t="s">
        <v>189</v>
      </c>
      <c r="C53" s="154">
        <f>SUM(C54:C56)</f>
        <v>0</v>
      </c>
      <c r="D53" s="154">
        <f aca="true" t="shared" si="11" ref="D53:J53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0</v>
      </c>
    </row>
    <row r="54" spans="1:11" s="167" customFormat="1" ht="12" customHeight="1">
      <c r="A54" s="13" t="s">
        <v>61</v>
      </c>
      <c r="B54" s="168" t="s">
        <v>190</v>
      </c>
      <c r="C54" s="156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62</v>
      </c>
      <c r="B55" s="169" t="s">
        <v>318</v>
      </c>
      <c r="C55" s="155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193</v>
      </c>
      <c r="B56" s="169" t="s">
        <v>191</v>
      </c>
      <c r="C56" s="155"/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0</v>
      </c>
    </row>
    <row r="57" spans="1:11" s="167" customFormat="1" ht="12" customHeight="1" thickBot="1">
      <c r="A57" s="14" t="s">
        <v>194</v>
      </c>
      <c r="B57" s="93" t="s">
        <v>192</v>
      </c>
      <c r="C57" s="157"/>
      <c r="D57" s="157"/>
      <c r="E57" s="314"/>
      <c r="F57" s="314"/>
      <c r="G57" s="314"/>
      <c r="H57" s="314"/>
      <c r="I57" s="314"/>
      <c r="J57" s="344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14</v>
      </c>
      <c r="B58" s="91" t="s">
        <v>195</v>
      </c>
      <c r="C58" s="154">
        <f>SUM(C59:C61)</f>
        <v>0</v>
      </c>
      <c r="D58" s="154">
        <f aca="true" t="shared" si="12" ref="D58:J58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106</v>
      </c>
      <c r="B59" s="168" t="s">
        <v>197</v>
      </c>
      <c r="C59" s="158"/>
      <c r="D59" s="158"/>
      <c r="E59" s="158"/>
      <c r="F59" s="158"/>
      <c r="G59" s="158"/>
      <c r="H59" s="158"/>
      <c r="I59" s="158"/>
      <c r="J59" s="348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107</v>
      </c>
      <c r="B60" s="169" t="s">
        <v>319</v>
      </c>
      <c r="C60" s="158"/>
      <c r="D60" s="158"/>
      <c r="E60" s="158"/>
      <c r="F60" s="158"/>
      <c r="G60" s="158"/>
      <c r="H60" s="158"/>
      <c r="I60" s="158"/>
      <c r="J60" s="348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128</v>
      </c>
      <c r="B61" s="169" t="s">
        <v>198</v>
      </c>
      <c r="C61" s="158"/>
      <c r="D61" s="158"/>
      <c r="E61" s="158"/>
      <c r="F61" s="158"/>
      <c r="G61" s="158"/>
      <c r="H61" s="158"/>
      <c r="I61" s="158"/>
      <c r="J61" s="348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196</v>
      </c>
      <c r="B62" s="93" t="s">
        <v>199</v>
      </c>
      <c r="C62" s="158"/>
      <c r="D62" s="158"/>
      <c r="E62" s="158"/>
      <c r="F62" s="158"/>
      <c r="G62" s="158"/>
      <c r="H62" s="158"/>
      <c r="I62" s="158"/>
      <c r="J62" s="348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366</v>
      </c>
      <c r="B63" s="19" t="s">
        <v>200</v>
      </c>
      <c r="C63" s="160">
        <f>+C6+C13+C20+C27+C35+C47+C53+C58</f>
        <v>0</v>
      </c>
      <c r="D63" s="160">
        <f aca="true" t="shared" si="13" ref="D63:J63">+D6+D13+D20+D27+D35+D47+D53+D58</f>
        <v>0</v>
      </c>
      <c r="E63" s="160">
        <f t="shared" si="13"/>
        <v>0</v>
      </c>
      <c r="F63" s="160">
        <f t="shared" si="13"/>
        <v>0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0</v>
      </c>
      <c r="K63" s="196">
        <f>+K6+K13+K20+K27+K35+K47+K53+K58</f>
        <v>0</v>
      </c>
    </row>
    <row r="64" spans="1:11" s="167" customFormat="1" ht="12" customHeight="1" thickBot="1">
      <c r="A64" s="210" t="s">
        <v>201</v>
      </c>
      <c r="B64" s="91" t="s">
        <v>202</v>
      </c>
      <c r="C64" s="154">
        <f>SUM(C65:C67)</f>
        <v>0</v>
      </c>
      <c r="D64" s="154">
        <f aca="true" t="shared" si="14" ref="D64:J6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230</v>
      </c>
      <c r="B65" s="168" t="s">
        <v>203</v>
      </c>
      <c r="C65" s="158"/>
      <c r="D65" s="158"/>
      <c r="E65" s="158"/>
      <c r="F65" s="158"/>
      <c r="G65" s="158"/>
      <c r="H65" s="158"/>
      <c r="I65" s="158"/>
      <c r="J65" s="348">
        <f aca="true" t="shared" si="15" ref="J65:J86">D65+E65+F65+G64:G65+H65+I65</f>
        <v>0</v>
      </c>
      <c r="K65" s="275">
        <f aca="true" t="shared" si="16" ref="K65:K86">C65+J65</f>
        <v>0</v>
      </c>
    </row>
    <row r="66" spans="1:11" s="167" customFormat="1" ht="12" customHeight="1">
      <c r="A66" s="12" t="s">
        <v>239</v>
      </c>
      <c r="B66" s="169" t="s">
        <v>204</v>
      </c>
      <c r="C66" s="158"/>
      <c r="D66" s="158"/>
      <c r="E66" s="158"/>
      <c r="F66" s="158"/>
      <c r="G66" s="158"/>
      <c r="H66" s="158"/>
      <c r="I66" s="158"/>
      <c r="J66" s="348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240</v>
      </c>
      <c r="B67" s="216" t="s">
        <v>351</v>
      </c>
      <c r="C67" s="158"/>
      <c r="D67" s="158"/>
      <c r="E67" s="158"/>
      <c r="F67" s="158"/>
      <c r="G67" s="158"/>
      <c r="H67" s="158"/>
      <c r="I67" s="158"/>
      <c r="J67" s="348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206</v>
      </c>
      <c r="B68" s="91" t="s">
        <v>207</v>
      </c>
      <c r="C68" s="154">
        <f>SUM(C69:C72)</f>
        <v>0</v>
      </c>
      <c r="D68" s="154">
        <f aca="true" t="shared" si="17" ref="D68:J68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84</v>
      </c>
      <c r="B69" s="300" t="s">
        <v>208</v>
      </c>
      <c r="C69" s="158"/>
      <c r="D69" s="158"/>
      <c r="E69" s="158"/>
      <c r="F69" s="158"/>
      <c r="G69" s="158"/>
      <c r="H69" s="158"/>
      <c r="I69" s="158"/>
      <c r="J69" s="348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85</v>
      </c>
      <c r="B70" s="300" t="s">
        <v>488</v>
      </c>
      <c r="C70" s="158"/>
      <c r="D70" s="158"/>
      <c r="E70" s="158"/>
      <c r="F70" s="158"/>
      <c r="G70" s="158"/>
      <c r="H70" s="158"/>
      <c r="I70" s="158"/>
      <c r="J70" s="348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231</v>
      </c>
      <c r="B71" s="300" t="s">
        <v>209</v>
      </c>
      <c r="C71" s="158"/>
      <c r="D71" s="158"/>
      <c r="E71" s="158"/>
      <c r="F71" s="158"/>
      <c r="G71" s="158"/>
      <c r="H71" s="158"/>
      <c r="I71" s="158"/>
      <c r="J71" s="348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232</v>
      </c>
      <c r="B72" s="301" t="s">
        <v>489</v>
      </c>
      <c r="C72" s="158"/>
      <c r="D72" s="158"/>
      <c r="E72" s="158"/>
      <c r="F72" s="158"/>
      <c r="G72" s="158"/>
      <c r="H72" s="158"/>
      <c r="I72" s="158"/>
      <c r="J72" s="348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210</v>
      </c>
      <c r="B73" s="91" t="s">
        <v>211</v>
      </c>
      <c r="C73" s="154">
        <f>SUM(C74:C75)</f>
        <v>0</v>
      </c>
      <c r="D73" s="154">
        <f aca="true" t="shared" si="18" ref="D73:J73">SUM(D74:D75)</f>
        <v>0</v>
      </c>
      <c r="E73" s="154">
        <f t="shared" si="18"/>
        <v>0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0</v>
      </c>
      <c r="K73" s="90">
        <f>SUM(K74:K75)</f>
        <v>0</v>
      </c>
    </row>
    <row r="74" spans="1:11" s="167" customFormat="1" ht="12" customHeight="1">
      <c r="A74" s="13" t="s">
        <v>233</v>
      </c>
      <c r="B74" s="168" t="s">
        <v>212</v>
      </c>
      <c r="C74" s="158"/>
      <c r="D74" s="158"/>
      <c r="E74" s="158"/>
      <c r="F74" s="158"/>
      <c r="G74" s="158"/>
      <c r="H74" s="158"/>
      <c r="I74" s="158"/>
      <c r="J74" s="348">
        <f t="shared" si="15"/>
        <v>0</v>
      </c>
      <c r="K74" s="275">
        <f t="shared" si="16"/>
        <v>0</v>
      </c>
    </row>
    <row r="75" spans="1:11" s="167" customFormat="1" ht="12" customHeight="1" thickBot="1">
      <c r="A75" s="14" t="s">
        <v>234</v>
      </c>
      <c r="B75" s="93" t="s">
        <v>213</v>
      </c>
      <c r="C75" s="158"/>
      <c r="D75" s="158"/>
      <c r="E75" s="158"/>
      <c r="F75" s="158"/>
      <c r="G75" s="158"/>
      <c r="H75" s="158"/>
      <c r="I75" s="158"/>
      <c r="J75" s="348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214</v>
      </c>
      <c r="B76" s="91" t="s">
        <v>215</v>
      </c>
      <c r="C76" s="154">
        <f>SUM(C77:C79)</f>
        <v>0</v>
      </c>
      <c r="D76" s="154">
        <f aca="true" t="shared" si="19" ref="D76:J76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0</v>
      </c>
    </row>
    <row r="77" spans="1:11" s="167" customFormat="1" ht="12" customHeight="1">
      <c r="A77" s="13" t="s">
        <v>235</v>
      </c>
      <c r="B77" s="168" t="s">
        <v>216</v>
      </c>
      <c r="C77" s="158"/>
      <c r="D77" s="158"/>
      <c r="E77" s="158"/>
      <c r="F77" s="158"/>
      <c r="G77" s="158"/>
      <c r="H77" s="158"/>
      <c r="I77" s="158"/>
      <c r="J77" s="348">
        <f t="shared" si="15"/>
        <v>0</v>
      </c>
      <c r="K77" s="275">
        <f t="shared" si="16"/>
        <v>0</v>
      </c>
    </row>
    <row r="78" spans="1:11" s="167" customFormat="1" ht="12" customHeight="1">
      <c r="A78" s="12" t="s">
        <v>236</v>
      </c>
      <c r="B78" s="169" t="s">
        <v>217</v>
      </c>
      <c r="C78" s="158"/>
      <c r="D78" s="158"/>
      <c r="E78" s="158"/>
      <c r="F78" s="158"/>
      <c r="G78" s="158"/>
      <c r="H78" s="158"/>
      <c r="I78" s="158"/>
      <c r="J78" s="348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237</v>
      </c>
      <c r="B79" s="93" t="s">
        <v>490</v>
      </c>
      <c r="C79" s="158"/>
      <c r="D79" s="158"/>
      <c r="E79" s="158"/>
      <c r="F79" s="158"/>
      <c r="G79" s="158"/>
      <c r="H79" s="158"/>
      <c r="I79" s="158"/>
      <c r="J79" s="348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218</v>
      </c>
      <c r="B80" s="91" t="s">
        <v>238</v>
      </c>
      <c r="C80" s="154">
        <f>SUM(C81:C84)</f>
        <v>0</v>
      </c>
      <c r="D80" s="154">
        <f aca="true" t="shared" si="20" ref="D80:J8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219</v>
      </c>
      <c r="B81" s="168" t="s">
        <v>220</v>
      </c>
      <c r="C81" s="158"/>
      <c r="D81" s="158"/>
      <c r="E81" s="158"/>
      <c r="F81" s="158"/>
      <c r="G81" s="158"/>
      <c r="H81" s="158"/>
      <c r="I81" s="158"/>
      <c r="J81" s="348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221</v>
      </c>
      <c r="B82" s="169" t="s">
        <v>222</v>
      </c>
      <c r="C82" s="158"/>
      <c r="D82" s="158"/>
      <c r="E82" s="158"/>
      <c r="F82" s="158"/>
      <c r="G82" s="158"/>
      <c r="H82" s="158"/>
      <c r="I82" s="158"/>
      <c r="J82" s="348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223</v>
      </c>
      <c r="B83" s="169" t="s">
        <v>224</v>
      </c>
      <c r="C83" s="158"/>
      <c r="D83" s="158"/>
      <c r="E83" s="158"/>
      <c r="F83" s="158"/>
      <c r="G83" s="158"/>
      <c r="H83" s="158"/>
      <c r="I83" s="158"/>
      <c r="J83" s="348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225</v>
      </c>
      <c r="B84" s="93" t="s">
        <v>226</v>
      </c>
      <c r="C84" s="158"/>
      <c r="D84" s="158"/>
      <c r="E84" s="158"/>
      <c r="F84" s="158"/>
      <c r="G84" s="158"/>
      <c r="H84" s="158"/>
      <c r="I84" s="158"/>
      <c r="J84" s="348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227</v>
      </c>
      <c r="B85" s="91" t="s">
        <v>365</v>
      </c>
      <c r="C85" s="212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229</v>
      </c>
      <c r="B86" s="91" t="s">
        <v>228</v>
      </c>
      <c r="C86" s="212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241</v>
      </c>
      <c r="B87" s="174" t="s">
        <v>368</v>
      </c>
      <c r="C87" s="160">
        <f>+C64+C68+C73+C76+C80+C86+C85</f>
        <v>0</v>
      </c>
      <c r="D87" s="160">
        <f aca="true" t="shared" si="21" ref="D87:J87">+D64+D68+D73+D76+D80+D86+D85</f>
        <v>0</v>
      </c>
      <c r="E87" s="160">
        <f t="shared" si="21"/>
        <v>0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0</v>
      </c>
      <c r="K87" s="196">
        <f>+K64+K68+K73+K76+K80+K86+K85</f>
        <v>0</v>
      </c>
    </row>
    <row r="88" spans="1:11" s="167" customFormat="1" ht="25.5" customHeight="1" thickBot="1">
      <c r="A88" s="211" t="s">
        <v>367</v>
      </c>
      <c r="B88" s="175" t="s">
        <v>369</v>
      </c>
      <c r="C88" s="160">
        <f>+C63+C87</f>
        <v>0</v>
      </c>
      <c r="D88" s="160">
        <f aca="true" t="shared" si="22" ref="D88:J88">+D63+D87</f>
        <v>0</v>
      </c>
      <c r="E88" s="160">
        <f t="shared" si="22"/>
        <v>0</v>
      </c>
      <c r="F88" s="160">
        <f t="shared" si="22"/>
        <v>0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0</v>
      </c>
      <c r="K88" s="196">
        <f>+K63+K87</f>
        <v>0</v>
      </c>
    </row>
    <row r="89" spans="1:3" s="167" customFormat="1" ht="30.75" customHeight="1">
      <c r="A89" s="3"/>
      <c r="B89" s="4"/>
      <c r="C89" s="95"/>
    </row>
    <row r="90" spans="1:11" ht="16.5" customHeight="1">
      <c r="A90" s="398" t="s">
        <v>35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</row>
    <row r="91" spans="1:11" s="176" customFormat="1" ht="16.5" customHeight="1" thickBot="1">
      <c r="A91" s="400" t="s">
        <v>87</v>
      </c>
      <c r="B91" s="400"/>
      <c r="C91" s="53"/>
      <c r="K91" s="53" t="str">
        <f>K2</f>
        <v>Forintban!</v>
      </c>
    </row>
    <row r="92" spans="1:11" ht="15">
      <c r="A92" s="401" t="s">
        <v>51</v>
      </c>
      <c r="B92" s="403" t="s">
        <v>409</v>
      </c>
      <c r="C92" s="405" t="str">
        <f>+CONCATENATE(LEFT(ÖSSZEFÜGGÉSEK!A6,4),". évi")</f>
        <v>2018. évi</v>
      </c>
      <c r="D92" s="406"/>
      <c r="E92" s="407"/>
      <c r="F92" s="407"/>
      <c r="G92" s="407"/>
      <c r="H92" s="407"/>
      <c r="I92" s="407"/>
      <c r="J92" s="407"/>
      <c r="K92" s="408"/>
    </row>
    <row r="93" spans="1:11" ht="27" thickBot="1">
      <c r="A93" s="402"/>
      <c r="B93" s="404"/>
      <c r="C93" s="382" t="s">
        <v>408</v>
      </c>
      <c r="D93" s="364" t="s">
        <v>464</v>
      </c>
      <c r="E93" s="364" t="s">
        <v>491</v>
      </c>
      <c r="F93" s="364" t="s">
        <v>492</v>
      </c>
      <c r="G93" s="365" t="s">
        <v>493</v>
      </c>
      <c r="H93" s="365" t="s">
        <v>494</v>
      </c>
      <c r="I93" s="365" t="s">
        <v>495</v>
      </c>
      <c r="J93" s="365" t="s">
        <v>504</v>
      </c>
      <c r="K93" s="360" t="s">
        <v>533</v>
      </c>
    </row>
    <row r="94" spans="1:11" s="166" customFormat="1" ht="12" customHeight="1" thickBot="1">
      <c r="A94" s="25" t="s">
        <v>377</v>
      </c>
      <c r="B94" s="26" t="s">
        <v>378</v>
      </c>
      <c r="C94" s="26" t="s">
        <v>379</v>
      </c>
      <c r="D94" s="163" t="s">
        <v>381</v>
      </c>
      <c r="E94" s="304" t="s">
        <v>380</v>
      </c>
      <c r="F94" s="304" t="s">
        <v>382</v>
      </c>
      <c r="G94" s="304" t="s">
        <v>383</v>
      </c>
      <c r="H94" s="304" t="s">
        <v>384</v>
      </c>
      <c r="I94" s="304" t="s">
        <v>496</v>
      </c>
      <c r="J94" s="304" t="s">
        <v>507</v>
      </c>
      <c r="K94" s="363" t="s">
        <v>508</v>
      </c>
    </row>
    <row r="95" spans="1:11" ht="12" customHeight="1" thickBot="1">
      <c r="A95" s="20" t="s">
        <v>7</v>
      </c>
      <c r="B95" s="24" t="s">
        <v>327</v>
      </c>
      <c r="C95" s="153">
        <f>C96+C97+C98+C99+C100+C113</f>
        <v>0</v>
      </c>
      <c r="D95" s="153">
        <f aca="true" t="shared" si="23" ref="D95:J95">D96+D97+D98+D99+D100+D113</f>
        <v>0</v>
      </c>
      <c r="E95" s="153">
        <f t="shared" si="23"/>
        <v>0</v>
      </c>
      <c r="F95" s="153">
        <f t="shared" si="23"/>
        <v>0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0</v>
      </c>
      <c r="K95" s="223">
        <f>K96+K97+K98+K99+K100+K113</f>
        <v>0</v>
      </c>
    </row>
    <row r="96" spans="1:11" ht="12" customHeight="1">
      <c r="A96" s="15" t="s">
        <v>63</v>
      </c>
      <c r="B96" s="8" t="s">
        <v>36</v>
      </c>
      <c r="C96" s="340"/>
      <c r="D96" s="227"/>
      <c r="E96" s="227"/>
      <c r="F96" s="227"/>
      <c r="G96" s="227"/>
      <c r="H96" s="227"/>
      <c r="I96" s="227"/>
      <c r="J96" s="349">
        <f aca="true" t="shared" si="24" ref="J96:J129">D96+E96+F96+G95:G96+H96+I96</f>
        <v>0</v>
      </c>
      <c r="K96" s="277">
        <f aca="true" t="shared" si="25" ref="K96:K129">C96+J96</f>
        <v>0</v>
      </c>
    </row>
    <row r="97" spans="1:11" ht="12" customHeight="1">
      <c r="A97" s="12" t="s">
        <v>64</v>
      </c>
      <c r="B97" s="6" t="s">
        <v>108</v>
      </c>
      <c r="C97" s="155"/>
      <c r="D97" s="155"/>
      <c r="E97" s="155"/>
      <c r="F97" s="155"/>
      <c r="G97" s="155"/>
      <c r="H97" s="155"/>
      <c r="I97" s="155"/>
      <c r="J97" s="350">
        <f t="shared" si="24"/>
        <v>0</v>
      </c>
      <c r="K97" s="273">
        <f t="shared" si="25"/>
        <v>0</v>
      </c>
    </row>
    <row r="98" spans="1:11" ht="12" customHeight="1">
      <c r="A98" s="12" t="s">
        <v>65</v>
      </c>
      <c r="B98" s="6" t="s">
        <v>82</v>
      </c>
      <c r="C98" s="157"/>
      <c r="D98" s="157"/>
      <c r="E98" s="157"/>
      <c r="F98" s="157"/>
      <c r="G98" s="157"/>
      <c r="H98" s="157"/>
      <c r="I98" s="157"/>
      <c r="J98" s="351">
        <f t="shared" si="24"/>
        <v>0</v>
      </c>
      <c r="K98" s="274">
        <f t="shared" si="25"/>
        <v>0</v>
      </c>
    </row>
    <row r="99" spans="1:11" ht="12" customHeight="1">
      <c r="A99" s="12" t="s">
        <v>66</v>
      </c>
      <c r="B99" s="9" t="s">
        <v>109</v>
      </c>
      <c r="C99" s="157"/>
      <c r="D99" s="157"/>
      <c r="E99" s="157"/>
      <c r="F99" s="157"/>
      <c r="G99" s="157"/>
      <c r="H99" s="157"/>
      <c r="I99" s="157"/>
      <c r="J99" s="351">
        <f t="shared" si="24"/>
        <v>0</v>
      </c>
      <c r="K99" s="274">
        <f t="shared" si="25"/>
        <v>0</v>
      </c>
    </row>
    <row r="100" spans="1:11" ht="12" customHeight="1">
      <c r="A100" s="12" t="s">
        <v>74</v>
      </c>
      <c r="B100" s="17" t="s">
        <v>110</v>
      </c>
      <c r="C100" s="157"/>
      <c r="D100" s="157"/>
      <c r="E100" s="157"/>
      <c r="F100" s="157"/>
      <c r="G100" s="157"/>
      <c r="H100" s="157"/>
      <c r="I100" s="157"/>
      <c r="J100" s="351">
        <f t="shared" si="24"/>
        <v>0</v>
      </c>
      <c r="K100" s="274">
        <f t="shared" si="25"/>
        <v>0</v>
      </c>
    </row>
    <row r="101" spans="1:11" ht="12" customHeight="1">
      <c r="A101" s="12" t="s">
        <v>67</v>
      </c>
      <c r="B101" s="6" t="s">
        <v>332</v>
      </c>
      <c r="C101" s="157"/>
      <c r="D101" s="157"/>
      <c r="E101" s="157"/>
      <c r="F101" s="157"/>
      <c r="G101" s="157"/>
      <c r="H101" s="157"/>
      <c r="I101" s="157"/>
      <c r="J101" s="351">
        <f t="shared" si="24"/>
        <v>0</v>
      </c>
      <c r="K101" s="274">
        <f t="shared" si="25"/>
        <v>0</v>
      </c>
    </row>
    <row r="102" spans="1:11" ht="12" customHeight="1">
      <c r="A102" s="12" t="s">
        <v>68</v>
      </c>
      <c r="B102" s="57" t="s">
        <v>331</v>
      </c>
      <c r="C102" s="157"/>
      <c r="D102" s="157"/>
      <c r="E102" s="157"/>
      <c r="F102" s="157"/>
      <c r="G102" s="157"/>
      <c r="H102" s="157"/>
      <c r="I102" s="157"/>
      <c r="J102" s="351">
        <f t="shared" si="24"/>
        <v>0</v>
      </c>
      <c r="K102" s="274">
        <f t="shared" si="25"/>
        <v>0</v>
      </c>
    </row>
    <row r="103" spans="1:11" ht="12" customHeight="1">
      <c r="A103" s="12" t="s">
        <v>75</v>
      </c>
      <c r="B103" s="57" t="s">
        <v>330</v>
      </c>
      <c r="C103" s="157"/>
      <c r="D103" s="157"/>
      <c r="E103" s="157"/>
      <c r="F103" s="157"/>
      <c r="G103" s="157"/>
      <c r="H103" s="157"/>
      <c r="I103" s="157"/>
      <c r="J103" s="351">
        <f t="shared" si="24"/>
        <v>0</v>
      </c>
      <c r="K103" s="274">
        <f t="shared" si="25"/>
        <v>0</v>
      </c>
    </row>
    <row r="104" spans="1:11" ht="12" customHeight="1">
      <c r="A104" s="12" t="s">
        <v>76</v>
      </c>
      <c r="B104" s="55" t="s">
        <v>244</v>
      </c>
      <c r="C104" s="157"/>
      <c r="D104" s="157"/>
      <c r="E104" s="157"/>
      <c r="F104" s="157"/>
      <c r="G104" s="157"/>
      <c r="H104" s="157"/>
      <c r="I104" s="157"/>
      <c r="J104" s="351">
        <f t="shared" si="24"/>
        <v>0</v>
      </c>
      <c r="K104" s="274">
        <f t="shared" si="25"/>
        <v>0</v>
      </c>
    </row>
    <row r="105" spans="1:11" ht="12" customHeight="1">
      <c r="A105" s="12" t="s">
        <v>77</v>
      </c>
      <c r="B105" s="56" t="s">
        <v>245</v>
      </c>
      <c r="C105" s="157"/>
      <c r="D105" s="157"/>
      <c r="E105" s="157"/>
      <c r="F105" s="157"/>
      <c r="G105" s="157"/>
      <c r="H105" s="157"/>
      <c r="I105" s="157"/>
      <c r="J105" s="351">
        <f t="shared" si="24"/>
        <v>0</v>
      </c>
      <c r="K105" s="274">
        <f t="shared" si="25"/>
        <v>0</v>
      </c>
    </row>
    <row r="106" spans="1:11" ht="12" customHeight="1">
      <c r="A106" s="12" t="s">
        <v>78</v>
      </c>
      <c r="B106" s="56" t="s">
        <v>246</v>
      </c>
      <c r="C106" s="157"/>
      <c r="D106" s="157"/>
      <c r="E106" s="157"/>
      <c r="F106" s="157"/>
      <c r="G106" s="157"/>
      <c r="H106" s="157"/>
      <c r="I106" s="157"/>
      <c r="J106" s="351">
        <f t="shared" si="24"/>
        <v>0</v>
      </c>
      <c r="K106" s="274">
        <f t="shared" si="25"/>
        <v>0</v>
      </c>
    </row>
    <row r="107" spans="1:11" ht="12" customHeight="1">
      <c r="A107" s="12" t="s">
        <v>80</v>
      </c>
      <c r="B107" s="55" t="s">
        <v>247</v>
      </c>
      <c r="C107" s="157"/>
      <c r="D107" s="157"/>
      <c r="E107" s="157"/>
      <c r="F107" s="157"/>
      <c r="G107" s="157"/>
      <c r="H107" s="157"/>
      <c r="I107" s="157"/>
      <c r="J107" s="351">
        <f t="shared" si="24"/>
        <v>0</v>
      </c>
      <c r="K107" s="274">
        <f t="shared" si="25"/>
        <v>0</v>
      </c>
    </row>
    <row r="108" spans="1:11" ht="12" customHeight="1">
      <c r="A108" s="12" t="s">
        <v>111</v>
      </c>
      <c r="B108" s="55" t="s">
        <v>248</v>
      </c>
      <c r="C108" s="157"/>
      <c r="D108" s="157"/>
      <c r="E108" s="157"/>
      <c r="F108" s="157"/>
      <c r="G108" s="157"/>
      <c r="H108" s="157"/>
      <c r="I108" s="157"/>
      <c r="J108" s="351">
        <f t="shared" si="24"/>
        <v>0</v>
      </c>
      <c r="K108" s="274">
        <f t="shared" si="25"/>
        <v>0</v>
      </c>
    </row>
    <row r="109" spans="1:11" ht="12" customHeight="1">
      <c r="A109" s="12" t="s">
        <v>242</v>
      </c>
      <c r="B109" s="56" t="s">
        <v>249</v>
      </c>
      <c r="C109" s="157"/>
      <c r="D109" s="157"/>
      <c r="E109" s="157"/>
      <c r="F109" s="157"/>
      <c r="G109" s="157"/>
      <c r="H109" s="157"/>
      <c r="I109" s="157"/>
      <c r="J109" s="351">
        <f t="shared" si="24"/>
        <v>0</v>
      </c>
      <c r="K109" s="274">
        <f t="shared" si="25"/>
        <v>0</v>
      </c>
    </row>
    <row r="110" spans="1:11" ht="12" customHeight="1">
      <c r="A110" s="11" t="s">
        <v>243</v>
      </c>
      <c r="B110" s="57" t="s">
        <v>250</v>
      </c>
      <c r="C110" s="157"/>
      <c r="D110" s="157"/>
      <c r="E110" s="157"/>
      <c r="F110" s="157"/>
      <c r="G110" s="157"/>
      <c r="H110" s="157"/>
      <c r="I110" s="157"/>
      <c r="J110" s="351">
        <f t="shared" si="24"/>
        <v>0</v>
      </c>
      <c r="K110" s="274">
        <f t="shared" si="25"/>
        <v>0</v>
      </c>
    </row>
    <row r="111" spans="1:11" ht="12" customHeight="1">
      <c r="A111" s="12" t="s">
        <v>328</v>
      </c>
      <c r="B111" s="57" t="s">
        <v>251</v>
      </c>
      <c r="C111" s="157"/>
      <c r="D111" s="157"/>
      <c r="E111" s="157"/>
      <c r="F111" s="157"/>
      <c r="G111" s="157"/>
      <c r="H111" s="157"/>
      <c r="I111" s="157"/>
      <c r="J111" s="351">
        <f t="shared" si="24"/>
        <v>0</v>
      </c>
      <c r="K111" s="274">
        <f t="shared" si="25"/>
        <v>0</v>
      </c>
    </row>
    <row r="112" spans="1:11" ht="12" customHeight="1">
      <c r="A112" s="14" t="s">
        <v>329</v>
      </c>
      <c r="B112" s="57" t="s">
        <v>252</v>
      </c>
      <c r="C112" s="157"/>
      <c r="D112" s="157"/>
      <c r="E112" s="157"/>
      <c r="F112" s="157"/>
      <c r="G112" s="157"/>
      <c r="H112" s="157"/>
      <c r="I112" s="157"/>
      <c r="J112" s="351">
        <f t="shared" si="24"/>
        <v>0</v>
      </c>
      <c r="K112" s="274">
        <f t="shared" si="25"/>
        <v>0</v>
      </c>
    </row>
    <row r="113" spans="1:11" ht="12" customHeight="1">
      <c r="A113" s="12" t="s">
        <v>333</v>
      </c>
      <c r="B113" s="9" t="s">
        <v>37</v>
      </c>
      <c r="C113" s="155"/>
      <c r="D113" s="155"/>
      <c r="E113" s="155"/>
      <c r="F113" s="155"/>
      <c r="G113" s="155"/>
      <c r="H113" s="155"/>
      <c r="I113" s="155"/>
      <c r="J113" s="350">
        <f t="shared" si="24"/>
        <v>0</v>
      </c>
      <c r="K113" s="273">
        <f t="shared" si="25"/>
        <v>0</v>
      </c>
    </row>
    <row r="114" spans="1:11" ht="12" customHeight="1">
      <c r="A114" s="12" t="s">
        <v>334</v>
      </c>
      <c r="B114" s="6" t="s">
        <v>336</v>
      </c>
      <c r="C114" s="155"/>
      <c r="D114" s="155"/>
      <c r="E114" s="155"/>
      <c r="F114" s="155"/>
      <c r="G114" s="155"/>
      <c r="H114" s="155"/>
      <c r="I114" s="155"/>
      <c r="J114" s="350">
        <f t="shared" si="24"/>
        <v>0</v>
      </c>
      <c r="K114" s="273">
        <f t="shared" si="25"/>
        <v>0</v>
      </c>
    </row>
    <row r="115" spans="1:11" ht="12" customHeight="1" thickBot="1">
      <c r="A115" s="16" t="s">
        <v>335</v>
      </c>
      <c r="B115" s="219" t="s">
        <v>337</v>
      </c>
      <c r="C115" s="228"/>
      <c r="D115" s="228"/>
      <c r="E115" s="228"/>
      <c r="F115" s="228"/>
      <c r="G115" s="228"/>
      <c r="H115" s="228"/>
      <c r="I115" s="228"/>
      <c r="J115" s="352">
        <f t="shared" si="24"/>
        <v>0</v>
      </c>
      <c r="K115" s="278">
        <f t="shared" si="25"/>
        <v>0</v>
      </c>
    </row>
    <row r="116" spans="1:11" ht="12" customHeight="1" thickBot="1">
      <c r="A116" s="217" t="s">
        <v>8</v>
      </c>
      <c r="B116" s="218" t="s">
        <v>253</v>
      </c>
      <c r="C116" s="229">
        <f>+C117+C119+C121</f>
        <v>0</v>
      </c>
      <c r="D116" s="154">
        <f aca="true" t="shared" si="26" ref="D116:J116">+D117+D119+D121</f>
        <v>0</v>
      </c>
      <c r="E116" s="229">
        <f t="shared" si="26"/>
        <v>0</v>
      </c>
      <c r="F116" s="229">
        <f t="shared" si="26"/>
        <v>0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0</v>
      </c>
      <c r="K116" s="224">
        <f>+K117+K119+K121</f>
        <v>0</v>
      </c>
    </row>
    <row r="117" spans="1:11" ht="12" customHeight="1">
      <c r="A117" s="13" t="s">
        <v>69</v>
      </c>
      <c r="B117" s="6" t="s">
        <v>127</v>
      </c>
      <c r="C117" s="156"/>
      <c r="D117" s="236"/>
      <c r="E117" s="156"/>
      <c r="F117" s="156"/>
      <c r="G117" s="156"/>
      <c r="H117" s="156"/>
      <c r="I117" s="156"/>
      <c r="J117" s="198">
        <f t="shared" si="24"/>
        <v>0</v>
      </c>
      <c r="K117" s="197">
        <f t="shared" si="25"/>
        <v>0</v>
      </c>
    </row>
    <row r="118" spans="1:11" ht="12" customHeight="1">
      <c r="A118" s="13" t="s">
        <v>70</v>
      </c>
      <c r="B118" s="10" t="s">
        <v>257</v>
      </c>
      <c r="C118" s="156"/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0</v>
      </c>
    </row>
    <row r="119" spans="1:11" ht="12" customHeight="1">
      <c r="A119" s="13" t="s">
        <v>71</v>
      </c>
      <c r="B119" s="10" t="s">
        <v>112</v>
      </c>
      <c r="C119" s="155"/>
      <c r="D119" s="237"/>
      <c r="E119" s="155"/>
      <c r="F119" s="155"/>
      <c r="G119" s="155"/>
      <c r="H119" s="155"/>
      <c r="I119" s="155"/>
      <c r="J119" s="350">
        <f t="shared" si="24"/>
        <v>0</v>
      </c>
      <c r="K119" s="273">
        <f t="shared" si="25"/>
        <v>0</v>
      </c>
    </row>
    <row r="120" spans="1:11" ht="12" customHeight="1">
      <c r="A120" s="13" t="s">
        <v>72</v>
      </c>
      <c r="B120" s="10" t="s">
        <v>258</v>
      </c>
      <c r="C120" s="155"/>
      <c r="D120" s="237"/>
      <c r="E120" s="155"/>
      <c r="F120" s="155"/>
      <c r="G120" s="155"/>
      <c r="H120" s="155"/>
      <c r="I120" s="155"/>
      <c r="J120" s="350">
        <f t="shared" si="24"/>
        <v>0</v>
      </c>
      <c r="K120" s="273">
        <f t="shared" si="25"/>
        <v>0</v>
      </c>
    </row>
    <row r="121" spans="1:11" ht="12" customHeight="1">
      <c r="A121" s="13" t="s">
        <v>73</v>
      </c>
      <c r="B121" s="93" t="s">
        <v>129</v>
      </c>
      <c r="C121" s="155"/>
      <c r="D121" s="237"/>
      <c r="E121" s="155"/>
      <c r="F121" s="155"/>
      <c r="G121" s="155"/>
      <c r="H121" s="155"/>
      <c r="I121" s="155"/>
      <c r="J121" s="350">
        <f t="shared" si="24"/>
        <v>0</v>
      </c>
      <c r="K121" s="273">
        <f t="shared" si="25"/>
        <v>0</v>
      </c>
    </row>
    <row r="122" spans="1:11" ht="12" customHeight="1">
      <c r="A122" s="13" t="s">
        <v>79</v>
      </c>
      <c r="B122" s="92" t="s">
        <v>320</v>
      </c>
      <c r="C122" s="155"/>
      <c r="D122" s="237"/>
      <c r="E122" s="155"/>
      <c r="F122" s="155"/>
      <c r="G122" s="155"/>
      <c r="H122" s="155"/>
      <c r="I122" s="155"/>
      <c r="J122" s="350">
        <f t="shared" si="24"/>
        <v>0</v>
      </c>
      <c r="K122" s="273">
        <f t="shared" si="25"/>
        <v>0</v>
      </c>
    </row>
    <row r="123" spans="1:11" ht="12" customHeight="1">
      <c r="A123" s="13" t="s">
        <v>81</v>
      </c>
      <c r="B123" s="164" t="s">
        <v>263</v>
      </c>
      <c r="C123" s="155"/>
      <c r="D123" s="237"/>
      <c r="E123" s="155"/>
      <c r="F123" s="155"/>
      <c r="G123" s="155"/>
      <c r="H123" s="155"/>
      <c r="I123" s="155"/>
      <c r="J123" s="350">
        <f t="shared" si="24"/>
        <v>0</v>
      </c>
      <c r="K123" s="273">
        <f t="shared" si="25"/>
        <v>0</v>
      </c>
    </row>
    <row r="124" spans="1:11" ht="15">
      <c r="A124" s="13" t="s">
        <v>113</v>
      </c>
      <c r="B124" s="56" t="s">
        <v>246</v>
      </c>
      <c r="C124" s="155"/>
      <c r="D124" s="237"/>
      <c r="E124" s="155"/>
      <c r="F124" s="155"/>
      <c r="G124" s="155"/>
      <c r="H124" s="155"/>
      <c r="I124" s="155"/>
      <c r="J124" s="350">
        <f t="shared" si="24"/>
        <v>0</v>
      </c>
      <c r="K124" s="273">
        <f t="shared" si="25"/>
        <v>0</v>
      </c>
    </row>
    <row r="125" spans="1:11" ht="12" customHeight="1">
      <c r="A125" s="13" t="s">
        <v>114</v>
      </c>
      <c r="B125" s="56" t="s">
        <v>262</v>
      </c>
      <c r="C125" s="155"/>
      <c r="D125" s="237"/>
      <c r="E125" s="155"/>
      <c r="F125" s="155"/>
      <c r="G125" s="155"/>
      <c r="H125" s="155"/>
      <c r="I125" s="155"/>
      <c r="J125" s="350">
        <f t="shared" si="24"/>
        <v>0</v>
      </c>
      <c r="K125" s="273">
        <f t="shared" si="25"/>
        <v>0</v>
      </c>
    </row>
    <row r="126" spans="1:11" ht="12" customHeight="1">
      <c r="A126" s="13" t="s">
        <v>115</v>
      </c>
      <c r="B126" s="56" t="s">
        <v>261</v>
      </c>
      <c r="C126" s="155"/>
      <c r="D126" s="237"/>
      <c r="E126" s="155"/>
      <c r="F126" s="155"/>
      <c r="G126" s="155"/>
      <c r="H126" s="155"/>
      <c r="I126" s="155"/>
      <c r="J126" s="350">
        <f t="shared" si="24"/>
        <v>0</v>
      </c>
      <c r="K126" s="273">
        <f t="shared" si="25"/>
        <v>0</v>
      </c>
    </row>
    <row r="127" spans="1:11" ht="12" customHeight="1">
      <c r="A127" s="13" t="s">
        <v>254</v>
      </c>
      <c r="B127" s="56" t="s">
        <v>249</v>
      </c>
      <c r="C127" s="155"/>
      <c r="D127" s="237"/>
      <c r="E127" s="155"/>
      <c r="F127" s="155"/>
      <c r="G127" s="155"/>
      <c r="H127" s="155"/>
      <c r="I127" s="155"/>
      <c r="J127" s="350">
        <f t="shared" si="24"/>
        <v>0</v>
      </c>
      <c r="K127" s="273">
        <f t="shared" si="25"/>
        <v>0</v>
      </c>
    </row>
    <row r="128" spans="1:11" ht="12" customHeight="1">
      <c r="A128" s="13" t="s">
        <v>255</v>
      </c>
      <c r="B128" s="56" t="s">
        <v>260</v>
      </c>
      <c r="C128" s="155"/>
      <c r="D128" s="237"/>
      <c r="E128" s="155"/>
      <c r="F128" s="155"/>
      <c r="G128" s="155"/>
      <c r="H128" s="155"/>
      <c r="I128" s="155"/>
      <c r="J128" s="350">
        <f t="shared" si="24"/>
        <v>0</v>
      </c>
      <c r="K128" s="273">
        <f t="shared" si="25"/>
        <v>0</v>
      </c>
    </row>
    <row r="129" spans="1:11" ht="15.75" thickBot="1">
      <c r="A129" s="11" t="s">
        <v>256</v>
      </c>
      <c r="B129" s="56" t="s">
        <v>259</v>
      </c>
      <c r="C129" s="157"/>
      <c r="D129" s="238"/>
      <c r="E129" s="157"/>
      <c r="F129" s="157"/>
      <c r="G129" s="157"/>
      <c r="H129" s="157"/>
      <c r="I129" s="157"/>
      <c r="J129" s="351">
        <f t="shared" si="24"/>
        <v>0</v>
      </c>
      <c r="K129" s="274">
        <f t="shared" si="25"/>
        <v>0</v>
      </c>
    </row>
    <row r="130" spans="1:11" ht="12" customHeight="1" thickBot="1">
      <c r="A130" s="18" t="s">
        <v>9</v>
      </c>
      <c r="B130" s="51" t="s">
        <v>338</v>
      </c>
      <c r="C130" s="154">
        <f>+C95+C116</f>
        <v>0</v>
      </c>
      <c r="D130" s="235">
        <f aca="true" t="shared" si="27" ref="D130:J130">+D95+D116</f>
        <v>0</v>
      </c>
      <c r="E130" s="154">
        <f t="shared" si="27"/>
        <v>0</v>
      </c>
      <c r="F130" s="154">
        <f t="shared" si="27"/>
        <v>0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0</v>
      </c>
      <c r="K130" s="90">
        <f>+K95+K116</f>
        <v>0</v>
      </c>
    </row>
    <row r="131" spans="1:11" ht="12" customHeight="1" thickBot="1">
      <c r="A131" s="18" t="s">
        <v>10</v>
      </c>
      <c r="B131" s="51" t="s">
        <v>410</v>
      </c>
      <c r="C131" s="154">
        <f>+C132+C133+C134</f>
        <v>0</v>
      </c>
      <c r="D131" s="235">
        <f aca="true" t="shared" si="28" ref="D131:J131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161</v>
      </c>
      <c r="B132" s="10" t="s">
        <v>346</v>
      </c>
      <c r="C132" s="155"/>
      <c r="D132" s="237"/>
      <c r="E132" s="155"/>
      <c r="F132" s="155"/>
      <c r="G132" s="155"/>
      <c r="H132" s="155"/>
      <c r="I132" s="155"/>
      <c r="J132" s="350">
        <f aca="true" t="shared" si="29" ref="J132:J154">D132+E132+F132+G131:G132+H132+I132</f>
        <v>0</v>
      </c>
      <c r="K132" s="273">
        <f aca="true" t="shared" si="30" ref="K132:K155">C132+J132</f>
        <v>0</v>
      </c>
    </row>
    <row r="133" spans="1:11" ht="12" customHeight="1">
      <c r="A133" s="13" t="s">
        <v>162</v>
      </c>
      <c r="B133" s="10" t="s">
        <v>347</v>
      </c>
      <c r="C133" s="155"/>
      <c r="D133" s="237"/>
      <c r="E133" s="155"/>
      <c r="F133" s="155"/>
      <c r="G133" s="155"/>
      <c r="H133" s="155"/>
      <c r="I133" s="155"/>
      <c r="J133" s="350">
        <f t="shared" si="29"/>
        <v>0</v>
      </c>
      <c r="K133" s="273">
        <f t="shared" si="30"/>
        <v>0</v>
      </c>
    </row>
    <row r="134" spans="1:11" ht="12" customHeight="1" thickBot="1">
      <c r="A134" s="11" t="s">
        <v>163</v>
      </c>
      <c r="B134" s="10" t="s">
        <v>348</v>
      </c>
      <c r="C134" s="155"/>
      <c r="D134" s="237"/>
      <c r="E134" s="155"/>
      <c r="F134" s="155"/>
      <c r="G134" s="155"/>
      <c r="H134" s="155"/>
      <c r="I134" s="155"/>
      <c r="J134" s="350">
        <f t="shared" si="29"/>
        <v>0</v>
      </c>
      <c r="K134" s="273">
        <f t="shared" si="30"/>
        <v>0</v>
      </c>
    </row>
    <row r="135" spans="1:11" ht="12" customHeight="1" thickBot="1">
      <c r="A135" s="18" t="s">
        <v>11</v>
      </c>
      <c r="B135" s="51" t="s">
        <v>340</v>
      </c>
      <c r="C135" s="154">
        <f>SUM(C136:C141)</f>
        <v>0</v>
      </c>
      <c r="D135" s="235">
        <f aca="true" t="shared" si="31" ref="D135:J135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56</v>
      </c>
      <c r="B136" s="7" t="s">
        <v>349</v>
      </c>
      <c r="C136" s="155"/>
      <c r="D136" s="237"/>
      <c r="E136" s="155"/>
      <c r="F136" s="155"/>
      <c r="G136" s="155"/>
      <c r="H136" s="155"/>
      <c r="I136" s="155"/>
      <c r="J136" s="350">
        <f t="shared" si="29"/>
        <v>0</v>
      </c>
      <c r="K136" s="273">
        <f t="shared" si="30"/>
        <v>0</v>
      </c>
    </row>
    <row r="137" spans="1:11" ht="12" customHeight="1">
      <c r="A137" s="13" t="s">
        <v>57</v>
      </c>
      <c r="B137" s="7" t="s">
        <v>341</v>
      </c>
      <c r="C137" s="155"/>
      <c r="D137" s="237"/>
      <c r="E137" s="155"/>
      <c r="F137" s="155"/>
      <c r="G137" s="155"/>
      <c r="H137" s="155"/>
      <c r="I137" s="155"/>
      <c r="J137" s="350">
        <f t="shared" si="29"/>
        <v>0</v>
      </c>
      <c r="K137" s="273">
        <f t="shared" si="30"/>
        <v>0</v>
      </c>
    </row>
    <row r="138" spans="1:11" ht="12" customHeight="1">
      <c r="A138" s="13" t="s">
        <v>58</v>
      </c>
      <c r="B138" s="7" t="s">
        <v>342</v>
      </c>
      <c r="C138" s="155"/>
      <c r="D138" s="237"/>
      <c r="E138" s="155"/>
      <c r="F138" s="155"/>
      <c r="G138" s="155"/>
      <c r="H138" s="155"/>
      <c r="I138" s="155"/>
      <c r="J138" s="350">
        <f t="shared" si="29"/>
        <v>0</v>
      </c>
      <c r="K138" s="273">
        <f t="shared" si="30"/>
        <v>0</v>
      </c>
    </row>
    <row r="139" spans="1:11" ht="12" customHeight="1">
      <c r="A139" s="13" t="s">
        <v>100</v>
      </c>
      <c r="B139" s="7" t="s">
        <v>343</v>
      </c>
      <c r="C139" s="155"/>
      <c r="D139" s="237"/>
      <c r="E139" s="155"/>
      <c r="F139" s="155"/>
      <c r="G139" s="155"/>
      <c r="H139" s="155"/>
      <c r="I139" s="155"/>
      <c r="J139" s="350">
        <f t="shared" si="29"/>
        <v>0</v>
      </c>
      <c r="K139" s="273">
        <f t="shared" si="30"/>
        <v>0</v>
      </c>
    </row>
    <row r="140" spans="1:11" ht="12" customHeight="1">
      <c r="A140" s="13" t="s">
        <v>101</v>
      </c>
      <c r="B140" s="7" t="s">
        <v>344</v>
      </c>
      <c r="C140" s="155"/>
      <c r="D140" s="237"/>
      <c r="E140" s="155"/>
      <c r="F140" s="155"/>
      <c r="G140" s="155"/>
      <c r="H140" s="155"/>
      <c r="I140" s="155"/>
      <c r="J140" s="350">
        <f t="shared" si="29"/>
        <v>0</v>
      </c>
      <c r="K140" s="273">
        <f t="shared" si="30"/>
        <v>0</v>
      </c>
    </row>
    <row r="141" spans="1:11" ht="12" customHeight="1" thickBot="1">
      <c r="A141" s="11" t="s">
        <v>102</v>
      </c>
      <c r="B141" s="7" t="s">
        <v>345</v>
      </c>
      <c r="C141" s="155"/>
      <c r="D141" s="237"/>
      <c r="E141" s="155"/>
      <c r="F141" s="155"/>
      <c r="G141" s="155"/>
      <c r="H141" s="155"/>
      <c r="I141" s="155"/>
      <c r="J141" s="350">
        <f t="shared" si="29"/>
        <v>0</v>
      </c>
      <c r="K141" s="273">
        <f t="shared" si="30"/>
        <v>0</v>
      </c>
    </row>
    <row r="142" spans="1:11" ht="12" customHeight="1" thickBot="1">
      <c r="A142" s="18" t="s">
        <v>12</v>
      </c>
      <c r="B142" s="51" t="s">
        <v>353</v>
      </c>
      <c r="C142" s="160">
        <f>+C143+C144+C145+C146</f>
        <v>0</v>
      </c>
      <c r="D142" s="239">
        <f aca="true" t="shared" si="32" ref="D142:J14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0</v>
      </c>
    </row>
    <row r="143" spans="1:11" ht="12" customHeight="1">
      <c r="A143" s="13" t="s">
        <v>59</v>
      </c>
      <c r="B143" s="7" t="s">
        <v>264</v>
      </c>
      <c r="C143" s="155"/>
      <c r="D143" s="237"/>
      <c r="E143" s="155"/>
      <c r="F143" s="155"/>
      <c r="G143" s="155"/>
      <c r="H143" s="155"/>
      <c r="I143" s="155"/>
      <c r="J143" s="350">
        <f t="shared" si="29"/>
        <v>0</v>
      </c>
      <c r="K143" s="273">
        <f t="shared" si="30"/>
        <v>0</v>
      </c>
    </row>
    <row r="144" spans="1:11" ht="12" customHeight="1">
      <c r="A144" s="13" t="s">
        <v>60</v>
      </c>
      <c r="B144" s="7" t="s">
        <v>265</v>
      </c>
      <c r="C144" s="155"/>
      <c r="D144" s="237"/>
      <c r="E144" s="155"/>
      <c r="F144" s="155"/>
      <c r="G144" s="155"/>
      <c r="H144" s="155"/>
      <c r="I144" s="155"/>
      <c r="J144" s="350">
        <f t="shared" si="29"/>
        <v>0</v>
      </c>
      <c r="K144" s="273">
        <f t="shared" si="30"/>
        <v>0</v>
      </c>
    </row>
    <row r="145" spans="1:11" ht="12" customHeight="1">
      <c r="A145" s="13" t="s">
        <v>181</v>
      </c>
      <c r="B145" s="7" t="s">
        <v>354</v>
      </c>
      <c r="C145" s="155"/>
      <c r="D145" s="237"/>
      <c r="E145" s="155"/>
      <c r="F145" s="155"/>
      <c r="G145" s="155"/>
      <c r="H145" s="155"/>
      <c r="I145" s="155"/>
      <c r="J145" s="350">
        <f t="shared" si="29"/>
        <v>0</v>
      </c>
      <c r="K145" s="273">
        <f t="shared" si="30"/>
        <v>0</v>
      </c>
    </row>
    <row r="146" spans="1:11" ht="12" customHeight="1" thickBot="1">
      <c r="A146" s="11" t="s">
        <v>182</v>
      </c>
      <c r="B146" s="5" t="s">
        <v>284</v>
      </c>
      <c r="C146" s="155"/>
      <c r="D146" s="237"/>
      <c r="E146" s="155"/>
      <c r="F146" s="155"/>
      <c r="G146" s="155"/>
      <c r="H146" s="155"/>
      <c r="I146" s="155"/>
      <c r="J146" s="350">
        <f t="shared" si="29"/>
        <v>0</v>
      </c>
      <c r="K146" s="273">
        <f t="shared" si="30"/>
        <v>0</v>
      </c>
    </row>
    <row r="147" spans="1:11" ht="12" customHeight="1" thickBot="1">
      <c r="A147" s="18" t="s">
        <v>13</v>
      </c>
      <c r="B147" s="51" t="s">
        <v>355</v>
      </c>
      <c r="C147" s="230">
        <f>SUM(C148:C152)</f>
        <v>0</v>
      </c>
      <c r="D147" s="240">
        <f aca="true" t="shared" si="33" ref="D147:J147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1" ht="12" customHeight="1">
      <c r="A148" s="13" t="s">
        <v>61</v>
      </c>
      <c r="B148" s="7" t="s">
        <v>350</v>
      </c>
      <c r="C148" s="155"/>
      <c r="D148" s="237"/>
      <c r="E148" s="155"/>
      <c r="F148" s="155"/>
      <c r="G148" s="155"/>
      <c r="H148" s="155"/>
      <c r="I148" s="155"/>
      <c r="J148" s="350">
        <f t="shared" si="29"/>
        <v>0</v>
      </c>
      <c r="K148" s="273">
        <f t="shared" si="30"/>
        <v>0</v>
      </c>
    </row>
    <row r="149" spans="1:11" ht="12" customHeight="1">
      <c r="A149" s="13" t="s">
        <v>62</v>
      </c>
      <c r="B149" s="7" t="s">
        <v>357</v>
      </c>
      <c r="C149" s="155"/>
      <c r="D149" s="237"/>
      <c r="E149" s="155"/>
      <c r="F149" s="155"/>
      <c r="G149" s="155"/>
      <c r="H149" s="155"/>
      <c r="I149" s="155"/>
      <c r="J149" s="350">
        <f t="shared" si="29"/>
        <v>0</v>
      </c>
      <c r="K149" s="273">
        <f t="shared" si="30"/>
        <v>0</v>
      </c>
    </row>
    <row r="150" spans="1:11" ht="12" customHeight="1">
      <c r="A150" s="13" t="s">
        <v>193</v>
      </c>
      <c r="B150" s="7" t="s">
        <v>352</v>
      </c>
      <c r="C150" s="155"/>
      <c r="D150" s="237"/>
      <c r="E150" s="155"/>
      <c r="F150" s="155"/>
      <c r="G150" s="155"/>
      <c r="H150" s="155"/>
      <c r="I150" s="155"/>
      <c r="J150" s="350">
        <f t="shared" si="29"/>
        <v>0</v>
      </c>
      <c r="K150" s="273">
        <f t="shared" si="30"/>
        <v>0</v>
      </c>
    </row>
    <row r="151" spans="1:11" ht="12" customHeight="1">
      <c r="A151" s="13" t="s">
        <v>194</v>
      </c>
      <c r="B151" s="7" t="s">
        <v>358</v>
      </c>
      <c r="C151" s="155"/>
      <c r="D151" s="237"/>
      <c r="E151" s="155"/>
      <c r="F151" s="155"/>
      <c r="G151" s="155"/>
      <c r="H151" s="155"/>
      <c r="I151" s="155"/>
      <c r="J151" s="350">
        <f t="shared" si="29"/>
        <v>0</v>
      </c>
      <c r="K151" s="273">
        <f t="shared" si="30"/>
        <v>0</v>
      </c>
    </row>
    <row r="152" spans="1:11" ht="12" customHeight="1" thickBot="1">
      <c r="A152" s="13" t="s">
        <v>356</v>
      </c>
      <c r="B152" s="7" t="s">
        <v>359</v>
      </c>
      <c r="C152" s="155"/>
      <c r="D152" s="237"/>
      <c r="E152" s="157"/>
      <c r="F152" s="157"/>
      <c r="G152" s="157"/>
      <c r="H152" s="157"/>
      <c r="I152" s="157"/>
      <c r="J152" s="351">
        <f t="shared" si="29"/>
        <v>0</v>
      </c>
      <c r="K152" s="274">
        <f t="shared" si="30"/>
        <v>0</v>
      </c>
    </row>
    <row r="153" spans="1:11" ht="12" customHeight="1" thickBot="1">
      <c r="A153" s="18" t="s">
        <v>14</v>
      </c>
      <c r="B153" s="51" t="s">
        <v>360</v>
      </c>
      <c r="C153" s="231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1" ht="12" customHeight="1" thickBot="1">
      <c r="A154" s="18" t="s">
        <v>15</v>
      </c>
      <c r="B154" s="51" t="s">
        <v>361</v>
      </c>
      <c r="C154" s="231"/>
      <c r="D154" s="241"/>
      <c r="E154" s="317"/>
      <c r="F154" s="317"/>
      <c r="G154" s="317"/>
      <c r="H154" s="317"/>
      <c r="I154" s="317"/>
      <c r="J154" s="353">
        <f t="shared" si="29"/>
        <v>0</v>
      </c>
      <c r="K154" s="197">
        <f>C154+D154</f>
        <v>0</v>
      </c>
    </row>
    <row r="155" spans="1:15" ht="15" customHeight="1" thickBot="1">
      <c r="A155" s="18" t="s">
        <v>16</v>
      </c>
      <c r="B155" s="51" t="s">
        <v>363</v>
      </c>
      <c r="C155" s="232">
        <f>+C131+C135+C142+C147+C153+C154</f>
        <v>0</v>
      </c>
      <c r="D155" s="242">
        <f aca="true" t="shared" si="34" ref="D155:J155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0</v>
      </c>
      <c r="L155" s="177"/>
      <c r="M155" s="178"/>
      <c r="N155" s="178"/>
      <c r="O155" s="178"/>
    </row>
    <row r="156" spans="1:11" s="167" customFormat="1" ht="12.75" customHeight="1" thickBot="1">
      <c r="A156" s="94" t="s">
        <v>17</v>
      </c>
      <c r="B156" s="141" t="s">
        <v>362</v>
      </c>
      <c r="C156" s="232">
        <f>+C130+C155</f>
        <v>0</v>
      </c>
      <c r="D156" s="242">
        <f aca="true" t="shared" si="35" ref="D156:K156">+D130+D155</f>
        <v>0</v>
      </c>
      <c r="E156" s="232">
        <f t="shared" si="35"/>
        <v>0</v>
      </c>
      <c r="F156" s="232">
        <f t="shared" si="35"/>
        <v>0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0</v>
      </c>
      <c r="K156" s="226">
        <f t="shared" si="35"/>
        <v>0</v>
      </c>
    </row>
    <row r="157" ht="7.5" customHeight="1"/>
    <row r="158" spans="1:11" ht="15">
      <c r="A158" s="409" t="s">
        <v>266</v>
      </c>
      <c r="B158" s="409"/>
      <c r="C158" s="409"/>
      <c r="D158" s="409"/>
      <c r="E158" s="409"/>
      <c r="F158" s="409"/>
      <c r="G158" s="409"/>
      <c r="H158" s="409"/>
      <c r="I158" s="409"/>
      <c r="J158" s="409"/>
      <c r="K158" s="409"/>
    </row>
    <row r="159" spans="1:11" ht="15" customHeight="1" thickBot="1">
      <c r="A159" s="399" t="s">
        <v>88</v>
      </c>
      <c r="B159" s="399"/>
      <c r="C159" s="96"/>
      <c r="K159" s="96" t="str">
        <f>K91</f>
        <v>Forintban!</v>
      </c>
    </row>
    <row r="160" spans="1:11" ht="25.5" customHeight="1" thickBot="1">
      <c r="A160" s="18">
        <v>1</v>
      </c>
      <c r="B160" s="23" t="s">
        <v>364</v>
      </c>
      <c r="C160" s="234">
        <f>+C63-C130</f>
        <v>0</v>
      </c>
      <c r="D160" s="154">
        <f aca="true" t="shared" si="36" ref="D160:J160">+D63-D130</f>
        <v>0</v>
      </c>
      <c r="E160" s="154">
        <f t="shared" si="36"/>
        <v>0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0</v>
      </c>
      <c r="K160" s="90">
        <f>+K63-K130</f>
        <v>0</v>
      </c>
    </row>
    <row r="161" spans="1:11" ht="32.25" customHeight="1" thickBot="1">
      <c r="A161" s="18" t="s">
        <v>8</v>
      </c>
      <c r="B161" s="23" t="s">
        <v>370</v>
      </c>
      <c r="C161" s="154">
        <f>+C87-C155</f>
        <v>0</v>
      </c>
      <c r="D161" s="154">
        <f aca="true" t="shared" si="37" ref="D161:J161">+D87-D155</f>
        <v>0</v>
      </c>
      <c r="E161" s="154">
        <f t="shared" si="37"/>
        <v>0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0</v>
      </c>
      <c r="K161" s="90">
        <f>+K87-K155</f>
        <v>0</v>
      </c>
    </row>
  </sheetData>
  <sheetProtection sheet="1" objects="1" scenarios="1"/>
  <mergeCells count="12">
    <mergeCell ref="A1:K1"/>
    <mergeCell ref="A2:B2"/>
    <mergeCell ref="A3:A4"/>
    <mergeCell ref="B3:B4"/>
    <mergeCell ref="C3:K3"/>
    <mergeCell ref="A90:K90"/>
    <mergeCell ref="A91:B91"/>
    <mergeCell ref="A92:A93"/>
    <mergeCell ref="B92:B93"/>
    <mergeCell ref="C92:K92"/>
    <mergeCell ref="A158:K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8" scale="78" r:id="rId1"/>
  <headerFooter alignWithMargins="0">
    <oddHeader xml:space="preserve">&amp;C&amp;"Times New Roman CE,Félkövér"&amp;12Balatongyörök Község Önkormányzata
2018. ÉVI KÖLTSÉGVETÉS ÁLLAMIGAZGATÁSI FELADATAINAK MÓDOSÍTOTT MÉRLEGE&amp;10
&amp;R&amp;"Times New Roman CE,Félkövér dőlt"&amp;11 1.4. melléklet </oddHeader>
  </headerFooter>
  <rowBreaks count="3" manualBreakCount="3">
    <brk id="67" max="10" man="1"/>
    <brk id="89" max="4" man="1"/>
    <brk id="15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30" zoomScaleNormal="130" zoomScaleSheetLayoutView="100" workbookViewId="0" topLeftCell="A1">
      <selection activeCell="H12" sqref="H12"/>
    </sheetView>
  </sheetViews>
  <sheetFormatPr defaultColWidth="9.375" defaultRowHeight="12.75"/>
  <cols>
    <col min="1" max="1" width="6.75390625" style="34" customWidth="1"/>
    <col min="2" max="2" width="48.00390625" style="60" customWidth="1"/>
    <col min="3" max="5" width="15.50390625" style="34" customWidth="1"/>
    <col min="6" max="6" width="55.125" style="34" customWidth="1"/>
    <col min="7" max="9" width="15.50390625" style="34" customWidth="1"/>
    <col min="10" max="10" width="4.75390625" style="34" customWidth="1"/>
    <col min="11" max="16384" width="9.375" style="34" customWidth="1"/>
  </cols>
  <sheetData>
    <row r="1" spans="2:10" ht="39.75" customHeight="1">
      <c r="B1" s="103" t="s">
        <v>92</v>
      </c>
      <c r="C1" s="104"/>
      <c r="D1" s="104"/>
      <c r="E1" s="104"/>
      <c r="F1" s="104"/>
      <c r="G1" s="104"/>
      <c r="H1" s="104"/>
      <c r="I1" s="104"/>
      <c r="J1" s="412" t="s">
        <v>411</v>
      </c>
    </row>
    <row r="2" spans="7:10" ht="14.25" thickBot="1">
      <c r="G2" s="105"/>
      <c r="H2" s="105"/>
      <c r="I2" s="369" t="s">
        <v>484</v>
      </c>
      <c r="J2" s="412"/>
    </row>
    <row r="3" spans="1:10" ht="18" customHeight="1" thickBot="1">
      <c r="A3" s="410" t="s">
        <v>51</v>
      </c>
      <c r="B3" s="106" t="s">
        <v>39</v>
      </c>
      <c r="C3" s="107"/>
      <c r="D3" s="243"/>
      <c r="E3" s="243"/>
      <c r="F3" s="106" t="s">
        <v>40</v>
      </c>
      <c r="G3" s="108"/>
      <c r="H3" s="246"/>
      <c r="I3" s="247"/>
      <c r="J3" s="412"/>
    </row>
    <row r="4" spans="1:10" s="109" customFormat="1" ht="42.75" customHeight="1" thickBot="1">
      <c r="A4" s="411"/>
      <c r="B4" s="61" t="s">
        <v>44</v>
      </c>
      <c r="C4" s="62" t="str">
        <f>+CONCATENATE('1.1.sz.mell.'!C3," eredeti előirányzat")</f>
        <v>2018. évi eredeti előirányzat</v>
      </c>
      <c r="D4" s="366" t="s">
        <v>547</v>
      </c>
      <c r="E4" s="366" t="str">
        <f>+CONCATENATE(LEFT('1.1.sz.mell.'!C3,4),". 12.31. Módosítás után")</f>
        <v>2018. 12.31. Módosítás után</v>
      </c>
      <c r="F4" s="61" t="s">
        <v>44</v>
      </c>
      <c r="G4" s="62" t="str">
        <f>+C4</f>
        <v>2018. évi eredeti előirányzat</v>
      </c>
      <c r="H4" s="367" t="str">
        <f>+D4</f>
        <v>Halmozott módosítás 2018. 12.31-ig</v>
      </c>
      <c r="I4" s="368" t="str">
        <f>+E4</f>
        <v>2018. 12.31. Módosítás után</v>
      </c>
      <c r="J4" s="412"/>
    </row>
    <row r="5" spans="1:10" s="113" customFormat="1" ht="12" customHeight="1" thickBot="1">
      <c r="A5" s="110" t="s">
        <v>377</v>
      </c>
      <c r="B5" s="111" t="s">
        <v>378</v>
      </c>
      <c r="C5" s="112" t="s">
        <v>379</v>
      </c>
      <c r="D5" s="244" t="s">
        <v>381</v>
      </c>
      <c r="E5" s="244" t="s">
        <v>476</v>
      </c>
      <c r="F5" s="111" t="s">
        <v>412</v>
      </c>
      <c r="G5" s="112" t="s">
        <v>383</v>
      </c>
      <c r="H5" s="112" t="s">
        <v>384</v>
      </c>
      <c r="I5" s="296" t="s">
        <v>477</v>
      </c>
      <c r="J5" s="412"/>
    </row>
    <row r="6" spans="1:10" ht="12.75" customHeight="1">
      <c r="A6" s="114" t="s">
        <v>7</v>
      </c>
      <c r="B6" s="115" t="s">
        <v>267</v>
      </c>
      <c r="C6" s="97">
        <v>77971512</v>
      </c>
      <c r="D6" s="97">
        <v>13381894</v>
      </c>
      <c r="E6" s="280">
        <f>C6+D6</f>
        <v>91353406</v>
      </c>
      <c r="F6" s="115" t="s">
        <v>45</v>
      </c>
      <c r="G6" s="97">
        <v>72958574</v>
      </c>
      <c r="H6" s="97">
        <v>690000</v>
      </c>
      <c r="I6" s="284">
        <f>G6+H6</f>
        <v>73648574</v>
      </c>
      <c r="J6" s="412"/>
    </row>
    <row r="7" spans="1:10" ht="12.75" customHeight="1">
      <c r="A7" s="116" t="s">
        <v>8</v>
      </c>
      <c r="B7" s="117" t="s">
        <v>268</v>
      </c>
      <c r="C7" s="98"/>
      <c r="D7" s="98">
        <v>6981355</v>
      </c>
      <c r="E7" s="280">
        <f aca="true" t="shared" si="0" ref="E7:E16">C7+D7</f>
        <v>6981355</v>
      </c>
      <c r="F7" s="117" t="s">
        <v>108</v>
      </c>
      <c r="G7" s="98">
        <v>15846944</v>
      </c>
      <c r="H7" s="98">
        <v>193000</v>
      </c>
      <c r="I7" s="284">
        <f aca="true" t="shared" si="1" ref="I7:I17">G7+H7</f>
        <v>16039944</v>
      </c>
      <c r="J7" s="412"/>
    </row>
    <row r="8" spans="1:10" ht="12.75" customHeight="1">
      <c r="A8" s="116" t="s">
        <v>9</v>
      </c>
      <c r="B8" s="117" t="s">
        <v>289</v>
      </c>
      <c r="C8" s="98"/>
      <c r="D8" s="98"/>
      <c r="E8" s="280">
        <f t="shared" si="0"/>
        <v>0</v>
      </c>
      <c r="F8" s="117" t="s">
        <v>132</v>
      </c>
      <c r="G8" s="98">
        <v>130836660</v>
      </c>
      <c r="H8" s="98">
        <v>17056000</v>
      </c>
      <c r="I8" s="284">
        <f t="shared" si="1"/>
        <v>147892660</v>
      </c>
      <c r="J8" s="412"/>
    </row>
    <row r="9" spans="1:10" ht="12.75" customHeight="1">
      <c r="A9" s="116" t="s">
        <v>10</v>
      </c>
      <c r="B9" s="117" t="s">
        <v>99</v>
      </c>
      <c r="C9" s="98">
        <v>140500000</v>
      </c>
      <c r="D9" s="98">
        <v>8500000</v>
      </c>
      <c r="E9" s="280">
        <f t="shared" si="0"/>
        <v>149000000</v>
      </c>
      <c r="F9" s="117" t="s">
        <v>109</v>
      </c>
      <c r="G9" s="98">
        <v>6800000</v>
      </c>
      <c r="H9" s="98"/>
      <c r="I9" s="284">
        <f t="shared" si="1"/>
        <v>6800000</v>
      </c>
      <c r="J9" s="412"/>
    </row>
    <row r="10" spans="1:10" ht="12.75" customHeight="1">
      <c r="A10" s="116" t="s">
        <v>11</v>
      </c>
      <c r="B10" s="118" t="s">
        <v>313</v>
      </c>
      <c r="C10" s="98">
        <v>97044000</v>
      </c>
      <c r="D10" s="98">
        <v>45996681</v>
      </c>
      <c r="E10" s="280">
        <f t="shared" si="0"/>
        <v>143040681</v>
      </c>
      <c r="F10" s="117" t="s">
        <v>110</v>
      </c>
      <c r="G10" s="98">
        <v>63324363</v>
      </c>
      <c r="H10" s="98">
        <v>9190698</v>
      </c>
      <c r="I10" s="284">
        <f t="shared" si="1"/>
        <v>72515061</v>
      </c>
      <c r="J10" s="412"/>
    </row>
    <row r="11" spans="1:10" ht="12.75" customHeight="1">
      <c r="A11" s="116" t="s">
        <v>12</v>
      </c>
      <c r="B11" s="117" t="s">
        <v>269</v>
      </c>
      <c r="C11" s="99"/>
      <c r="D11" s="99">
        <v>100000</v>
      </c>
      <c r="E11" s="280">
        <f t="shared" si="0"/>
        <v>100000</v>
      </c>
      <c r="F11" s="117" t="s">
        <v>37</v>
      </c>
      <c r="G11" s="98">
        <v>18626244</v>
      </c>
      <c r="H11" s="98">
        <v>47199702</v>
      </c>
      <c r="I11" s="284">
        <f t="shared" si="1"/>
        <v>65825946</v>
      </c>
      <c r="J11" s="412"/>
    </row>
    <row r="12" spans="1:10" ht="12.75" customHeight="1">
      <c r="A12" s="116" t="s">
        <v>13</v>
      </c>
      <c r="B12" s="117" t="s">
        <v>371</v>
      </c>
      <c r="C12" s="98"/>
      <c r="D12" s="98"/>
      <c r="E12" s="280">
        <f t="shared" si="0"/>
        <v>0</v>
      </c>
      <c r="F12" s="30"/>
      <c r="G12" s="98"/>
      <c r="H12" s="98"/>
      <c r="I12" s="284">
        <f t="shared" si="1"/>
        <v>0</v>
      </c>
      <c r="J12" s="412"/>
    </row>
    <row r="13" spans="1:10" ht="12.75" customHeight="1">
      <c r="A13" s="116" t="s">
        <v>14</v>
      </c>
      <c r="B13" s="30"/>
      <c r="C13" s="98"/>
      <c r="D13" s="98"/>
      <c r="E13" s="280">
        <f t="shared" si="0"/>
        <v>0</v>
      </c>
      <c r="F13" s="30"/>
      <c r="G13" s="98"/>
      <c r="H13" s="98"/>
      <c r="I13" s="284">
        <f t="shared" si="1"/>
        <v>0</v>
      </c>
      <c r="J13" s="412"/>
    </row>
    <row r="14" spans="1:10" ht="12.75" customHeight="1">
      <c r="A14" s="116" t="s">
        <v>15</v>
      </c>
      <c r="B14" s="179"/>
      <c r="C14" s="99"/>
      <c r="D14" s="99"/>
      <c r="E14" s="280">
        <f t="shared" si="0"/>
        <v>0</v>
      </c>
      <c r="F14" s="30"/>
      <c r="G14" s="98"/>
      <c r="H14" s="98"/>
      <c r="I14" s="284">
        <f t="shared" si="1"/>
        <v>0</v>
      </c>
      <c r="J14" s="412"/>
    </row>
    <row r="15" spans="1:10" ht="12.75" customHeight="1">
      <c r="A15" s="116" t="s">
        <v>16</v>
      </c>
      <c r="B15" s="30"/>
      <c r="C15" s="98"/>
      <c r="D15" s="98"/>
      <c r="E15" s="280">
        <f t="shared" si="0"/>
        <v>0</v>
      </c>
      <c r="F15" s="30"/>
      <c r="G15" s="98"/>
      <c r="H15" s="98"/>
      <c r="I15" s="284">
        <f t="shared" si="1"/>
        <v>0</v>
      </c>
      <c r="J15" s="412"/>
    </row>
    <row r="16" spans="1:10" ht="12.75" customHeight="1">
      <c r="A16" s="116" t="s">
        <v>17</v>
      </c>
      <c r="B16" s="30"/>
      <c r="C16" s="98"/>
      <c r="D16" s="98"/>
      <c r="E16" s="280">
        <f t="shared" si="0"/>
        <v>0</v>
      </c>
      <c r="F16" s="30"/>
      <c r="G16" s="98"/>
      <c r="H16" s="98"/>
      <c r="I16" s="284">
        <f t="shared" si="1"/>
        <v>0</v>
      </c>
      <c r="J16" s="412"/>
    </row>
    <row r="17" spans="1:10" ht="12.75" customHeight="1" thickBot="1">
      <c r="A17" s="116" t="s">
        <v>18</v>
      </c>
      <c r="B17" s="36"/>
      <c r="C17" s="100"/>
      <c r="D17" s="100"/>
      <c r="E17" s="281"/>
      <c r="F17" s="30"/>
      <c r="G17" s="100"/>
      <c r="H17" s="100"/>
      <c r="I17" s="284">
        <f t="shared" si="1"/>
        <v>0</v>
      </c>
      <c r="J17" s="412"/>
    </row>
    <row r="18" spans="1:10" ht="13.5" thickBot="1">
      <c r="A18" s="119" t="s">
        <v>19</v>
      </c>
      <c r="B18" s="52" t="s">
        <v>372</v>
      </c>
      <c r="C18" s="101">
        <f>SUM(C6:C17)</f>
        <v>315515512</v>
      </c>
      <c r="D18" s="101">
        <f>SUM(D6:D17)</f>
        <v>74959930</v>
      </c>
      <c r="E18" s="101">
        <f>SUM(E6:E17)</f>
        <v>390475442</v>
      </c>
      <c r="F18" s="52" t="s">
        <v>275</v>
      </c>
      <c r="G18" s="101">
        <f>SUM(G6:G17)</f>
        <v>308392785</v>
      </c>
      <c r="H18" s="101">
        <f>SUM(H6:H17)</f>
        <v>74329400</v>
      </c>
      <c r="I18" s="135">
        <f>SUM(I6:I17)</f>
        <v>382722185</v>
      </c>
      <c r="J18" s="412"/>
    </row>
    <row r="19" spans="1:10" ht="12.75" customHeight="1">
      <c r="A19" s="120" t="s">
        <v>20</v>
      </c>
      <c r="B19" s="121" t="s">
        <v>272</v>
      </c>
      <c r="C19" s="221">
        <f>+C20+C21+C22+C23</f>
        <v>83089864</v>
      </c>
      <c r="D19" s="221">
        <f>+D20+D21+D22+D23</f>
        <v>0</v>
      </c>
      <c r="E19" s="221">
        <f>+E20+E21+E22+E23</f>
        <v>83089864</v>
      </c>
      <c r="F19" s="122" t="s">
        <v>116</v>
      </c>
      <c r="G19" s="102"/>
      <c r="H19" s="102"/>
      <c r="I19" s="285">
        <f>G19+H19</f>
        <v>0</v>
      </c>
      <c r="J19" s="412"/>
    </row>
    <row r="20" spans="1:10" ht="12.75" customHeight="1">
      <c r="A20" s="123" t="s">
        <v>21</v>
      </c>
      <c r="B20" s="122" t="s">
        <v>125</v>
      </c>
      <c r="C20" s="42">
        <v>83089864</v>
      </c>
      <c r="D20" s="42"/>
      <c r="E20" s="282">
        <f>C20+D20</f>
        <v>83089864</v>
      </c>
      <c r="F20" s="122" t="s">
        <v>274</v>
      </c>
      <c r="G20" s="42"/>
      <c r="H20" s="42"/>
      <c r="I20" s="286">
        <f aca="true" t="shared" si="2" ref="I20:I28">G20+H20</f>
        <v>0</v>
      </c>
      <c r="J20" s="412"/>
    </row>
    <row r="21" spans="1:10" ht="12.75" customHeight="1">
      <c r="A21" s="123" t="s">
        <v>22</v>
      </c>
      <c r="B21" s="122" t="s">
        <v>126</v>
      </c>
      <c r="C21" s="42"/>
      <c r="D21" s="42"/>
      <c r="E21" s="282">
        <f>C21+D21</f>
        <v>0</v>
      </c>
      <c r="F21" s="122" t="s">
        <v>90</v>
      </c>
      <c r="G21" s="42"/>
      <c r="H21" s="42"/>
      <c r="I21" s="286">
        <f t="shared" si="2"/>
        <v>0</v>
      </c>
      <c r="J21" s="412"/>
    </row>
    <row r="22" spans="1:10" ht="12.75" customHeight="1">
      <c r="A22" s="123" t="s">
        <v>23</v>
      </c>
      <c r="B22" s="122" t="s">
        <v>130</v>
      </c>
      <c r="C22" s="42"/>
      <c r="D22" s="42"/>
      <c r="E22" s="282">
        <f>C22+D22</f>
        <v>0</v>
      </c>
      <c r="F22" s="122" t="s">
        <v>91</v>
      </c>
      <c r="G22" s="42"/>
      <c r="H22" s="42"/>
      <c r="I22" s="286">
        <f t="shared" si="2"/>
        <v>0</v>
      </c>
      <c r="J22" s="412"/>
    </row>
    <row r="23" spans="1:10" ht="12.75" customHeight="1">
      <c r="A23" s="123" t="s">
        <v>24</v>
      </c>
      <c r="B23" s="122" t="s">
        <v>131</v>
      </c>
      <c r="C23" s="42"/>
      <c r="D23" s="42"/>
      <c r="E23" s="282">
        <f>C23+D23</f>
        <v>0</v>
      </c>
      <c r="F23" s="121" t="s">
        <v>133</v>
      </c>
      <c r="G23" s="42"/>
      <c r="H23" s="42"/>
      <c r="I23" s="286">
        <f t="shared" si="2"/>
        <v>0</v>
      </c>
      <c r="J23" s="412"/>
    </row>
    <row r="24" spans="1:10" ht="12.75" customHeight="1">
      <c r="A24" s="123" t="s">
        <v>25</v>
      </c>
      <c r="B24" s="122" t="s">
        <v>273</v>
      </c>
      <c r="C24" s="124">
        <f>+C25+C26</f>
        <v>25000000</v>
      </c>
      <c r="D24" s="124">
        <f>+D25+D26</f>
        <v>0</v>
      </c>
      <c r="E24" s="124">
        <f>+E25+E26</f>
        <v>25000000</v>
      </c>
      <c r="F24" s="122" t="s">
        <v>117</v>
      </c>
      <c r="G24" s="42"/>
      <c r="H24" s="42"/>
      <c r="I24" s="286">
        <f t="shared" si="2"/>
        <v>0</v>
      </c>
      <c r="J24" s="412"/>
    </row>
    <row r="25" spans="1:10" ht="12.75" customHeight="1">
      <c r="A25" s="120" t="s">
        <v>26</v>
      </c>
      <c r="B25" s="121" t="s">
        <v>270</v>
      </c>
      <c r="C25" s="102"/>
      <c r="D25" s="102"/>
      <c r="E25" s="283">
        <f>C25+D25</f>
        <v>0</v>
      </c>
      <c r="F25" s="115" t="s">
        <v>354</v>
      </c>
      <c r="G25" s="102"/>
      <c r="H25" s="102"/>
      <c r="I25" s="285">
        <f t="shared" si="2"/>
        <v>0</v>
      </c>
      <c r="J25" s="412"/>
    </row>
    <row r="26" spans="1:10" ht="12.75" customHeight="1">
      <c r="A26" s="123" t="s">
        <v>27</v>
      </c>
      <c r="B26" s="122" t="s">
        <v>271</v>
      </c>
      <c r="C26" s="42">
        <v>25000000</v>
      </c>
      <c r="D26" s="42"/>
      <c r="E26" s="282">
        <f>C26+D26</f>
        <v>25000000</v>
      </c>
      <c r="F26" s="117" t="s">
        <v>360</v>
      </c>
      <c r="G26" s="42"/>
      <c r="H26" s="42"/>
      <c r="I26" s="286">
        <f t="shared" si="2"/>
        <v>0</v>
      </c>
      <c r="J26" s="412"/>
    </row>
    <row r="27" spans="1:10" ht="12.75" customHeight="1">
      <c r="A27" s="116" t="s">
        <v>28</v>
      </c>
      <c r="B27" s="122" t="s">
        <v>467</v>
      </c>
      <c r="C27" s="42"/>
      <c r="D27" s="42"/>
      <c r="E27" s="282">
        <f>C27+D27</f>
        <v>0</v>
      </c>
      <c r="F27" s="117" t="s">
        <v>361</v>
      </c>
      <c r="G27" s="42"/>
      <c r="H27" s="42"/>
      <c r="I27" s="286">
        <f t="shared" si="2"/>
        <v>0</v>
      </c>
      <c r="J27" s="412"/>
    </row>
    <row r="28" spans="1:10" ht="12.75" customHeight="1" thickBot="1">
      <c r="A28" s="150" t="s">
        <v>29</v>
      </c>
      <c r="B28" s="121" t="s">
        <v>228</v>
      </c>
      <c r="C28" s="102"/>
      <c r="D28" s="102"/>
      <c r="E28" s="283">
        <f>C28+D28</f>
        <v>0</v>
      </c>
      <c r="F28" s="181" t="s">
        <v>265</v>
      </c>
      <c r="G28" s="102">
        <v>3165677</v>
      </c>
      <c r="H28" s="102"/>
      <c r="I28" s="285">
        <f t="shared" si="2"/>
        <v>3165677</v>
      </c>
      <c r="J28" s="412"/>
    </row>
    <row r="29" spans="1:10" ht="24" customHeight="1" thickBot="1">
      <c r="A29" s="119" t="s">
        <v>30</v>
      </c>
      <c r="B29" s="52" t="s">
        <v>373</v>
      </c>
      <c r="C29" s="101">
        <f>+C19+C24+C27+C28</f>
        <v>108089864</v>
      </c>
      <c r="D29" s="101">
        <f>+D19+D24+D27+D28</f>
        <v>0</v>
      </c>
      <c r="E29" s="245">
        <f>+E19+E24+E27+E28</f>
        <v>108089864</v>
      </c>
      <c r="F29" s="52" t="s">
        <v>375</v>
      </c>
      <c r="G29" s="101">
        <f>SUM(G19:G28)</f>
        <v>3165677</v>
      </c>
      <c r="H29" s="101">
        <f>SUM(H19:H28)</f>
        <v>0</v>
      </c>
      <c r="I29" s="135">
        <f>SUM(I19:I28)</f>
        <v>3165677</v>
      </c>
      <c r="J29" s="412"/>
    </row>
    <row r="30" spans="1:10" ht="13.5" thickBot="1">
      <c r="A30" s="119" t="s">
        <v>31</v>
      </c>
      <c r="B30" s="125" t="s">
        <v>374</v>
      </c>
      <c r="C30" s="297">
        <f>+C18+C29</f>
        <v>423605376</v>
      </c>
      <c r="D30" s="297">
        <f>+D18+D29</f>
        <v>74959930</v>
      </c>
      <c r="E30" s="298">
        <f>+E18+E29</f>
        <v>498565306</v>
      </c>
      <c r="F30" s="125" t="s">
        <v>376</v>
      </c>
      <c r="G30" s="297">
        <f>+G18+G29</f>
        <v>311558462</v>
      </c>
      <c r="H30" s="297">
        <f>+H18+H29</f>
        <v>74329400</v>
      </c>
      <c r="I30" s="298">
        <f>+I18+I29</f>
        <v>385887862</v>
      </c>
      <c r="J30" s="412"/>
    </row>
    <row r="31" spans="1:10" ht="13.5" thickBot="1">
      <c r="A31" s="119" t="s">
        <v>32</v>
      </c>
      <c r="B31" s="125" t="s">
        <v>94</v>
      </c>
      <c r="C31" s="297" t="str">
        <f>IF(C18-G18&lt;0,G18-C18,"-")</f>
        <v>-</v>
      </c>
      <c r="D31" s="297" t="str">
        <f>IF(D18-H18&lt;0,H18-D18,"-")</f>
        <v>-</v>
      </c>
      <c r="E31" s="298" t="str">
        <f>IF(E18-I18&lt;0,I18-E18,"-")</f>
        <v>-</v>
      </c>
      <c r="F31" s="125" t="s">
        <v>95</v>
      </c>
      <c r="G31" s="297">
        <f>IF(C18-G18&gt;0,C18-G18,"-")</f>
        <v>7122727</v>
      </c>
      <c r="H31" s="297">
        <f>IF(D18-H18&gt;0,D18-H18,"-")</f>
        <v>630530</v>
      </c>
      <c r="I31" s="298">
        <f>IF(E18-I18&gt;0,E18-I18,"-")</f>
        <v>7753257</v>
      </c>
      <c r="J31" s="412"/>
    </row>
    <row r="32" spans="1:10" ht="13.5" thickBot="1">
      <c r="A32" s="119" t="s">
        <v>33</v>
      </c>
      <c r="B32" s="125" t="s">
        <v>485</v>
      </c>
      <c r="C32" s="297" t="str">
        <f>IF(C30-G30&lt;0,G30-C30,"-")</f>
        <v>-</v>
      </c>
      <c r="D32" s="297" t="str">
        <f>IF(D30-H30&lt;0,H30-D30,"-")</f>
        <v>-</v>
      </c>
      <c r="E32" s="297" t="str">
        <f>IF(E30-I30&lt;0,I30-E30,"-")</f>
        <v>-</v>
      </c>
      <c r="F32" s="125" t="s">
        <v>486</v>
      </c>
      <c r="G32" s="297">
        <f>IF(C30-G30&gt;0,C30-G30,"-")</f>
        <v>112046914</v>
      </c>
      <c r="H32" s="297">
        <f>IF(D30-H30&gt;0,D30-H30,"-")</f>
        <v>630530</v>
      </c>
      <c r="I32" s="299">
        <f>IF(E30-I30&gt;0,E30-I30,"-")</f>
        <v>112677444</v>
      </c>
      <c r="J32" s="412"/>
    </row>
    <row r="33" spans="2:6" ht="17.25">
      <c r="B33" s="413"/>
      <c r="C33" s="413"/>
      <c r="D33" s="413"/>
      <c r="E33" s="413"/>
      <c r="F33" s="413"/>
    </row>
  </sheetData>
  <sheetProtection sheet="1"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H7" sqref="H7"/>
    </sheetView>
  </sheetViews>
  <sheetFormatPr defaultColWidth="9.375" defaultRowHeight="12.75"/>
  <cols>
    <col min="1" max="1" width="6.75390625" style="34" customWidth="1"/>
    <col min="2" max="2" width="49.75390625" style="60" customWidth="1"/>
    <col min="3" max="5" width="15.50390625" style="34" customWidth="1"/>
    <col min="6" max="6" width="49.75390625" style="34" customWidth="1"/>
    <col min="7" max="9" width="15.50390625" style="34" customWidth="1"/>
    <col min="10" max="10" width="4.75390625" style="34" customWidth="1"/>
    <col min="11" max="16384" width="9.375" style="34" customWidth="1"/>
  </cols>
  <sheetData>
    <row r="1" spans="2:10" ht="30.75">
      <c r="B1" s="103" t="s">
        <v>93</v>
      </c>
      <c r="C1" s="104"/>
      <c r="D1" s="104"/>
      <c r="E1" s="104"/>
      <c r="F1" s="104"/>
      <c r="G1" s="104"/>
      <c r="H1" s="104"/>
      <c r="I1" s="104"/>
      <c r="J1" s="412" t="s">
        <v>413</v>
      </c>
    </row>
    <row r="2" spans="7:10" ht="14.25" thickBot="1">
      <c r="G2" s="105"/>
      <c r="H2" s="105"/>
      <c r="I2" s="105" t="str">
        <f>'2.1.sz.mell  '!I2</f>
        <v>Forintban!</v>
      </c>
      <c r="J2" s="412"/>
    </row>
    <row r="3" spans="1:10" ht="13.5" customHeight="1" thickBot="1">
      <c r="A3" s="410" t="s">
        <v>51</v>
      </c>
      <c r="B3" s="106" t="s">
        <v>39</v>
      </c>
      <c r="C3" s="107"/>
      <c r="D3" s="243"/>
      <c r="E3" s="243"/>
      <c r="F3" s="106" t="s">
        <v>40</v>
      </c>
      <c r="G3" s="108"/>
      <c r="H3" s="246"/>
      <c r="I3" s="247"/>
      <c r="J3" s="412"/>
    </row>
    <row r="4" spans="1:10" s="109" customFormat="1" ht="34.5" thickBot="1">
      <c r="A4" s="411"/>
      <c r="B4" s="61" t="s">
        <v>44</v>
      </c>
      <c r="C4" s="62" t="str">
        <f>+CONCATENATE('1.1.sz.mell.'!C3," eredeti előirányzat")</f>
        <v>2018. évi eredeti előirányzat</v>
      </c>
      <c r="D4" s="366" t="s">
        <v>547</v>
      </c>
      <c r="E4" s="366" t="str">
        <f>+CONCATENATE(LEFT('1.1.sz.mell.'!C3,4),". 12.31. Módosítás után")</f>
        <v>2018. 12.31. Módosítás után</v>
      </c>
      <c r="F4" s="61" t="s">
        <v>44</v>
      </c>
      <c r="G4" s="62" t="str">
        <f>+C4</f>
        <v>2018. évi eredeti előirányzat</v>
      </c>
      <c r="H4" s="367" t="str">
        <f>+D4</f>
        <v>Halmozott módosítás 2018. 12.31-ig</v>
      </c>
      <c r="I4" s="368" t="str">
        <f>+E4</f>
        <v>2018. 12.31. Módosítás után</v>
      </c>
      <c r="J4" s="412"/>
    </row>
    <row r="5" spans="1:10" s="109" customFormat="1" ht="13.5" thickBot="1">
      <c r="A5" s="110" t="s">
        <v>377</v>
      </c>
      <c r="B5" s="111" t="s">
        <v>378</v>
      </c>
      <c r="C5" s="112" t="s">
        <v>379</v>
      </c>
      <c r="D5" s="244" t="s">
        <v>381</v>
      </c>
      <c r="E5" s="244" t="s">
        <v>476</v>
      </c>
      <c r="F5" s="111" t="s">
        <v>412</v>
      </c>
      <c r="G5" s="112" t="s">
        <v>383</v>
      </c>
      <c r="H5" s="112" t="s">
        <v>384</v>
      </c>
      <c r="I5" s="296" t="s">
        <v>477</v>
      </c>
      <c r="J5" s="412"/>
    </row>
    <row r="6" spans="1:10" ht="12.75" customHeight="1">
      <c r="A6" s="114" t="s">
        <v>7</v>
      </c>
      <c r="B6" s="115" t="s">
        <v>276</v>
      </c>
      <c r="C6" s="97">
        <v>87000000</v>
      </c>
      <c r="D6" s="97">
        <v>-14000000</v>
      </c>
      <c r="E6" s="280">
        <f>C6+D6</f>
        <v>73000000</v>
      </c>
      <c r="F6" s="115" t="s">
        <v>127</v>
      </c>
      <c r="G6" s="97">
        <v>63920878</v>
      </c>
      <c r="H6" s="250">
        <v>-8627400</v>
      </c>
      <c r="I6" s="287">
        <f>G6+H6</f>
        <v>55293478</v>
      </c>
      <c r="J6" s="412"/>
    </row>
    <row r="7" spans="1:10" ht="12.75">
      <c r="A7" s="116" t="s">
        <v>8</v>
      </c>
      <c r="B7" s="117" t="s">
        <v>277</v>
      </c>
      <c r="C7" s="98"/>
      <c r="D7" s="98"/>
      <c r="E7" s="280">
        <f aca="true" t="shared" si="0" ref="E7:E16">C7+D7</f>
        <v>0</v>
      </c>
      <c r="F7" s="117" t="s">
        <v>282</v>
      </c>
      <c r="G7" s="98"/>
      <c r="H7" s="98"/>
      <c r="I7" s="288">
        <f aca="true" t="shared" si="1" ref="I7:I29">G7+H7</f>
        <v>0</v>
      </c>
      <c r="J7" s="412"/>
    </row>
    <row r="8" spans="1:10" ht="12.75" customHeight="1">
      <c r="A8" s="116" t="s">
        <v>9</v>
      </c>
      <c r="B8" s="117" t="s">
        <v>3</v>
      </c>
      <c r="C8" s="98">
        <v>8030624</v>
      </c>
      <c r="D8" s="98"/>
      <c r="E8" s="280">
        <f t="shared" si="0"/>
        <v>8030624</v>
      </c>
      <c r="F8" s="117" t="s">
        <v>112</v>
      </c>
      <c r="G8" s="98">
        <v>144656660</v>
      </c>
      <c r="H8" s="98"/>
      <c r="I8" s="288">
        <f t="shared" si="1"/>
        <v>144656660</v>
      </c>
      <c r="J8" s="412"/>
    </row>
    <row r="9" spans="1:10" ht="12.75" customHeight="1">
      <c r="A9" s="116" t="s">
        <v>10</v>
      </c>
      <c r="B9" s="117" t="s">
        <v>278</v>
      </c>
      <c r="C9" s="98"/>
      <c r="D9" s="98"/>
      <c r="E9" s="280">
        <f t="shared" si="0"/>
        <v>0</v>
      </c>
      <c r="F9" s="117" t="s">
        <v>283</v>
      </c>
      <c r="G9" s="98"/>
      <c r="H9" s="98"/>
      <c r="I9" s="288">
        <f t="shared" si="1"/>
        <v>0</v>
      </c>
      <c r="J9" s="412"/>
    </row>
    <row r="10" spans="1:10" ht="12.75" customHeight="1">
      <c r="A10" s="116" t="s">
        <v>11</v>
      </c>
      <c r="B10" s="117" t="s">
        <v>279</v>
      </c>
      <c r="C10" s="98"/>
      <c r="D10" s="98"/>
      <c r="E10" s="280">
        <f t="shared" si="0"/>
        <v>0</v>
      </c>
      <c r="F10" s="117" t="s">
        <v>129</v>
      </c>
      <c r="G10" s="98"/>
      <c r="H10" s="98"/>
      <c r="I10" s="288">
        <f t="shared" si="1"/>
        <v>0</v>
      </c>
      <c r="J10" s="412"/>
    </row>
    <row r="11" spans="1:10" ht="12.75" customHeight="1">
      <c r="A11" s="116" t="s">
        <v>12</v>
      </c>
      <c r="B11" s="117" t="s">
        <v>280</v>
      </c>
      <c r="C11" s="99">
        <v>1500000</v>
      </c>
      <c r="D11" s="99">
        <v>4742070</v>
      </c>
      <c r="E11" s="280">
        <f t="shared" si="0"/>
        <v>6242070</v>
      </c>
      <c r="F11" s="182"/>
      <c r="G11" s="98"/>
      <c r="H11" s="98"/>
      <c r="I11" s="288">
        <f t="shared" si="1"/>
        <v>0</v>
      </c>
      <c r="J11" s="412"/>
    </row>
    <row r="12" spans="1:10" ht="12.75" customHeight="1">
      <c r="A12" s="116" t="s">
        <v>13</v>
      </c>
      <c r="B12" s="30"/>
      <c r="C12" s="98"/>
      <c r="D12" s="98"/>
      <c r="E12" s="280">
        <f t="shared" si="0"/>
        <v>0</v>
      </c>
      <c r="F12" s="182"/>
      <c r="G12" s="98"/>
      <c r="H12" s="98"/>
      <c r="I12" s="288">
        <f t="shared" si="1"/>
        <v>0</v>
      </c>
      <c r="J12" s="412"/>
    </row>
    <row r="13" spans="1:10" ht="12.75" customHeight="1">
      <c r="A13" s="116" t="s">
        <v>14</v>
      </c>
      <c r="B13" s="30"/>
      <c r="C13" s="98"/>
      <c r="D13" s="98"/>
      <c r="E13" s="280">
        <f t="shared" si="0"/>
        <v>0</v>
      </c>
      <c r="F13" s="183"/>
      <c r="G13" s="98"/>
      <c r="H13" s="98"/>
      <c r="I13" s="288">
        <f t="shared" si="1"/>
        <v>0</v>
      </c>
      <c r="J13" s="412"/>
    </row>
    <row r="14" spans="1:10" ht="12.75" customHeight="1">
      <c r="A14" s="116" t="s">
        <v>15</v>
      </c>
      <c r="B14" s="180"/>
      <c r="C14" s="99"/>
      <c r="D14" s="99"/>
      <c r="E14" s="280">
        <f t="shared" si="0"/>
        <v>0</v>
      </c>
      <c r="F14" s="182"/>
      <c r="G14" s="98"/>
      <c r="H14" s="98"/>
      <c r="I14" s="288">
        <f t="shared" si="1"/>
        <v>0</v>
      </c>
      <c r="J14" s="412"/>
    </row>
    <row r="15" spans="1:10" ht="12.75">
      <c r="A15" s="116" t="s">
        <v>16</v>
      </c>
      <c r="B15" s="30"/>
      <c r="C15" s="99"/>
      <c r="D15" s="99"/>
      <c r="E15" s="280">
        <f t="shared" si="0"/>
        <v>0</v>
      </c>
      <c r="F15" s="182"/>
      <c r="G15" s="98"/>
      <c r="H15" s="98"/>
      <c r="I15" s="288">
        <f t="shared" si="1"/>
        <v>0</v>
      </c>
      <c r="J15" s="412"/>
    </row>
    <row r="16" spans="1:10" ht="12.75" customHeight="1" thickBot="1">
      <c r="A16" s="150" t="s">
        <v>17</v>
      </c>
      <c r="B16" s="181"/>
      <c r="C16" s="152"/>
      <c r="D16" s="152"/>
      <c r="E16" s="280">
        <f t="shared" si="0"/>
        <v>0</v>
      </c>
      <c r="F16" s="151" t="s">
        <v>37</v>
      </c>
      <c r="G16" s="248"/>
      <c r="H16" s="248"/>
      <c r="I16" s="289">
        <f t="shared" si="1"/>
        <v>0</v>
      </c>
      <c r="J16" s="412"/>
    </row>
    <row r="17" spans="1:10" ht="15.75" customHeight="1" thickBot="1">
      <c r="A17" s="119" t="s">
        <v>18</v>
      </c>
      <c r="B17" s="52" t="s">
        <v>290</v>
      </c>
      <c r="C17" s="101">
        <f>+C6+C8+C9+C11+C12+C13+C14+C15+C16</f>
        <v>96530624</v>
      </c>
      <c r="D17" s="101">
        <f>+D6+D8+D9+D11+D12+D13+D14+D15+D16</f>
        <v>-9257930</v>
      </c>
      <c r="E17" s="101">
        <f>+E6+E8+E9+E11+E12+E13+E14+E15+E16</f>
        <v>87272694</v>
      </c>
      <c r="F17" s="52" t="s">
        <v>291</v>
      </c>
      <c r="G17" s="101">
        <f>+G6+G8+G10+G11+G12+G13+G14+G15+G16</f>
        <v>208577538</v>
      </c>
      <c r="H17" s="101">
        <f>+H6+H8+H10+H11+H12+H13+H14+H15+H16</f>
        <v>-8627400</v>
      </c>
      <c r="I17" s="135">
        <f>+I6+I8+I10+I11+I12+I13+I14+I15+I16</f>
        <v>199950138</v>
      </c>
      <c r="J17" s="412"/>
    </row>
    <row r="18" spans="1:10" ht="12.75" customHeight="1">
      <c r="A18" s="114" t="s">
        <v>19</v>
      </c>
      <c r="B18" s="127" t="s">
        <v>145</v>
      </c>
      <c r="C18" s="134">
        <f>+C19+C20+C21+C22+C23</f>
        <v>0</v>
      </c>
      <c r="D18" s="134">
        <f>+D19+D20+D21+D22+D23</f>
        <v>0</v>
      </c>
      <c r="E18" s="134">
        <f>+E19+E20+E21+E22+E23</f>
        <v>0</v>
      </c>
      <c r="F18" s="122" t="s">
        <v>116</v>
      </c>
      <c r="G18" s="249"/>
      <c r="H18" s="249"/>
      <c r="I18" s="290">
        <f t="shared" si="1"/>
        <v>0</v>
      </c>
      <c r="J18" s="412"/>
    </row>
    <row r="19" spans="1:10" ht="12.75" customHeight="1">
      <c r="A19" s="116" t="s">
        <v>20</v>
      </c>
      <c r="B19" s="128" t="s">
        <v>134</v>
      </c>
      <c r="C19" s="42"/>
      <c r="D19" s="42"/>
      <c r="E19" s="282">
        <f aca="true" t="shared" si="2" ref="E19:E29">C19+D19</f>
        <v>0</v>
      </c>
      <c r="F19" s="122" t="s">
        <v>119</v>
      </c>
      <c r="G19" s="42"/>
      <c r="H19" s="42"/>
      <c r="I19" s="286">
        <f t="shared" si="1"/>
        <v>0</v>
      </c>
      <c r="J19" s="412"/>
    </row>
    <row r="20" spans="1:10" ht="12.75" customHeight="1">
      <c r="A20" s="114" t="s">
        <v>21</v>
      </c>
      <c r="B20" s="128" t="s">
        <v>135</v>
      </c>
      <c r="C20" s="42"/>
      <c r="D20" s="42"/>
      <c r="E20" s="282">
        <f t="shared" si="2"/>
        <v>0</v>
      </c>
      <c r="F20" s="122" t="s">
        <v>90</v>
      </c>
      <c r="G20" s="42"/>
      <c r="H20" s="42"/>
      <c r="I20" s="286">
        <f t="shared" si="1"/>
        <v>0</v>
      </c>
      <c r="J20" s="412"/>
    </row>
    <row r="21" spans="1:10" ht="12.75" customHeight="1">
      <c r="A21" s="116" t="s">
        <v>22</v>
      </c>
      <c r="B21" s="128" t="s">
        <v>136</v>
      </c>
      <c r="C21" s="42"/>
      <c r="D21" s="42"/>
      <c r="E21" s="282">
        <f t="shared" si="2"/>
        <v>0</v>
      </c>
      <c r="F21" s="122" t="s">
        <v>91</v>
      </c>
      <c r="G21" s="42"/>
      <c r="H21" s="42"/>
      <c r="I21" s="286">
        <f t="shared" si="1"/>
        <v>0</v>
      </c>
      <c r="J21" s="412"/>
    </row>
    <row r="22" spans="1:10" ht="12.75" customHeight="1">
      <c r="A22" s="114" t="s">
        <v>23</v>
      </c>
      <c r="B22" s="128" t="s">
        <v>137</v>
      </c>
      <c r="C22" s="42"/>
      <c r="D22" s="42"/>
      <c r="E22" s="282">
        <f t="shared" si="2"/>
        <v>0</v>
      </c>
      <c r="F22" s="121" t="s">
        <v>133</v>
      </c>
      <c r="G22" s="42"/>
      <c r="H22" s="42"/>
      <c r="I22" s="286">
        <f t="shared" si="1"/>
        <v>0</v>
      </c>
      <c r="J22" s="412"/>
    </row>
    <row r="23" spans="1:10" ht="12.75" customHeight="1">
      <c r="A23" s="116" t="s">
        <v>24</v>
      </c>
      <c r="B23" s="129" t="s">
        <v>138</v>
      </c>
      <c r="C23" s="42"/>
      <c r="D23" s="42"/>
      <c r="E23" s="282">
        <f t="shared" si="2"/>
        <v>0</v>
      </c>
      <c r="F23" s="122" t="s">
        <v>120</v>
      </c>
      <c r="G23" s="42"/>
      <c r="H23" s="42"/>
      <c r="I23" s="286">
        <f t="shared" si="1"/>
        <v>0</v>
      </c>
      <c r="J23" s="412"/>
    </row>
    <row r="24" spans="1:10" ht="12.75" customHeight="1">
      <c r="A24" s="114" t="s">
        <v>25</v>
      </c>
      <c r="B24" s="130" t="s">
        <v>139</v>
      </c>
      <c r="C24" s="124">
        <f>+C25+C26+C27+C28+C29</f>
        <v>0</v>
      </c>
      <c r="D24" s="124">
        <f>+D25+D26+D27+D28+D29</f>
        <v>0</v>
      </c>
      <c r="E24" s="124">
        <f>+E25+E26+E27+E28+E29</f>
        <v>0</v>
      </c>
      <c r="F24" s="131" t="s">
        <v>118</v>
      </c>
      <c r="G24" s="42"/>
      <c r="H24" s="42"/>
      <c r="I24" s="286">
        <f t="shared" si="1"/>
        <v>0</v>
      </c>
      <c r="J24" s="412"/>
    </row>
    <row r="25" spans="1:10" ht="12.75" customHeight="1">
      <c r="A25" s="116" t="s">
        <v>26</v>
      </c>
      <c r="B25" s="129" t="s">
        <v>140</v>
      </c>
      <c r="C25" s="42"/>
      <c r="D25" s="42"/>
      <c r="E25" s="282">
        <f t="shared" si="2"/>
        <v>0</v>
      </c>
      <c r="F25" s="131" t="s">
        <v>284</v>
      </c>
      <c r="G25" s="42"/>
      <c r="H25" s="42"/>
      <c r="I25" s="286">
        <f t="shared" si="1"/>
        <v>0</v>
      </c>
      <c r="J25" s="412"/>
    </row>
    <row r="26" spans="1:10" ht="12.75" customHeight="1">
      <c r="A26" s="114" t="s">
        <v>27</v>
      </c>
      <c r="B26" s="129" t="s">
        <v>141</v>
      </c>
      <c r="C26" s="42"/>
      <c r="D26" s="42"/>
      <c r="E26" s="282">
        <f t="shared" si="2"/>
        <v>0</v>
      </c>
      <c r="F26" s="126"/>
      <c r="G26" s="42"/>
      <c r="H26" s="42"/>
      <c r="I26" s="286">
        <f t="shared" si="1"/>
        <v>0</v>
      </c>
      <c r="J26" s="412"/>
    </row>
    <row r="27" spans="1:10" ht="12.75" customHeight="1">
      <c r="A27" s="116" t="s">
        <v>28</v>
      </c>
      <c r="B27" s="128" t="s">
        <v>142</v>
      </c>
      <c r="C27" s="42"/>
      <c r="D27" s="42"/>
      <c r="E27" s="282">
        <f t="shared" si="2"/>
        <v>0</v>
      </c>
      <c r="F27" s="50"/>
      <c r="G27" s="42"/>
      <c r="H27" s="42"/>
      <c r="I27" s="286">
        <f t="shared" si="1"/>
        <v>0</v>
      </c>
      <c r="J27" s="412"/>
    </row>
    <row r="28" spans="1:10" ht="12.75" customHeight="1">
      <c r="A28" s="114" t="s">
        <v>29</v>
      </c>
      <c r="B28" s="132" t="s">
        <v>143</v>
      </c>
      <c r="C28" s="42"/>
      <c r="D28" s="42"/>
      <c r="E28" s="282">
        <f t="shared" si="2"/>
        <v>0</v>
      </c>
      <c r="F28" s="30"/>
      <c r="G28" s="42"/>
      <c r="H28" s="42"/>
      <c r="I28" s="286">
        <f t="shared" si="1"/>
        <v>0</v>
      </c>
      <c r="J28" s="412"/>
    </row>
    <row r="29" spans="1:10" ht="12.75" customHeight="1" thickBot="1">
      <c r="A29" s="116" t="s">
        <v>30</v>
      </c>
      <c r="B29" s="133" t="s">
        <v>144</v>
      </c>
      <c r="C29" s="42"/>
      <c r="D29" s="42"/>
      <c r="E29" s="282">
        <f t="shared" si="2"/>
        <v>0</v>
      </c>
      <c r="F29" s="50"/>
      <c r="G29" s="42"/>
      <c r="H29" s="42"/>
      <c r="I29" s="286">
        <f t="shared" si="1"/>
        <v>0</v>
      </c>
      <c r="J29" s="412"/>
    </row>
    <row r="30" spans="1:10" ht="21.75" customHeight="1" thickBot="1">
      <c r="A30" s="119" t="s">
        <v>31</v>
      </c>
      <c r="B30" s="52" t="s">
        <v>281</v>
      </c>
      <c r="C30" s="101">
        <f>+C18+C24</f>
        <v>0</v>
      </c>
      <c r="D30" s="101">
        <f>+D18+D24</f>
        <v>0</v>
      </c>
      <c r="E30" s="101">
        <f>+E18+E24</f>
        <v>0</v>
      </c>
      <c r="F30" s="52" t="s">
        <v>285</v>
      </c>
      <c r="G30" s="101">
        <f>SUM(G18:G29)</f>
        <v>0</v>
      </c>
      <c r="H30" s="101">
        <f>SUM(H18:H29)</f>
        <v>0</v>
      </c>
      <c r="I30" s="135">
        <f>SUM(I18:I29)</f>
        <v>0</v>
      </c>
      <c r="J30" s="412"/>
    </row>
    <row r="31" spans="1:10" ht="13.5" thickBot="1">
      <c r="A31" s="119" t="s">
        <v>32</v>
      </c>
      <c r="B31" s="125" t="s">
        <v>286</v>
      </c>
      <c r="C31" s="297">
        <f>+C17+C30</f>
        <v>96530624</v>
      </c>
      <c r="D31" s="297">
        <f>+D17+D30</f>
        <v>-9257930</v>
      </c>
      <c r="E31" s="298">
        <f>+E17+E30</f>
        <v>87272694</v>
      </c>
      <c r="F31" s="125" t="s">
        <v>287</v>
      </c>
      <c r="G31" s="297">
        <f>+G17+G30</f>
        <v>208577538</v>
      </c>
      <c r="H31" s="297">
        <f>+H17+H30</f>
        <v>-8627400</v>
      </c>
      <c r="I31" s="298">
        <f>+I17+I30</f>
        <v>199950138</v>
      </c>
      <c r="J31" s="412"/>
    </row>
    <row r="32" spans="1:10" ht="13.5" thickBot="1">
      <c r="A32" s="119" t="s">
        <v>33</v>
      </c>
      <c r="B32" s="125" t="s">
        <v>94</v>
      </c>
      <c r="C32" s="297">
        <f>IF(C17-G17&lt;0,G17-C17,"-")</f>
        <v>112046914</v>
      </c>
      <c r="D32" s="297">
        <f>IF(D17-H17&lt;0,H17-D17,"-")</f>
        <v>630530</v>
      </c>
      <c r="E32" s="298">
        <f>IF(E17-I17&lt;0,I17-E17,"-")</f>
        <v>112677444</v>
      </c>
      <c r="F32" s="125" t="s">
        <v>95</v>
      </c>
      <c r="G32" s="297" t="str">
        <f>IF(C17-G17&gt;0,C17-G17,"-")</f>
        <v>-</v>
      </c>
      <c r="H32" s="297" t="str">
        <f>IF(D17-H17&gt;0,D17-H17,"-")</f>
        <v>-</v>
      </c>
      <c r="I32" s="298" t="str">
        <f>IF(E17-I17&gt;0,E17-I17,"-")</f>
        <v>-</v>
      </c>
      <c r="J32" s="412"/>
    </row>
    <row r="33" spans="1:10" ht="13.5" thickBot="1">
      <c r="A33" s="119" t="s">
        <v>34</v>
      </c>
      <c r="B33" s="125" t="s">
        <v>485</v>
      </c>
      <c r="C33" s="297">
        <f>IF(C31-G31&lt;0,G31-C31,"-")</f>
        <v>112046914</v>
      </c>
      <c r="D33" s="297">
        <f>IF(D31-H31&lt;0,H31-D31,"-")</f>
        <v>630530</v>
      </c>
      <c r="E33" s="297">
        <f>IF(E31-I31&lt;0,I31-E31,"-")</f>
        <v>112677444</v>
      </c>
      <c r="F33" s="125" t="s">
        <v>486</v>
      </c>
      <c r="G33" s="297" t="str">
        <f>IF(C31-G31&gt;0,C31-G31,"-")</f>
        <v>-</v>
      </c>
      <c r="H33" s="297" t="str">
        <f>IF(D31-H31&gt;0,D31-H31,"-")</f>
        <v>-</v>
      </c>
      <c r="I33" s="299" t="str">
        <f>IF(E31-I31&gt;0,E31-I31,"-")</f>
        <v>-</v>
      </c>
      <c r="J33" s="412"/>
    </row>
  </sheetData>
  <sheetProtection sheet="1" objects="1" scenarios="1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251" t="s">
        <v>475</v>
      </c>
      <c r="B1" s="68"/>
      <c r="C1" s="68"/>
      <c r="D1" s="68"/>
      <c r="E1" s="252" t="s">
        <v>89</v>
      </c>
    </row>
    <row r="2" spans="1:5" ht="12.75">
      <c r="A2" s="68"/>
      <c r="B2" s="68"/>
      <c r="C2" s="68"/>
      <c r="D2" s="68"/>
      <c r="E2" s="68"/>
    </row>
    <row r="3" spans="1:5" ht="12.75">
      <c r="A3" s="253"/>
      <c r="B3" s="254"/>
      <c r="C3" s="253"/>
      <c r="D3" s="255"/>
      <c r="E3" s="254"/>
    </row>
    <row r="4" spans="1:5" ht="15">
      <c r="A4" s="70" t="str">
        <f>+ÖSSZEFÜGGÉSEK!A6</f>
        <v>2018. évi eredeti előirányzat BEVÉTELEK</v>
      </c>
      <c r="B4" s="256"/>
      <c r="C4" s="257"/>
      <c r="D4" s="255"/>
      <c r="E4" s="254"/>
    </row>
    <row r="5" spans="1:5" ht="12.75">
      <c r="A5" s="253"/>
      <c r="B5" s="254"/>
      <c r="C5" s="253"/>
      <c r="D5" s="255"/>
      <c r="E5" s="254"/>
    </row>
    <row r="6" spans="1:5" ht="12.75">
      <c r="A6" s="253" t="s">
        <v>435</v>
      </c>
      <c r="B6" s="254">
        <f>+'1.1.sz.mell.'!C63</f>
        <v>412046136</v>
      </c>
      <c r="C6" s="253" t="s">
        <v>414</v>
      </c>
      <c r="D6" s="255">
        <f>+'2.1.sz.mell  '!C18+'2.2.sz.mell  '!C17</f>
        <v>412046136</v>
      </c>
      <c r="E6" s="254">
        <f>+B6-D6</f>
        <v>0</v>
      </c>
    </row>
    <row r="7" spans="1:5" ht="12.75">
      <c r="A7" s="253" t="s">
        <v>451</v>
      </c>
      <c r="B7" s="254">
        <f>+'1.1.sz.mell.'!C87</f>
        <v>108089864</v>
      </c>
      <c r="C7" s="253" t="s">
        <v>420</v>
      </c>
      <c r="D7" s="255">
        <f>+'2.1.sz.mell  '!C29+'2.2.sz.mell  '!C30</f>
        <v>108089864</v>
      </c>
      <c r="E7" s="254">
        <f>+B7-D7</f>
        <v>0</v>
      </c>
    </row>
    <row r="8" spans="1:5" ht="12.75">
      <c r="A8" s="253" t="s">
        <v>452</v>
      </c>
      <c r="B8" s="254">
        <f>+'1.1.sz.mell.'!C88</f>
        <v>520136000</v>
      </c>
      <c r="C8" s="253" t="s">
        <v>421</v>
      </c>
      <c r="D8" s="255">
        <f>+'2.1.sz.mell  '!C30+'2.2.sz.mell  '!C31</f>
        <v>520136000</v>
      </c>
      <c r="E8" s="254">
        <f>+B8-D8</f>
        <v>0</v>
      </c>
    </row>
    <row r="9" spans="1:5" ht="12.75">
      <c r="A9" s="253"/>
      <c r="B9" s="254"/>
      <c r="C9" s="253"/>
      <c r="D9" s="255"/>
      <c r="E9" s="254"/>
    </row>
    <row r="10" spans="1:5" ht="15">
      <c r="A10" s="70" t="str">
        <f>+ÖSSZEFÜGGÉSEK!A13</f>
        <v>2018. évi előirányzat módosítások BEVÉTELEK</v>
      </c>
      <c r="B10" s="256"/>
      <c r="C10" s="257"/>
      <c r="D10" s="255"/>
      <c r="E10" s="254"/>
    </row>
    <row r="11" spans="1:5" ht="12.75">
      <c r="A11" s="253"/>
      <c r="B11" s="254"/>
      <c r="C11" s="253"/>
      <c r="D11" s="255"/>
      <c r="E11" s="254"/>
    </row>
    <row r="12" spans="1:5" ht="12.75">
      <c r="A12" s="253" t="s">
        <v>436</v>
      </c>
      <c r="B12" s="254">
        <f>+'1.1.sz.mell.'!J63</f>
        <v>65702000</v>
      </c>
      <c r="C12" s="253" t="s">
        <v>415</v>
      </c>
      <c r="D12" s="255">
        <f>+'2.1.sz.mell  '!D18+'2.2.sz.mell  '!D17</f>
        <v>65702000</v>
      </c>
      <c r="E12" s="254">
        <f>+B12-D12</f>
        <v>0</v>
      </c>
    </row>
    <row r="13" spans="1:5" ht="12.75">
      <c r="A13" s="253" t="s">
        <v>437</v>
      </c>
      <c r="B13" s="254">
        <f>+'1.1.sz.mell.'!J87</f>
        <v>0</v>
      </c>
      <c r="C13" s="253" t="s">
        <v>422</v>
      </c>
      <c r="D13" s="255">
        <f>+'2.1.sz.mell  '!D29+'2.2.sz.mell  '!D30</f>
        <v>0</v>
      </c>
      <c r="E13" s="254">
        <f>+B13-D13</f>
        <v>0</v>
      </c>
    </row>
    <row r="14" spans="1:5" ht="12.75">
      <c r="A14" s="253" t="s">
        <v>438</v>
      </c>
      <c r="B14" s="254">
        <f>+'1.1.sz.mell.'!J88</f>
        <v>65702000</v>
      </c>
      <c r="C14" s="253" t="s">
        <v>423</v>
      </c>
      <c r="D14" s="255">
        <f>+'2.1.sz.mell  '!D30+'2.2.sz.mell  '!D31</f>
        <v>65702000</v>
      </c>
      <c r="E14" s="254">
        <f>+B14-D14</f>
        <v>0</v>
      </c>
    </row>
    <row r="15" spans="1:5" ht="12.75">
      <c r="A15" s="253"/>
      <c r="B15" s="254"/>
      <c r="C15" s="253"/>
      <c r="D15" s="255"/>
      <c r="E15" s="254"/>
    </row>
    <row r="16" spans="1:5" ht="13.5">
      <c r="A16" s="258" t="str">
        <f>+ÖSSZEFÜGGÉSEK!A19</f>
        <v>2018. módosítás utáni módosított előrirányzatok BEVÉTELEK</v>
      </c>
      <c r="B16" s="69"/>
      <c r="C16" s="257"/>
      <c r="D16" s="255"/>
      <c r="E16" s="254"/>
    </row>
    <row r="17" spans="1:5" ht="12.75">
      <c r="A17" s="253"/>
      <c r="B17" s="254"/>
      <c r="C17" s="253"/>
      <c r="D17" s="255"/>
      <c r="E17" s="254"/>
    </row>
    <row r="18" spans="1:5" ht="12.75">
      <c r="A18" s="253" t="s">
        <v>439</v>
      </c>
      <c r="B18" s="254">
        <f>+'1.1.sz.mell.'!K63</f>
        <v>477748136</v>
      </c>
      <c r="C18" s="253" t="s">
        <v>416</v>
      </c>
      <c r="D18" s="255">
        <f>+'2.1.sz.mell  '!E18+'2.2.sz.mell  '!E17</f>
        <v>477748136</v>
      </c>
      <c r="E18" s="254">
        <f>+B18-D18</f>
        <v>0</v>
      </c>
    </row>
    <row r="19" spans="1:5" ht="12.75">
      <c r="A19" s="253" t="s">
        <v>440</v>
      </c>
      <c r="B19" s="254">
        <f>+'1.1.sz.mell.'!K87</f>
        <v>108089864</v>
      </c>
      <c r="C19" s="253" t="s">
        <v>424</v>
      </c>
      <c r="D19" s="255">
        <f>+'2.1.sz.mell  '!E29+'2.2.sz.mell  '!E30</f>
        <v>108089864</v>
      </c>
      <c r="E19" s="254">
        <f>+B19-D19</f>
        <v>0</v>
      </c>
    </row>
    <row r="20" spans="1:5" ht="12.75">
      <c r="A20" s="253" t="s">
        <v>441</v>
      </c>
      <c r="B20" s="254">
        <f>+'1.1.sz.mell.'!K88</f>
        <v>585838000</v>
      </c>
      <c r="C20" s="253" t="s">
        <v>425</v>
      </c>
      <c r="D20" s="255">
        <f>+'2.1.sz.mell  '!E30+'2.2.sz.mell  '!E31</f>
        <v>585838000</v>
      </c>
      <c r="E20" s="254">
        <f>+B20-D20</f>
        <v>0</v>
      </c>
    </row>
    <row r="21" spans="1:5" ht="12.75">
      <c r="A21" s="253"/>
      <c r="B21" s="254"/>
      <c r="C21" s="253"/>
      <c r="D21" s="255"/>
      <c r="E21" s="254"/>
    </row>
    <row r="22" spans="1:5" ht="15">
      <c r="A22" s="70" t="str">
        <f>+ÖSSZEFÜGGÉSEK!A25</f>
        <v>2018. évi eredeti előirányzat KIADÁSOK</v>
      </c>
      <c r="B22" s="256"/>
      <c r="C22" s="257"/>
      <c r="D22" s="255"/>
      <c r="E22" s="254"/>
    </row>
    <row r="23" spans="1:5" ht="12.75">
      <c r="A23" s="253"/>
      <c r="B23" s="254"/>
      <c r="C23" s="253"/>
      <c r="D23" s="255"/>
      <c r="E23" s="254"/>
    </row>
    <row r="24" spans="1:5" ht="12.75">
      <c r="A24" s="253" t="s">
        <v>453</v>
      </c>
      <c r="B24" s="254">
        <f>+'1.1.sz.mell.'!C130</f>
        <v>516970323</v>
      </c>
      <c r="C24" s="253" t="s">
        <v>417</v>
      </c>
      <c r="D24" s="255">
        <f>+'2.1.sz.mell  '!G18+'2.2.sz.mell  '!G17</f>
        <v>516970323</v>
      </c>
      <c r="E24" s="254">
        <f>+B24-D24</f>
        <v>0</v>
      </c>
    </row>
    <row r="25" spans="1:5" ht="12.75">
      <c r="A25" s="253" t="s">
        <v>443</v>
      </c>
      <c r="B25" s="254">
        <f>+'1.1.sz.mell.'!C155</f>
        <v>3165677</v>
      </c>
      <c r="C25" s="253" t="s">
        <v>426</v>
      </c>
      <c r="D25" s="255">
        <f>+'2.1.sz.mell  '!G29+'2.2.sz.mell  '!G30</f>
        <v>3165677</v>
      </c>
      <c r="E25" s="254">
        <f>+B25-D25</f>
        <v>0</v>
      </c>
    </row>
    <row r="26" spans="1:5" ht="12.75">
      <c r="A26" s="253" t="s">
        <v>444</v>
      </c>
      <c r="B26" s="254">
        <f>+'1.1.sz.mell.'!C156</f>
        <v>520136000</v>
      </c>
      <c r="C26" s="253" t="s">
        <v>427</v>
      </c>
      <c r="D26" s="255">
        <f>+'2.1.sz.mell  '!G30+'2.2.sz.mell  '!G31</f>
        <v>520136000</v>
      </c>
      <c r="E26" s="254">
        <f>+B26-D26</f>
        <v>0</v>
      </c>
    </row>
    <row r="27" spans="1:5" ht="12.75">
      <c r="A27" s="253"/>
      <c r="B27" s="254"/>
      <c r="C27" s="253"/>
      <c r="D27" s="255"/>
      <c r="E27" s="254"/>
    </row>
    <row r="28" spans="1:5" ht="15">
      <c r="A28" s="70" t="str">
        <f>+ÖSSZEFÜGGÉSEK!A31</f>
        <v>2018. évi előirányzat módosítások KIADÁSOK</v>
      </c>
      <c r="B28" s="256"/>
      <c r="C28" s="257"/>
      <c r="D28" s="255"/>
      <c r="E28" s="254"/>
    </row>
    <row r="29" spans="1:5" ht="12.75">
      <c r="A29" s="253"/>
      <c r="B29" s="254"/>
      <c r="C29" s="253"/>
      <c r="D29" s="255"/>
      <c r="E29" s="254"/>
    </row>
    <row r="30" spans="1:5" ht="12.75">
      <c r="A30" s="253" t="s">
        <v>445</v>
      </c>
      <c r="B30" s="254">
        <f>+'1.1.sz.mell.'!J130</f>
        <v>65702000</v>
      </c>
      <c r="C30" s="253" t="s">
        <v>418</v>
      </c>
      <c r="D30" s="255">
        <f>+'2.1.sz.mell  '!H18+'2.2.sz.mell  '!H17</f>
        <v>65702000</v>
      </c>
      <c r="E30" s="254">
        <f>+B30-D30</f>
        <v>0</v>
      </c>
    </row>
    <row r="31" spans="1:5" ht="12.75">
      <c r="A31" s="253" t="s">
        <v>446</v>
      </c>
      <c r="B31" s="254">
        <f>+'1.1.sz.mell.'!J155</f>
        <v>0</v>
      </c>
      <c r="C31" s="253" t="s">
        <v>428</v>
      </c>
      <c r="D31" s="255">
        <f>+'2.1.sz.mell  '!H29+'2.2.sz.mell  '!H30</f>
        <v>0</v>
      </c>
      <c r="E31" s="254">
        <f>+B31-D31</f>
        <v>0</v>
      </c>
    </row>
    <row r="32" spans="1:5" ht="12.75">
      <c r="A32" s="253" t="s">
        <v>447</v>
      </c>
      <c r="B32" s="254">
        <f>+'1.1.sz.mell.'!J156</f>
        <v>65702000</v>
      </c>
      <c r="C32" s="253" t="s">
        <v>429</v>
      </c>
      <c r="D32" s="255">
        <f>+'2.1.sz.mell  '!H30+'2.2.sz.mell  '!H31</f>
        <v>65702000</v>
      </c>
      <c r="E32" s="254">
        <f>+B32-D32</f>
        <v>0</v>
      </c>
    </row>
    <row r="33" spans="1:5" ht="12.75">
      <c r="A33" s="253"/>
      <c r="B33" s="254"/>
      <c r="C33" s="253"/>
      <c r="D33" s="255"/>
      <c r="E33" s="254"/>
    </row>
    <row r="34" spans="1:5" ht="15">
      <c r="A34" s="259" t="str">
        <f>+ÖSSZEFÜGGÉSEK!A37</f>
        <v>2018. módosítás utáni módosított előirányzatok KIADÁSOK</v>
      </c>
      <c r="B34" s="256"/>
      <c r="C34" s="257"/>
      <c r="D34" s="255"/>
      <c r="E34" s="254"/>
    </row>
    <row r="35" spans="1:5" ht="12.75">
      <c r="A35" s="253"/>
      <c r="B35" s="254"/>
      <c r="C35" s="253"/>
      <c r="D35" s="255"/>
      <c r="E35" s="254"/>
    </row>
    <row r="36" spans="1:5" ht="12.75">
      <c r="A36" s="253" t="s">
        <v>448</v>
      </c>
      <c r="B36" s="254">
        <f>+'1.1.sz.mell.'!K130</f>
        <v>582672323</v>
      </c>
      <c r="C36" s="253" t="s">
        <v>419</v>
      </c>
      <c r="D36" s="255">
        <f>+'2.1.sz.mell  '!I18+'2.2.sz.mell  '!I17</f>
        <v>582672323</v>
      </c>
      <c r="E36" s="254">
        <f>+B36-D36</f>
        <v>0</v>
      </c>
    </row>
    <row r="37" spans="1:5" ht="12.75">
      <c r="A37" s="253" t="s">
        <v>449</v>
      </c>
      <c r="B37" s="254">
        <f>+'1.1.sz.mell.'!K155</f>
        <v>3165677</v>
      </c>
      <c r="C37" s="253" t="s">
        <v>430</v>
      </c>
      <c r="D37" s="255">
        <f>+'2.1.sz.mell  '!I29+'2.2.sz.mell  '!I30</f>
        <v>3165677</v>
      </c>
      <c r="E37" s="254">
        <f>+B37-D37</f>
        <v>0</v>
      </c>
    </row>
    <row r="38" spans="1:5" ht="12.75">
      <c r="A38" s="253" t="s">
        <v>454</v>
      </c>
      <c r="B38" s="254">
        <f>+'1.1.sz.mell.'!K156</f>
        <v>585838000</v>
      </c>
      <c r="C38" s="253" t="s">
        <v>431</v>
      </c>
      <c r="D38" s="255">
        <f>+'2.1.sz.mell  '!I30+'2.2.sz.mell  '!I31</f>
        <v>585838000</v>
      </c>
      <c r="E38" s="254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workbookViewId="0" topLeftCell="A1">
      <selection activeCell="I4" sqref="I4"/>
    </sheetView>
  </sheetViews>
  <sheetFormatPr defaultColWidth="9.375" defaultRowHeight="12.75"/>
  <cols>
    <col min="1" max="1" width="38.75390625" style="28" customWidth="1"/>
    <col min="2" max="8" width="15.75390625" style="27" customWidth="1"/>
    <col min="9" max="9" width="15.75390625" style="34" customWidth="1"/>
    <col min="10" max="11" width="12.75390625" style="27" customWidth="1"/>
    <col min="12" max="12" width="13.75390625" style="27" customWidth="1"/>
    <col min="13" max="16384" width="9.375" style="27" customWidth="1"/>
  </cols>
  <sheetData>
    <row r="1" spans="1:9" ht="25.5" customHeight="1">
      <c r="A1" s="414" t="s">
        <v>0</v>
      </c>
      <c r="B1" s="414"/>
      <c r="C1" s="414"/>
      <c r="D1" s="414"/>
      <c r="E1" s="414"/>
      <c r="F1" s="414"/>
      <c r="G1" s="414"/>
      <c r="H1" s="414"/>
      <c r="I1" s="414"/>
    </row>
    <row r="2" spans="1:9" ht="22.5" customHeight="1" thickBot="1">
      <c r="A2" s="60"/>
      <c r="B2" s="34"/>
      <c r="C2" s="34"/>
      <c r="D2" s="34"/>
      <c r="E2" s="34"/>
      <c r="F2" s="34"/>
      <c r="G2" s="34"/>
      <c r="H2" s="34"/>
      <c r="I2" s="31" t="str">
        <f>'2.2.sz.mell  '!I2</f>
        <v>Forintban!</v>
      </c>
    </row>
    <row r="3" spans="1:9" s="29" customFormat="1" ht="44.25" customHeight="1" thickBot="1">
      <c r="A3" s="61" t="s">
        <v>47</v>
      </c>
      <c r="B3" s="62" t="s">
        <v>48</v>
      </c>
      <c r="C3" s="62" t="s">
        <v>49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7" t="s">
        <v>503</v>
      </c>
      <c r="G3" s="367" t="s">
        <v>549</v>
      </c>
      <c r="H3" s="367" t="s">
        <v>548</v>
      </c>
      <c r="I3" s="370" t="s">
        <v>545</v>
      </c>
    </row>
    <row r="4" spans="1:9" s="34" customFormat="1" ht="12" customHeight="1" thickBot="1">
      <c r="A4" s="32" t="s">
        <v>377</v>
      </c>
      <c r="B4" s="33" t="s">
        <v>378</v>
      </c>
      <c r="C4" s="33" t="s">
        <v>379</v>
      </c>
      <c r="D4" s="33" t="s">
        <v>381</v>
      </c>
      <c r="E4" s="33" t="s">
        <v>380</v>
      </c>
      <c r="F4" s="33" t="s">
        <v>382</v>
      </c>
      <c r="G4" s="33" t="s">
        <v>383</v>
      </c>
      <c r="H4" s="33" t="s">
        <v>506</v>
      </c>
      <c r="I4" s="371" t="s">
        <v>505</v>
      </c>
    </row>
    <row r="5" spans="1:9" ht="18.75" customHeight="1">
      <c r="A5" s="383" t="s">
        <v>522</v>
      </c>
      <c r="B5" s="384">
        <v>9271400</v>
      </c>
      <c r="C5" s="385" t="s">
        <v>523</v>
      </c>
      <c r="D5" s="386"/>
      <c r="E5" s="386">
        <v>9271400</v>
      </c>
      <c r="F5" s="21">
        <v>-9271400</v>
      </c>
      <c r="G5" s="21"/>
      <c r="H5" s="361">
        <f>F5+G5</f>
        <v>-9271400</v>
      </c>
      <c r="I5" s="35">
        <f>E5+H5</f>
        <v>0</v>
      </c>
    </row>
    <row r="6" spans="1:9" ht="19.5" customHeight="1">
      <c r="A6" s="387" t="s">
        <v>524</v>
      </c>
      <c r="B6" s="388">
        <v>33266380</v>
      </c>
      <c r="C6" s="214" t="s">
        <v>525</v>
      </c>
      <c r="D6" s="21">
        <v>8569960</v>
      </c>
      <c r="E6" s="21">
        <v>24696420</v>
      </c>
      <c r="F6" s="21"/>
      <c r="G6" s="21"/>
      <c r="H6" s="361">
        <f>F6+G6</f>
        <v>0</v>
      </c>
      <c r="I6" s="35">
        <f>E6+H6</f>
        <v>24696420</v>
      </c>
    </row>
    <row r="7" spans="1:9" ht="21.75" customHeight="1">
      <c r="A7" s="387" t="s">
        <v>526</v>
      </c>
      <c r="B7" s="388">
        <v>871000</v>
      </c>
      <c r="C7" s="214" t="s">
        <v>525</v>
      </c>
      <c r="D7" s="21">
        <v>0</v>
      </c>
      <c r="E7" s="21">
        <v>871000</v>
      </c>
      <c r="F7" s="21"/>
      <c r="G7" s="21"/>
      <c r="H7" s="361">
        <f>F7+G7</f>
        <v>0</v>
      </c>
      <c r="I7" s="35">
        <f aca="true" t="shared" si="0" ref="I7:I22">E7+H7</f>
        <v>871000</v>
      </c>
    </row>
    <row r="8" spans="1:9" ht="15.75" customHeight="1">
      <c r="A8" s="387" t="s">
        <v>527</v>
      </c>
      <c r="B8" s="388">
        <v>10922000</v>
      </c>
      <c r="C8" s="214" t="s">
        <v>525</v>
      </c>
      <c r="D8" s="21">
        <v>1778000</v>
      </c>
      <c r="E8" s="21">
        <v>9144000</v>
      </c>
      <c r="F8" s="21"/>
      <c r="G8" s="21"/>
      <c r="H8" s="361">
        <f aca="true" t="shared" si="1" ref="H8:H22">F8+G8</f>
        <v>0</v>
      </c>
      <c r="I8" s="35">
        <f t="shared" si="0"/>
        <v>9144000</v>
      </c>
    </row>
    <row r="9" spans="1:9" ht="15.75" customHeight="1">
      <c r="A9" s="389" t="s">
        <v>528</v>
      </c>
      <c r="B9" s="21">
        <v>4064000</v>
      </c>
      <c r="C9" s="214" t="s">
        <v>523</v>
      </c>
      <c r="D9" s="21">
        <v>0</v>
      </c>
      <c r="E9" s="21">
        <v>4064000</v>
      </c>
      <c r="F9" s="21"/>
      <c r="G9" s="21"/>
      <c r="H9" s="361">
        <f t="shared" si="1"/>
        <v>0</v>
      </c>
      <c r="I9" s="35">
        <f t="shared" si="0"/>
        <v>4064000</v>
      </c>
    </row>
    <row r="10" spans="1:9" ht="15.75" customHeight="1">
      <c r="A10" s="390" t="s">
        <v>529</v>
      </c>
      <c r="B10" s="21">
        <v>2540000</v>
      </c>
      <c r="C10" s="214" t="s">
        <v>523</v>
      </c>
      <c r="D10" s="21"/>
      <c r="E10" s="21">
        <v>2540000</v>
      </c>
      <c r="F10" s="21"/>
      <c r="G10" s="21"/>
      <c r="H10" s="361">
        <f t="shared" si="1"/>
        <v>0</v>
      </c>
      <c r="I10" s="35">
        <f t="shared" si="0"/>
        <v>2540000</v>
      </c>
    </row>
    <row r="11" spans="1:9" ht="15.75" customHeight="1">
      <c r="A11" s="213" t="s">
        <v>530</v>
      </c>
      <c r="B11" s="21">
        <v>5000000</v>
      </c>
      <c r="C11" s="214" t="s">
        <v>523</v>
      </c>
      <c r="D11" s="21"/>
      <c r="E11" s="21">
        <v>5000000</v>
      </c>
      <c r="F11" s="21"/>
      <c r="G11" s="21"/>
      <c r="H11" s="361">
        <f t="shared" si="1"/>
        <v>0</v>
      </c>
      <c r="I11" s="35">
        <f t="shared" si="0"/>
        <v>5000000</v>
      </c>
    </row>
    <row r="12" spans="1:9" ht="15.75" customHeight="1">
      <c r="A12" s="213" t="s">
        <v>531</v>
      </c>
      <c r="B12" s="21">
        <v>3000000</v>
      </c>
      <c r="C12" s="214" t="s">
        <v>523</v>
      </c>
      <c r="D12" s="21"/>
      <c r="E12" s="21">
        <v>3000000</v>
      </c>
      <c r="F12" s="21"/>
      <c r="G12" s="21"/>
      <c r="H12" s="361">
        <f t="shared" si="1"/>
        <v>0</v>
      </c>
      <c r="I12" s="35">
        <f t="shared" si="0"/>
        <v>3000000</v>
      </c>
    </row>
    <row r="13" spans="1:9" ht="15.75" customHeight="1">
      <c r="A13" s="213" t="s">
        <v>532</v>
      </c>
      <c r="B13" s="21">
        <v>5334058</v>
      </c>
      <c r="C13" s="214" t="s">
        <v>523</v>
      </c>
      <c r="D13" s="21"/>
      <c r="E13" s="21">
        <v>5334058</v>
      </c>
      <c r="F13" s="21"/>
      <c r="G13" s="21"/>
      <c r="H13" s="361">
        <v>644000</v>
      </c>
      <c r="I13" s="35">
        <f t="shared" si="0"/>
        <v>5978058</v>
      </c>
    </row>
    <row r="14" spans="1:9" ht="15.75" customHeight="1">
      <c r="A14" s="213"/>
      <c r="B14" s="21"/>
      <c r="C14" s="214"/>
      <c r="D14" s="21"/>
      <c r="E14" s="21"/>
      <c r="F14" s="21"/>
      <c r="G14" s="21"/>
      <c r="H14" s="361">
        <f t="shared" si="1"/>
        <v>0</v>
      </c>
      <c r="I14" s="35">
        <f t="shared" si="0"/>
        <v>0</v>
      </c>
    </row>
    <row r="15" spans="1:9" ht="15.75" customHeight="1">
      <c r="A15" s="213"/>
      <c r="B15" s="21"/>
      <c r="C15" s="214"/>
      <c r="D15" s="21"/>
      <c r="E15" s="21"/>
      <c r="F15" s="21"/>
      <c r="G15" s="21"/>
      <c r="H15" s="361">
        <f t="shared" si="1"/>
        <v>0</v>
      </c>
      <c r="I15" s="35">
        <f t="shared" si="0"/>
        <v>0</v>
      </c>
    </row>
    <row r="16" spans="1:9" ht="15.75" customHeight="1">
      <c r="A16" s="213"/>
      <c r="B16" s="21"/>
      <c r="C16" s="214"/>
      <c r="D16" s="21"/>
      <c r="E16" s="21"/>
      <c r="F16" s="21"/>
      <c r="G16" s="21"/>
      <c r="H16" s="361">
        <f t="shared" si="1"/>
        <v>0</v>
      </c>
      <c r="I16" s="35">
        <f t="shared" si="0"/>
        <v>0</v>
      </c>
    </row>
    <row r="17" spans="1:9" ht="15.75" customHeight="1">
      <c r="A17" s="213"/>
      <c r="B17" s="21"/>
      <c r="C17" s="214"/>
      <c r="D17" s="21"/>
      <c r="E17" s="21"/>
      <c r="F17" s="21"/>
      <c r="G17" s="21"/>
      <c r="H17" s="361">
        <f t="shared" si="1"/>
        <v>0</v>
      </c>
      <c r="I17" s="35">
        <f t="shared" si="0"/>
        <v>0</v>
      </c>
    </row>
    <row r="18" spans="1:9" ht="15.75" customHeight="1">
      <c r="A18" s="213"/>
      <c r="B18" s="21"/>
      <c r="C18" s="214"/>
      <c r="D18" s="21"/>
      <c r="E18" s="21"/>
      <c r="F18" s="21"/>
      <c r="G18" s="21"/>
      <c r="H18" s="361">
        <f t="shared" si="1"/>
        <v>0</v>
      </c>
      <c r="I18" s="35">
        <f t="shared" si="0"/>
        <v>0</v>
      </c>
    </row>
    <row r="19" spans="1:9" ht="15.75" customHeight="1">
      <c r="A19" s="213"/>
      <c r="B19" s="21"/>
      <c r="C19" s="214"/>
      <c r="D19" s="21"/>
      <c r="E19" s="21"/>
      <c r="F19" s="21"/>
      <c r="G19" s="21"/>
      <c r="H19" s="361">
        <f t="shared" si="1"/>
        <v>0</v>
      </c>
      <c r="I19" s="35">
        <f t="shared" si="0"/>
        <v>0</v>
      </c>
    </row>
    <row r="20" spans="1:9" ht="15.75" customHeight="1">
      <c r="A20" s="213"/>
      <c r="B20" s="21"/>
      <c r="C20" s="214"/>
      <c r="D20" s="21"/>
      <c r="E20" s="21"/>
      <c r="F20" s="21"/>
      <c r="G20" s="21"/>
      <c r="H20" s="361">
        <f t="shared" si="1"/>
        <v>0</v>
      </c>
      <c r="I20" s="35">
        <f t="shared" si="0"/>
        <v>0</v>
      </c>
    </row>
    <row r="21" spans="1:9" ht="15.75" customHeight="1">
      <c r="A21" s="213"/>
      <c r="B21" s="21"/>
      <c r="C21" s="214"/>
      <c r="D21" s="21"/>
      <c r="E21" s="21"/>
      <c r="F21" s="21"/>
      <c r="G21" s="21"/>
      <c r="H21" s="361">
        <f t="shared" si="1"/>
        <v>0</v>
      </c>
      <c r="I21" s="35">
        <f t="shared" si="0"/>
        <v>0</v>
      </c>
    </row>
    <row r="22" spans="1:9" ht="15.75" customHeight="1" thickBot="1">
      <c r="A22" s="36"/>
      <c r="B22" s="22"/>
      <c r="C22" s="215"/>
      <c r="D22" s="22"/>
      <c r="E22" s="22"/>
      <c r="F22" s="22"/>
      <c r="G22" s="22"/>
      <c r="H22" s="361">
        <f t="shared" si="1"/>
        <v>0</v>
      </c>
      <c r="I22" s="37">
        <f t="shared" si="0"/>
        <v>0</v>
      </c>
    </row>
    <row r="23" spans="1:9" s="40" customFormat="1" ht="18" customHeight="1" thickBot="1">
      <c r="A23" s="63" t="s">
        <v>46</v>
      </c>
      <c r="B23" s="38">
        <f>SUM(B5:B22)</f>
        <v>74268838</v>
      </c>
      <c r="C23" s="49"/>
      <c r="D23" s="38">
        <f>SUM(D5:D22)</f>
        <v>10347960</v>
      </c>
      <c r="E23" s="38">
        <f>SUM(E5:E22)</f>
        <v>63920878</v>
      </c>
      <c r="F23" s="38"/>
      <c r="G23" s="38"/>
      <c r="H23" s="38">
        <f>SUM(H5:H22)</f>
        <v>-8627400</v>
      </c>
      <c r="I23" s="39">
        <f>SUM(I5:I22)</f>
        <v>55293478</v>
      </c>
    </row>
  </sheetData>
  <sheetProtection sheet="1"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600" verticalDpi="600" orientation="landscape" paperSize="9" scale="89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2019-02-05T12:54:39Z</cp:lastPrinted>
  <dcterms:created xsi:type="dcterms:W3CDTF">1999-10-30T10:30:45Z</dcterms:created>
  <dcterms:modified xsi:type="dcterms:W3CDTF">2019-02-05T12:59:05Z</dcterms:modified>
  <cp:category/>
  <cp:version/>
  <cp:contentType/>
  <cp:contentStatus/>
</cp:coreProperties>
</file>