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_2_jogszabályok\__GYT_Ör\"/>
    </mc:Choice>
  </mc:AlternateContent>
  <xr:revisionPtr revIDLastSave="0" documentId="13_ncr:1_{882757E0-CD7A-4368-AFA6-6D988DB62AAC}" xr6:coauthVersionLast="46" xr6:coauthVersionMax="46" xr10:uidLastSave="{00000000-0000-0000-0000-000000000000}"/>
  <bookViews>
    <workbookView xWindow="-103" yWindow="-103" windowWidth="14606" windowHeight="8760" tabRatio="933" activeTab="14" xr2:uid="{00000000-000D-0000-FFFF-FFFF00000000}"/>
  </bookViews>
  <sheets>
    <sheet name="1" sheetId="82" r:id="rId1"/>
    <sheet name="1A" sheetId="83" r:id="rId2"/>
    <sheet name="1B" sheetId="84" r:id="rId3"/>
    <sheet name="2" sheetId="85" r:id="rId4"/>
    <sheet name="2A" sheetId="59" r:id="rId5"/>
    <sheet name="3" sheetId="86" r:id="rId6"/>
    <sheet name="3A" sheetId="60" r:id="rId7"/>
    <sheet name="4-5" sheetId="44" r:id="rId8"/>
    <sheet name="6" sheetId="87" r:id="rId9"/>
    <sheet name="7" sheetId="88" r:id="rId10"/>
    <sheet name="8" sheetId="89" r:id="rId11"/>
    <sheet name="9-11" sheetId="48" r:id="rId12"/>
    <sheet name="12-13" sheetId="53" r:id="rId13"/>
    <sheet name="14" sheetId="54" r:id="rId14"/>
    <sheet name="15" sheetId="91" r:id="rId15"/>
  </sheets>
  <calcPr calcId="181029"/>
</workbook>
</file>

<file path=xl/calcChain.xml><?xml version="1.0" encoding="utf-8"?>
<calcChain xmlns="http://schemas.openxmlformats.org/spreadsheetml/2006/main">
  <c r="E24" i="48" l="1"/>
  <c r="B24" i="48"/>
  <c r="D44" i="91"/>
  <c r="D45" i="91" s="1"/>
  <c r="D43" i="91"/>
  <c r="D40" i="91"/>
  <c r="B40" i="91"/>
  <c r="E34" i="91"/>
  <c r="D34" i="91"/>
  <c r="C34" i="91"/>
  <c r="B34" i="91"/>
  <c r="F34" i="91" s="1"/>
  <c r="F33" i="91"/>
  <c r="G32" i="91"/>
  <c r="F32" i="91"/>
  <c r="G31" i="91"/>
  <c r="F31" i="91"/>
  <c r="G30" i="91"/>
  <c r="G34" i="91" s="1"/>
  <c r="F30" i="91"/>
  <c r="G29" i="91"/>
  <c r="F29" i="91"/>
  <c r="E28" i="91"/>
  <c r="B28" i="91"/>
  <c r="G27" i="91"/>
  <c r="F27" i="91"/>
  <c r="G26" i="91"/>
  <c r="F26" i="91"/>
  <c r="G25" i="91"/>
  <c r="F25" i="91"/>
  <c r="G24" i="91"/>
  <c r="F24" i="91"/>
  <c r="G23" i="91"/>
  <c r="F23" i="91"/>
  <c r="G22" i="91"/>
  <c r="F22" i="91"/>
  <c r="G21" i="91"/>
  <c r="F21" i="91"/>
  <c r="G20" i="91"/>
  <c r="F20" i="91"/>
  <c r="G19" i="91"/>
  <c r="F19" i="91"/>
  <c r="G18" i="91"/>
  <c r="F18" i="91"/>
  <c r="E17" i="91"/>
  <c r="D17" i="91"/>
  <c r="D28" i="91" s="1"/>
  <c r="C17" i="91"/>
  <c r="C28" i="91" s="1"/>
  <c r="B17" i="91"/>
  <c r="F17" i="91" s="1"/>
  <c r="F28" i="91" s="1"/>
  <c r="G16" i="91"/>
  <c r="F16" i="91"/>
  <c r="G15" i="91"/>
  <c r="F15" i="91"/>
  <c r="G14" i="91"/>
  <c r="F14" i="91"/>
  <c r="G13" i="91"/>
  <c r="F13" i="91"/>
  <c r="G12" i="91"/>
  <c r="F12" i="91"/>
  <c r="D38" i="89"/>
  <c r="D37" i="89"/>
  <c r="D36" i="89"/>
  <c r="F36" i="89" s="1"/>
  <c r="D35" i="89"/>
  <c r="F34" i="89"/>
  <c r="D34" i="89"/>
  <c r="E32" i="89"/>
  <c r="D32" i="89"/>
  <c r="E29" i="89"/>
  <c r="E27" i="89"/>
  <c r="G26" i="89"/>
  <c r="F26" i="89"/>
  <c r="D26" i="89"/>
  <c r="C26" i="89"/>
  <c r="B26" i="89"/>
  <c r="E24" i="89"/>
  <c r="D23" i="89"/>
  <c r="F21" i="89"/>
  <c r="F32" i="89" s="1"/>
  <c r="D20" i="89"/>
  <c r="G19" i="89"/>
  <c r="G21" i="89" s="1"/>
  <c r="F19" i="89"/>
  <c r="C19" i="89"/>
  <c r="C21" i="89" s="1"/>
  <c r="D25" i="89" s="1"/>
  <c r="B19" i="89"/>
  <c r="E22" i="89" s="1"/>
  <c r="E18" i="89"/>
  <c r="D17" i="89"/>
  <c r="E16" i="89"/>
  <c r="E19" i="89" s="1"/>
  <c r="D16" i="89"/>
  <c r="D19" i="89" s="1"/>
  <c r="G15" i="89"/>
  <c r="F15" i="89"/>
  <c r="F38" i="89" s="1"/>
  <c r="D15" i="89"/>
  <c r="C15" i="89"/>
  <c r="B15" i="89"/>
  <c r="D9" i="89"/>
  <c r="D8" i="89"/>
  <c r="E6" i="89"/>
  <c r="E38" i="89" s="1"/>
  <c r="E40" i="89" s="1"/>
  <c r="E41" i="89" s="1"/>
  <c r="D6" i="89"/>
  <c r="F33" i="88"/>
  <c r="E33" i="88"/>
  <c r="D33" i="88"/>
  <c r="E32" i="88"/>
  <c r="D32" i="88"/>
  <c r="F32" i="88" s="1"/>
  <c r="C32" i="88"/>
  <c r="C34" i="88" s="1"/>
  <c r="D34" i="88" s="1"/>
  <c r="E34" i="88" s="1"/>
  <c r="F34" i="88" s="1"/>
  <c r="E31" i="88"/>
  <c r="D31" i="88"/>
  <c r="F31" i="88" s="1"/>
  <c r="E30" i="88"/>
  <c r="D30" i="88"/>
  <c r="F30" i="88" s="1"/>
  <c r="F29" i="88"/>
  <c r="E29" i="88"/>
  <c r="D29" i="88"/>
  <c r="F28" i="88"/>
  <c r="E28" i="88"/>
  <c r="D28" i="88"/>
  <c r="E27" i="88"/>
  <c r="D27" i="88"/>
  <c r="F27" i="88" s="1"/>
  <c r="E26" i="88"/>
  <c r="D26" i="88"/>
  <c r="F26" i="88" s="1"/>
  <c r="F25" i="88"/>
  <c r="E25" i="88"/>
  <c r="D25" i="88"/>
  <c r="F24" i="88"/>
  <c r="E24" i="88"/>
  <c r="D24" i="88"/>
  <c r="E23" i="88"/>
  <c r="D23" i="88"/>
  <c r="F23" i="88" s="1"/>
  <c r="E22" i="88"/>
  <c r="D22" i="88"/>
  <c r="F22" i="88" s="1"/>
  <c r="F21" i="88"/>
  <c r="E21" i="88"/>
  <c r="D21" i="88"/>
  <c r="F19" i="88"/>
  <c r="E19" i="88"/>
  <c r="D19" i="88"/>
  <c r="E18" i="88"/>
  <c r="D18" i="88"/>
  <c r="F18" i="88" s="1"/>
  <c r="C18" i="88"/>
  <c r="C20" i="88" s="1"/>
  <c r="E17" i="88"/>
  <c r="D17" i="88"/>
  <c r="F17" i="88" s="1"/>
  <c r="E16" i="88"/>
  <c r="D16" i="88"/>
  <c r="F16" i="88" s="1"/>
  <c r="F15" i="88"/>
  <c r="E15" i="88"/>
  <c r="D15" i="88"/>
  <c r="F14" i="88"/>
  <c r="E14" i="88"/>
  <c r="D14" i="88"/>
  <c r="E13" i="88"/>
  <c r="D13" i="88"/>
  <c r="F13" i="88" s="1"/>
  <c r="E12" i="88"/>
  <c r="D12" i="88"/>
  <c r="F12" i="88" s="1"/>
  <c r="F11" i="88"/>
  <c r="E11" i="88"/>
  <c r="D11" i="88"/>
  <c r="M30" i="87"/>
  <c r="I30" i="87"/>
  <c r="E30" i="87"/>
  <c r="Q29" i="87"/>
  <c r="M29" i="87"/>
  <c r="L29" i="87"/>
  <c r="K29" i="87"/>
  <c r="J29" i="87"/>
  <c r="I29" i="87"/>
  <c r="H29" i="87"/>
  <c r="G29" i="87"/>
  <c r="F29" i="87"/>
  <c r="E29" i="87"/>
  <c r="D29" i="87"/>
  <c r="C29" i="87"/>
  <c r="B29" i="87"/>
  <c r="R28" i="87"/>
  <c r="P28" i="87"/>
  <c r="N28" i="87"/>
  <c r="N27" i="87"/>
  <c r="N26" i="87"/>
  <c r="R25" i="87"/>
  <c r="N25" i="87"/>
  <c r="P25" i="87" s="1"/>
  <c r="R24" i="87"/>
  <c r="P24" i="87"/>
  <c r="O24" i="87"/>
  <c r="N24" i="87"/>
  <c r="N23" i="87"/>
  <c r="R22" i="87"/>
  <c r="N22" i="87"/>
  <c r="P22" i="87" s="1"/>
  <c r="R21" i="87"/>
  <c r="P21" i="87"/>
  <c r="O21" i="87"/>
  <c r="N21" i="87"/>
  <c r="R20" i="87"/>
  <c r="P20" i="87"/>
  <c r="O20" i="87"/>
  <c r="N20" i="87"/>
  <c r="R19" i="87"/>
  <c r="P19" i="87"/>
  <c r="O19" i="87"/>
  <c r="O29" i="87" s="1"/>
  <c r="N19" i="87"/>
  <c r="N29" i="87" s="1"/>
  <c r="O16" i="87"/>
  <c r="M16" i="87"/>
  <c r="L16" i="87"/>
  <c r="L30" i="87" s="1"/>
  <c r="K16" i="87"/>
  <c r="K30" i="87" s="1"/>
  <c r="J16" i="87"/>
  <c r="J30" i="87" s="1"/>
  <c r="I16" i="87"/>
  <c r="H16" i="87"/>
  <c r="H30" i="87" s="1"/>
  <c r="G16" i="87"/>
  <c r="G30" i="87" s="1"/>
  <c r="F16" i="87"/>
  <c r="F30" i="87" s="1"/>
  <c r="E16" i="87"/>
  <c r="D16" i="87"/>
  <c r="D30" i="87" s="1"/>
  <c r="C16" i="87"/>
  <c r="C30" i="87" s="1"/>
  <c r="B16" i="87"/>
  <c r="B30" i="87" s="1"/>
  <c r="N30" i="87" s="1"/>
  <c r="N15" i="87"/>
  <c r="P15" i="87" s="1"/>
  <c r="N14" i="87"/>
  <c r="P14" i="87" s="1"/>
  <c r="N13" i="87"/>
  <c r="N12" i="87"/>
  <c r="P12" i="87" s="1"/>
  <c r="P11" i="87"/>
  <c r="N11" i="87"/>
  <c r="N10" i="87"/>
  <c r="P10" i="87" s="1"/>
  <c r="P9" i="87"/>
  <c r="N9" i="87"/>
  <c r="M58" i="86"/>
  <c r="L58" i="86"/>
  <c r="J57" i="86"/>
  <c r="K57" i="86" s="1"/>
  <c r="K56" i="86"/>
  <c r="J56" i="86"/>
  <c r="J55" i="86"/>
  <c r="K55" i="86" s="1"/>
  <c r="K54" i="86"/>
  <c r="J54" i="86"/>
  <c r="J53" i="86"/>
  <c r="J58" i="86" s="1"/>
  <c r="H43" i="86"/>
  <c r="G43" i="86"/>
  <c r="F43" i="86"/>
  <c r="E43" i="86"/>
  <c r="E44" i="86" s="1"/>
  <c r="D43" i="86"/>
  <c r="C43" i="86"/>
  <c r="B43" i="86"/>
  <c r="I42" i="86"/>
  <c r="I41" i="86"/>
  <c r="I40" i="86"/>
  <c r="I39" i="86"/>
  <c r="I38" i="86"/>
  <c r="I43" i="86" s="1"/>
  <c r="I37" i="86"/>
  <c r="H35" i="86"/>
  <c r="H44" i="86" s="1"/>
  <c r="G35" i="86"/>
  <c r="G44" i="86" s="1"/>
  <c r="F35" i="86"/>
  <c r="E35" i="86"/>
  <c r="D35" i="86"/>
  <c r="D44" i="86" s="1"/>
  <c r="C35" i="86"/>
  <c r="C44" i="86" s="1"/>
  <c r="B35" i="86"/>
  <c r="I35" i="86" s="1"/>
  <c r="I34" i="86"/>
  <c r="I33" i="86"/>
  <c r="I32" i="86"/>
  <c r="I31" i="86"/>
  <c r="I30" i="86"/>
  <c r="I29" i="86"/>
  <c r="I28" i="86"/>
  <c r="I27" i="86"/>
  <c r="I26" i="86"/>
  <c r="I25" i="86"/>
  <c r="I24" i="86"/>
  <c r="I23" i="86"/>
  <c r="I22" i="86"/>
  <c r="I21" i="86"/>
  <c r="I20" i="86"/>
  <c r="I19" i="86"/>
  <c r="I18" i="86"/>
  <c r="I17" i="86"/>
  <c r="I16" i="86"/>
  <c r="I15" i="86"/>
  <c r="I14" i="86"/>
  <c r="I13" i="86"/>
  <c r="I12" i="86"/>
  <c r="I11" i="86"/>
  <c r="G9" i="86"/>
  <c r="F9" i="86"/>
  <c r="F44" i="86" s="1"/>
  <c r="E9" i="86"/>
  <c r="D9" i="86"/>
  <c r="C9" i="86"/>
  <c r="B9" i="86"/>
  <c r="B44" i="86" s="1"/>
  <c r="I44" i="86" s="1"/>
  <c r="I8" i="86"/>
  <c r="I7" i="86"/>
  <c r="I9" i="86" s="1"/>
  <c r="F35" i="85"/>
  <c r="B35" i="85"/>
  <c r="I34" i="85"/>
  <c r="I35" i="85" s="1"/>
  <c r="H34" i="85"/>
  <c r="H35" i="85" s="1"/>
  <c r="G34" i="85"/>
  <c r="G35" i="85" s="1"/>
  <c r="F34" i="85"/>
  <c r="E34" i="85"/>
  <c r="E35" i="85" s="1"/>
  <c r="D34" i="85"/>
  <c r="D35" i="85" s="1"/>
  <c r="C34" i="85"/>
  <c r="C35" i="85" s="1"/>
  <c r="B34" i="85"/>
  <c r="J33" i="85"/>
  <c r="J32" i="85"/>
  <c r="J31" i="85"/>
  <c r="J34" i="85" s="1"/>
  <c r="I30" i="85"/>
  <c r="H30" i="85"/>
  <c r="G30" i="85"/>
  <c r="F30" i="85"/>
  <c r="E30" i="85"/>
  <c r="D30" i="85"/>
  <c r="C30" i="85"/>
  <c r="J29" i="85"/>
  <c r="J35" i="85" s="1"/>
  <c r="J28" i="85"/>
  <c r="J27" i="85"/>
  <c r="I25" i="85"/>
  <c r="I36" i="85" s="1"/>
  <c r="H25" i="85"/>
  <c r="G25" i="85"/>
  <c r="F25" i="85"/>
  <c r="E25" i="85"/>
  <c r="E36" i="85" s="1"/>
  <c r="D25" i="85"/>
  <c r="C25" i="85"/>
  <c r="B25" i="85"/>
  <c r="J25" i="85" s="1"/>
  <c r="J23" i="85"/>
  <c r="J22" i="85"/>
  <c r="J21" i="85"/>
  <c r="J20" i="85"/>
  <c r="J19" i="85"/>
  <c r="J18" i="85"/>
  <c r="J17" i="85"/>
  <c r="J16" i="85"/>
  <c r="J15" i="85"/>
  <c r="J14" i="85"/>
  <c r="J13" i="85"/>
  <c r="J12" i="85"/>
  <c r="I9" i="85"/>
  <c r="H9" i="85"/>
  <c r="H36" i="85" s="1"/>
  <c r="G9" i="85"/>
  <c r="G36" i="85" s="1"/>
  <c r="F9" i="85"/>
  <c r="F36" i="85" s="1"/>
  <c r="E9" i="85"/>
  <c r="D9" i="85"/>
  <c r="D36" i="85" s="1"/>
  <c r="C9" i="85"/>
  <c r="C36" i="85" s="1"/>
  <c r="B9" i="85"/>
  <c r="B36" i="85" s="1"/>
  <c r="J8" i="85"/>
  <c r="J7" i="85"/>
  <c r="U72" i="84"/>
  <c r="Q72" i="84"/>
  <c r="M72" i="84"/>
  <c r="I72" i="84"/>
  <c r="U71" i="84"/>
  <c r="Q71" i="84"/>
  <c r="M71" i="84"/>
  <c r="I71" i="84"/>
  <c r="U70" i="84"/>
  <c r="Q70" i="84"/>
  <c r="M70" i="84"/>
  <c r="I70" i="84"/>
  <c r="U69" i="84"/>
  <c r="Q69" i="84"/>
  <c r="M69" i="84"/>
  <c r="I69" i="84"/>
  <c r="U68" i="84"/>
  <c r="Q68" i="84"/>
  <c r="M68" i="84"/>
  <c r="I68" i="84"/>
  <c r="U67" i="84"/>
  <c r="Q67" i="84"/>
  <c r="M67" i="84"/>
  <c r="I67" i="84"/>
  <c r="T66" i="84"/>
  <c r="S66" i="84"/>
  <c r="R66" i="84"/>
  <c r="P66" i="84"/>
  <c r="O66" i="84"/>
  <c r="N66" i="84"/>
  <c r="M66" i="84"/>
  <c r="L66" i="84"/>
  <c r="K66" i="84"/>
  <c r="J66" i="84"/>
  <c r="I66" i="84"/>
  <c r="H66" i="84"/>
  <c r="G66" i="84"/>
  <c r="F66" i="84"/>
  <c r="U65" i="84"/>
  <c r="Q65" i="84"/>
  <c r="M65" i="84"/>
  <c r="I65" i="84"/>
  <c r="U64" i="84"/>
  <c r="Q64" i="84"/>
  <c r="M64" i="84"/>
  <c r="I64" i="84"/>
  <c r="U63" i="84"/>
  <c r="Q63" i="84"/>
  <c r="M63" i="84"/>
  <c r="I63" i="84"/>
  <c r="U62" i="84"/>
  <c r="Q62" i="84"/>
  <c r="M62" i="84"/>
  <c r="I62" i="84"/>
  <c r="U61" i="84"/>
  <c r="Q61" i="84"/>
  <c r="M61" i="84"/>
  <c r="I61" i="84"/>
  <c r="U60" i="84"/>
  <c r="Q60" i="84"/>
  <c r="M60" i="84"/>
  <c r="I60" i="84"/>
  <c r="U59" i="84"/>
  <c r="U66" i="84" s="1"/>
  <c r="Q59" i="84"/>
  <c r="Q66" i="84" s="1"/>
  <c r="M59" i="84"/>
  <c r="I59" i="84"/>
  <c r="U58" i="84"/>
  <c r="Q58" i="84"/>
  <c r="M58" i="84"/>
  <c r="I58" i="84"/>
  <c r="U57" i="84"/>
  <c r="Q57" i="84"/>
  <c r="M57" i="84"/>
  <c r="I57" i="84"/>
  <c r="U55" i="84"/>
  <c r="U74" i="84" s="1"/>
  <c r="T55" i="84"/>
  <c r="T56" i="84" s="1"/>
  <c r="S55" i="84"/>
  <c r="S74" i="84" s="1"/>
  <c r="R55" i="84"/>
  <c r="R74" i="84" s="1"/>
  <c r="P55" i="84"/>
  <c r="P74" i="84" s="1"/>
  <c r="O55" i="84"/>
  <c r="O74" i="84" s="1"/>
  <c r="N55" i="84"/>
  <c r="N74" i="84" s="1"/>
  <c r="M55" i="84"/>
  <c r="M74" i="84" s="1"/>
  <c r="L55" i="84"/>
  <c r="L56" i="84" s="1"/>
  <c r="K55" i="84"/>
  <c r="K74" i="84" s="1"/>
  <c r="J55" i="84"/>
  <c r="J74" i="84" s="1"/>
  <c r="H55" i="84"/>
  <c r="H74" i="84" s="1"/>
  <c r="G55" i="84"/>
  <c r="G74" i="84" s="1"/>
  <c r="F55" i="84"/>
  <c r="F74" i="84" s="1"/>
  <c r="U54" i="84"/>
  <c r="Q54" i="84"/>
  <c r="M54" i="84"/>
  <c r="I54" i="84"/>
  <c r="U53" i="84"/>
  <c r="Q53" i="84"/>
  <c r="M53" i="84"/>
  <c r="I53" i="84"/>
  <c r="U52" i="84"/>
  <c r="Q52" i="84"/>
  <c r="M52" i="84"/>
  <c r="I52" i="84"/>
  <c r="U51" i="84"/>
  <c r="Q51" i="84"/>
  <c r="M51" i="84"/>
  <c r="I51" i="84"/>
  <c r="U50" i="84"/>
  <c r="Q50" i="84"/>
  <c r="M50" i="84"/>
  <c r="I50" i="84"/>
  <c r="U49" i="84"/>
  <c r="Q49" i="84"/>
  <c r="M49" i="84"/>
  <c r="I49" i="84"/>
  <c r="U48" i="84"/>
  <c r="Q48" i="84"/>
  <c r="M48" i="84"/>
  <c r="I48" i="84"/>
  <c r="U47" i="84"/>
  <c r="Q47" i="84"/>
  <c r="M47" i="84"/>
  <c r="I47" i="84"/>
  <c r="U46" i="84"/>
  <c r="Q46" i="84"/>
  <c r="M46" i="84"/>
  <c r="I46" i="84"/>
  <c r="U45" i="84"/>
  <c r="Q45" i="84"/>
  <c r="M45" i="84"/>
  <c r="I45" i="84"/>
  <c r="U44" i="84"/>
  <c r="Q44" i="84"/>
  <c r="M44" i="84"/>
  <c r="I44" i="84"/>
  <c r="U43" i="84"/>
  <c r="Q43" i="84"/>
  <c r="M43" i="84"/>
  <c r="I43" i="84"/>
  <c r="U42" i="84"/>
  <c r="Q42" i="84"/>
  <c r="M42" i="84"/>
  <c r="I42" i="84"/>
  <c r="U41" i="84"/>
  <c r="Q41" i="84"/>
  <c r="M41" i="84"/>
  <c r="I41" i="84"/>
  <c r="U40" i="84"/>
  <c r="Q40" i="84"/>
  <c r="M40" i="84"/>
  <c r="I40" i="84"/>
  <c r="U39" i="84"/>
  <c r="Q39" i="84"/>
  <c r="M39" i="84"/>
  <c r="I39" i="84"/>
  <c r="U38" i="84"/>
  <c r="Q38" i="84"/>
  <c r="M38" i="84"/>
  <c r="I38" i="84"/>
  <c r="U37" i="84"/>
  <c r="Q37" i="84"/>
  <c r="M37" i="84"/>
  <c r="I37" i="84"/>
  <c r="U36" i="84"/>
  <c r="Q36" i="84"/>
  <c r="M36" i="84"/>
  <c r="I36" i="84"/>
  <c r="U35" i="84"/>
  <c r="Q35" i="84"/>
  <c r="M35" i="84"/>
  <c r="I35" i="84"/>
  <c r="U34" i="84"/>
  <c r="Q34" i="84"/>
  <c r="M34" i="84"/>
  <c r="I34" i="84"/>
  <c r="U33" i="84"/>
  <c r="Q33" i="84"/>
  <c r="M33" i="84"/>
  <c r="I33" i="84"/>
  <c r="U32" i="84"/>
  <c r="Q32" i="84"/>
  <c r="M32" i="84"/>
  <c r="I32" i="84"/>
  <c r="U31" i="84"/>
  <c r="Q31" i="84"/>
  <c r="M31" i="84"/>
  <c r="I31" i="84"/>
  <c r="U30" i="84"/>
  <c r="Q30" i="84"/>
  <c r="M30" i="84"/>
  <c r="I30" i="84"/>
  <c r="U29" i="84"/>
  <c r="Q29" i="84"/>
  <c r="M29" i="84"/>
  <c r="I29" i="84"/>
  <c r="U28" i="84"/>
  <c r="Q28" i="84"/>
  <c r="M28" i="84"/>
  <c r="I28" i="84"/>
  <c r="T27" i="84"/>
  <c r="T73" i="84" s="1"/>
  <c r="S27" i="84"/>
  <c r="S73" i="84" s="1"/>
  <c r="R27" i="84"/>
  <c r="R73" i="84" s="1"/>
  <c r="U73" i="84" s="1"/>
  <c r="P27" i="84"/>
  <c r="P73" i="84" s="1"/>
  <c r="O27" i="84"/>
  <c r="O73" i="84" s="1"/>
  <c r="N27" i="84"/>
  <c r="N73" i="84" s="1"/>
  <c r="L27" i="84"/>
  <c r="L73" i="84" s="1"/>
  <c r="K27" i="84"/>
  <c r="K73" i="84" s="1"/>
  <c r="J27" i="84"/>
  <c r="J73" i="84" s="1"/>
  <c r="M73" i="84" s="1"/>
  <c r="H27" i="84"/>
  <c r="H73" i="84" s="1"/>
  <c r="G27" i="84"/>
  <c r="G73" i="84" s="1"/>
  <c r="F27" i="84"/>
  <c r="F73" i="84" s="1"/>
  <c r="I73" i="84" s="1"/>
  <c r="U26" i="84"/>
  <c r="Q26" i="84"/>
  <c r="M26" i="84"/>
  <c r="I26" i="84"/>
  <c r="U25" i="84"/>
  <c r="Q25" i="84"/>
  <c r="M25" i="84"/>
  <c r="I25" i="84"/>
  <c r="U24" i="84"/>
  <c r="Q24" i="84"/>
  <c r="M24" i="84"/>
  <c r="I24" i="84"/>
  <c r="U23" i="84"/>
  <c r="Q23" i="84"/>
  <c r="M23" i="84"/>
  <c r="I23" i="84"/>
  <c r="U22" i="84"/>
  <c r="Q22" i="84"/>
  <c r="M22" i="84"/>
  <c r="I22" i="84"/>
  <c r="U21" i="84"/>
  <c r="Q21" i="84"/>
  <c r="M21" i="84"/>
  <c r="I21" i="84"/>
  <c r="U20" i="84"/>
  <c r="Q20" i="84"/>
  <c r="M20" i="84"/>
  <c r="I20" i="84"/>
  <c r="U19" i="84"/>
  <c r="Q19" i="84"/>
  <c r="M19" i="84"/>
  <c r="I19" i="84"/>
  <c r="U18" i="84"/>
  <c r="Q18" i="84"/>
  <c r="U17" i="84"/>
  <c r="Q17" i="84"/>
  <c r="M17" i="84"/>
  <c r="I17" i="84"/>
  <c r="U16" i="84"/>
  <c r="Q16" i="84"/>
  <c r="M16" i="84"/>
  <c r="I16" i="84"/>
  <c r="U15" i="84"/>
  <c r="Q15" i="84"/>
  <c r="M15" i="84"/>
  <c r="I15" i="84"/>
  <c r="U14" i="84"/>
  <c r="Q14" i="84"/>
  <c r="M14" i="84"/>
  <c r="I14" i="84"/>
  <c r="U13" i="84"/>
  <c r="Q13" i="84"/>
  <c r="M13" i="84"/>
  <c r="I13" i="84"/>
  <c r="U12" i="84"/>
  <c r="Q12" i="84"/>
  <c r="M12" i="84"/>
  <c r="I12" i="84"/>
  <c r="U11" i="84"/>
  <c r="U27" i="84" s="1"/>
  <c r="Q11" i="84"/>
  <c r="Q27" i="84" s="1"/>
  <c r="M11" i="84"/>
  <c r="M27" i="84" s="1"/>
  <c r="I11" i="84"/>
  <c r="I27" i="84" s="1"/>
  <c r="S72" i="83"/>
  <c r="P72" i="83"/>
  <c r="L72" i="83"/>
  <c r="I72" i="83"/>
  <c r="S71" i="83"/>
  <c r="P71" i="83"/>
  <c r="L71" i="83"/>
  <c r="I71" i="83"/>
  <c r="S70" i="83"/>
  <c r="P70" i="83"/>
  <c r="L70" i="83"/>
  <c r="I70" i="83"/>
  <c r="S69" i="83"/>
  <c r="P69" i="83"/>
  <c r="L69" i="83"/>
  <c r="I69" i="83"/>
  <c r="S68" i="83"/>
  <c r="P68" i="83"/>
  <c r="L68" i="83"/>
  <c r="I68" i="83"/>
  <c r="S67" i="83"/>
  <c r="P67" i="83"/>
  <c r="L67" i="83"/>
  <c r="I67" i="83"/>
  <c r="R66" i="83"/>
  <c r="Q66" i="83"/>
  <c r="O66" i="83"/>
  <c r="N66" i="83"/>
  <c r="M66" i="83"/>
  <c r="L66" i="83"/>
  <c r="K66" i="83"/>
  <c r="J66" i="83"/>
  <c r="H66" i="83"/>
  <c r="G66" i="83"/>
  <c r="F66" i="83"/>
  <c r="S65" i="83"/>
  <c r="P65" i="83"/>
  <c r="L65" i="83"/>
  <c r="I65" i="83"/>
  <c r="S64" i="83"/>
  <c r="P64" i="83"/>
  <c r="L64" i="83"/>
  <c r="I64" i="83"/>
  <c r="S63" i="83"/>
  <c r="P63" i="83"/>
  <c r="L63" i="83"/>
  <c r="I63" i="83"/>
  <c r="S62" i="83"/>
  <c r="P62" i="83"/>
  <c r="L62" i="83"/>
  <c r="I62" i="83"/>
  <c r="S61" i="83"/>
  <c r="P61" i="83"/>
  <c r="L61" i="83"/>
  <c r="I61" i="83"/>
  <c r="S60" i="83"/>
  <c r="P60" i="83"/>
  <c r="L60" i="83"/>
  <c r="I60" i="83"/>
  <c r="S59" i="83"/>
  <c r="S66" i="83" s="1"/>
  <c r="P59" i="83"/>
  <c r="P66" i="83" s="1"/>
  <c r="L59" i="83"/>
  <c r="I59" i="83"/>
  <c r="I66" i="83" s="1"/>
  <c r="S58" i="83"/>
  <c r="P58" i="83"/>
  <c r="L58" i="83"/>
  <c r="I58" i="83"/>
  <c r="S57" i="83"/>
  <c r="P57" i="83"/>
  <c r="L57" i="83"/>
  <c r="I57" i="83"/>
  <c r="R55" i="83"/>
  <c r="R74" i="83" s="1"/>
  <c r="Q55" i="83"/>
  <c r="Q56" i="83" s="1"/>
  <c r="S56" i="83" s="1"/>
  <c r="P55" i="83"/>
  <c r="O55" i="83"/>
  <c r="O74" i="83" s="1"/>
  <c r="N55" i="83"/>
  <c r="N74" i="83" s="1"/>
  <c r="M55" i="83"/>
  <c r="M56" i="83" s="1"/>
  <c r="L55" i="83"/>
  <c r="L74" i="83" s="1"/>
  <c r="K55" i="83"/>
  <c r="K74" i="83" s="1"/>
  <c r="J55" i="83"/>
  <c r="J74" i="83" s="1"/>
  <c r="H55" i="83"/>
  <c r="H56" i="83" s="1"/>
  <c r="G55" i="83"/>
  <c r="G74" i="83" s="1"/>
  <c r="F55" i="83"/>
  <c r="F74" i="83" s="1"/>
  <c r="S54" i="83"/>
  <c r="P54" i="83"/>
  <c r="L54" i="83"/>
  <c r="I54" i="83"/>
  <c r="S53" i="83"/>
  <c r="P53" i="83"/>
  <c r="L53" i="83"/>
  <c r="I53" i="83"/>
  <c r="S52" i="83"/>
  <c r="P52" i="83"/>
  <c r="L52" i="83"/>
  <c r="I52" i="83"/>
  <c r="S51" i="83"/>
  <c r="P51" i="83"/>
  <c r="L51" i="83"/>
  <c r="I51" i="83"/>
  <c r="S50" i="83"/>
  <c r="P50" i="83"/>
  <c r="L50" i="83"/>
  <c r="I50" i="83"/>
  <c r="S49" i="83"/>
  <c r="P49" i="83"/>
  <c r="L49" i="83"/>
  <c r="I49" i="83"/>
  <c r="S48" i="83"/>
  <c r="P48" i="83"/>
  <c r="L48" i="83"/>
  <c r="I48" i="83"/>
  <c r="S47" i="83"/>
  <c r="P47" i="83"/>
  <c r="L47" i="83"/>
  <c r="I47" i="83"/>
  <c r="S46" i="83"/>
  <c r="P46" i="83"/>
  <c r="L46" i="83"/>
  <c r="I46" i="83"/>
  <c r="S45" i="83"/>
  <c r="P45" i="83"/>
  <c r="L45" i="83"/>
  <c r="I45" i="83"/>
  <c r="S44" i="83"/>
  <c r="P44" i="83"/>
  <c r="L44" i="83"/>
  <c r="I44" i="83"/>
  <c r="S43" i="83"/>
  <c r="P43" i="83"/>
  <c r="L43" i="83"/>
  <c r="I43" i="83"/>
  <c r="S42" i="83"/>
  <c r="P42" i="83"/>
  <c r="L42" i="83"/>
  <c r="I42" i="83"/>
  <c r="S41" i="83"/>
  <c r="P41" i="83"/>
  <c r="L41" i="83"/>
  <c r="I41" i="83"/>
  <c r="S40" i="83"/>
  <c r="P40" i="83"/>
  <c r="L40" i="83"/>
  <c r="I40" i="83"/>
  <c r="S39" i="83"/>
  <c r="P39" i="83"/>
  <c r="L39" i="83"/>
  <c r="I39" i="83"/>
  <c r="S38" i="83"/>
  <c r="P38" i="83"/>
  <c r="L38" i="83"/>
  <c r="I38" i="83"/>
  <c r="S37" i="83"/>
  <c r="P37" i="83"/>
  <c r="L37" i="83"/>
  <c r="I37" i="83"/>
  <c r="S36" i="83"/>
  <c r="P36" i="83"/>
  <c r="L36" i="83"/>
  <c r="I36" i="83"/>
  <c r="S35" i="83"/>
  <c r="P35" i="83"/>
  <c r="L35" i="83"/>
  <c r="I35" i="83"/>
  <c r="S34" i="83"/>
  <c r="P34" i="83"/>
  <c r="L34" i="83"/>
  <c r="I34" i="83"/>
  <c r="S33" i="83"/>
  <c r="P33" i="83"/>
  <c r="L33" i="83"/>
  <c r="I33" i="83"/>
  <c r="S32" i="83"/>
  <c r="P32" i="83"/>
  <c r="L32" i="83"/>
  <c r="I32" i="83"/>
  <c r="S31" i="83"/>
  <c r="P31" i="83"/>
  <c r="L31" i="83"/>
  <c r="I31" i="83"/>
  <c r="S30" i="83"/>
  <c r="P30" i="83"/>
  <c r="L30" i="83"/>
  <c r="I30" i="83"/>
  <c r="S29" i="83"/>
  <c r="P29" i="83"/>
  <c r="L29" i="83"/>
  <c r="I29" i="83"/>
  <c r="S28" i="83"/>
  <c r="P28" i="83"/>
  <c r="L28" i="83"/>
  <c r="I28" i="83"/>
  <c r="R27" i="83"/>
  <c r="R56" i="83" s="1"/>
  <c r="Q27" i="83"/>
  <c r="Q73" i="83" s="1"/>
  <c r="O27" i="83"/>
  <c r="O73" i="83" s="1"/>
  <c r="N27" i="83"/>
  <c r="N73" i="83" s="1"/>
  <c r="M27" i="83"/>
  <c r="M73" i="83" s="1"/>
  <c r="K27" i="83"/>
  <c r="K73" i="83" s="1"/>
  <c r="J27" i="83"/>
  <c r="J73" i="83" s="1"/>
  <c r="H27" i="83"/>
  <c r="H73" i="83" s="1"/>
  <c r="G27" i="83"/>
  <c r="G73" i="83" s="1"/>
  <c r="F27" i="83"/>
  <c r="F73" i="83" s="1"/>
  <c r="S26" i="83"/>
  <c r="P26" i="83"/>
  <c r="L26" i="83"/>
  <c r="I26" i="83"/>
  <c r="S25" i="83"/>
  <c r="P25" i="83"/>
  <c r="L25" i="83"/>
  <c r="I25" i="83"/>
  <c r="S24" i="83"/>
  <c r="P24" i="83"/>
  <c r="L24" i="83"/>
  <c r="I24" i="83"/>
  <c r="S23" i="83"/>
  <c r="P23" i="83"/>
  <c r="L23" i="83"/>
  <c r="I23" i="83"/>
  <c r="S22" i="83"/>
  <c r="P22" i="83"/>
  <c r="L22" i="83"/>
  <c r="I22" i="83"/>
  <c r="S21" i="83"/>
  <c r="P21" i="83"/>
  <c r="L21" i="83"/>
  <c r="I21" i="83"/>
  <c r="S20" i="83"/>
  <c r="P20" i="83"/>
  <c r="L20" i="83"/>
  <c r="I20" i="83"/>
  <c r="S19" i="83"/>
  <c r="P19" i="83"/>
  <c r="L19" i="83"/>
  <c r="I19" i="83"/>
  <c r="P18" i="83"/>
  <c r="S17" i="83"/>
  <c r="P17" i="83"/>
  <c r="L17" i="83"/>
  <c r="I17" i="83"/>
  <c r="S16" i="83"/>
  <c r="P16" i="83"/>
  <c r="L16" i="83"/>
  <c r="I16" i="83"/>
  <c r="S15" i="83"/>
  <c r="P15" i="83"/>
  <c r="L15" i="83"/>
  <c r="I15" i="83"/>
  <c r="S14" i="83"/>
  <c r="P14" i="83"/>
  <c r="L14" i="83"/>
  <c r="I14" i="83"/>
  <c r="S13" i="83"/>
  <c r="P13" i="83"/>
  <c r="L13" i="83"/>
  <c r="I13" i="83"/>
  <c r="S12" i="83"/>
  <c r="P12" i="83"/>
  <c r="L12" i="83"/>
  <c r="I12" i="83"/>
  <c r="S11" i="83"/>
  <c r="S27" i="83" s="1"/>
  <c r="P11" i="83"/>
  <c r="P27" i="83" s="1"/>
  <c r="L11" i="83"/>
  <c r="L27" i="83" s="1"/>
  <c r="I11" i="83"/>
  <c r="I27" i="83" s="1"/>
  <c r="O74" i="82"/>
  <c r="K74" i="82"/>
  <c r="G74" i="82"/>
  <c r="O73" i="82"/>
  <c r="K73" i="82"/>
  <c r="G73" i="82"/>
  <c r="Q72" i="82"/>
  <c r="M72" i="82"/>
  <c r="I72" i="82"/>
  <c r="Q71" i="82"/>
  <c r="M71" i="82"/>
  <c r="I71" i="82"/>
  <c r="Q70" i="82"/>
  <c r="M70" i="82"/>
  <c r="I70" i="82"/>
  <c r="Q69" i="82"/>
  <c r="M69" i="82"/>
  <c r="I69" i="82"/>
  <c r="Q68" i="82"/>
  <c r="M68" i="82"/>
  <c r="I68" i="82"/>
  <c r="Q67" i="82"/>
  <c r="M67" i="82"/>
  <c r="I67" i="82"/>
  <c r="P66" i="82"/>
  <c r="O66" i="82"/>
  <c r="N66" i="82"/>
  <c r="L66" i="82"/>
  <c r="K66" i="82"/>
  <c r="J66" i="82"/>
  <c r="H66" i="82"/>
  <c r="G66" i="82"/>
  <c r="F66" i="82"/>
  <c r="Q65" i="82"/>
  <c r="M65" i="82"/>
  <c r="I65" i="82"/>
  <c r="Q64" i="82"/>
  <c r="M64" i="82"/>
  <c r="I64" i="82"/>
  <c r="Q63" i="82"/>
  <c r="M63" i="82"/>
  <c r="I63" i="82"/>
  <c r="Q62" i="82"/>
  <c r="M62" i="82"/>
  <c r="I62" i="82"/>
  <c r="Q61" i="82"/>
  <c r="Q66" i="82" s="1"/>
  <c r="M61" i="82"/>
  <c r="I61" i="82"/>
  <c r="Q60" i="82"/>
  <c r="M60" i="82"/>
  <c r="M66" i="82" s="1"/>
  <c r="I60" i="82"/>
  <c r="Q59" i="82"/>
  <c r="M59" i="82"/>
  <c r="I59" i="82"/>
  <c r="I66" i="82" s="1"/>
  <c r="Q58" i="82"/>
  <c r="M58" i="82"/>
  <c r="I58" i="82"/>
  <c r="Q57" i="82"/>
  <c r="M57" i="82"/>
  <c r="I57" i="82"/>
  <c r="P55" i="82"/>
  <c r="P56" i="82" s="1"/>
  <c r="O55" i="82"/>
  <c r="O56" i="82" s="1"/>
  <c r="N55" i="82"/>
  <c r="N74" i="82" s="1"/>
  <c r="L55" i="82"/>
  <c r="L74" i="82" s="1"/>
  <c r="K55" i="82"/>
  <c r="K56" i="82" s="1"/>
  <c r="J55" i="82"/>
  <c r="J74" i="82" s="1"/>
  <c r="H55" i="82"/>
  <c r="H56" i="82" s="1"/>
  <c r="G55" i="82"/>
  <c r="G56" i="82" s="1"/>
  <c r="F55" i="82"/>
  <c r="F74" i="82" s="1"/>
  <c r="Q54" i="82"/>
  <c r="M54" i="82"/>
  <c r="I54" i="82"/>
  <c r="Q53" i="82"/>
  <c r="M53" i="82"/>
  <c r="I53" i="82"/>
  <c r="Q52" i="82"/>
  <c r="M52" i="82"/>
  <c r="I52" i="82"/>
  <c r="Q51" i="82"/>
  <c r="M51" i="82"/>
  <c r="I51" i="82"/>
  <c r="Q50" i="82"/>
  <c r="M50" i="82"/>
  <c r="I50" i="82"/>
  <c r="Q49" i="82"/>
  <c r="M49" i="82"/>
  <c r="I49" i="82"/>
  <c r="Q48" i="82"/>
  <c r="M48" i="82"/>
  <c r="I48" i="82"/>
  <c r="Q47" i="82"/>
  <c r="M47" i="82"/>
  <c r="I47" i="82"/>
  <c r="Q46" i="82"/>
  <c r="M46" i="82"/>
  <c r="I46" i="82"/>
  <c r="Q45" i="82"/>
  <c r="M45" i="82"/>
  <c r="I45" i="82"/>
  <c r="Q44" i="82"/>
  <c r="M44" i="82"/>
  <c r="I44" i="82"/>
  <c r="Q43" i="82"/>
  <c r="M43" i="82"/>
  <c r="I43" i="82"/>
  <c r="Q42" i="82"/>
  <c r="M42" i="82"/>
  <c r="I42" i="82"/>
  <c r="Q41" i="82"/>
  <c r="M41" i="82"/>
  <c r="I41" i="82"/>
  <c r="Q40" i="82"/>
  <c r="M40" i="82"/>
  <c r="I40" i="82"/>
  <c r="Q39" i="82"/>
  <c r="M39" i="82"/>
  <c r="I39" i="82"/>
  <c r="Q38" i="82"/>
  <c r="M38" i="82"/>
  <c r="I38" i="82"/>
  <c r="Q37" i="82"/>
  <c r="M37" i="82"/>
  <c r="I37" i="82"/>
  <c r="Q36" i="82"/>
  <c r="M36" i="82"/>
  <c r="I36" i="82"/>
  <c r="Q35" i="82"/>
  <c r="M35" i="82"/>
  <c r="I35" i="82"/>
  <c r="Q34" i="82"/>
  <c r="M34" i="82"/>
  <c r="I34" i="82"/>
  <c r="Q33" i="82"/>
  <c r="M33" i="82"/>
  <c r="I33" i="82"/>
  <c r="Q32" i="82"/>
  <c r="M32" i="82"/>
  <c r="I32" i="82"/>
  <c r="Q31" i="82"/>
  <c r="M31" i="82"/>
  <c r="I31" i="82"/>
  <c r="Q30" i="82"/>
  <c r="M30" i="82"/>
  <c r="I30" i="82"/>
  <c r="Q29" i="82"/>
  <c r="M29" i="82"/>
  <c r="I29" i="82"/>
  <c r="Q28" i="82"/>
  <c r="M28" i="82"/>
  <c r="I28" i="82"/>
  <c r="P27" i="82"/>
  <c r="P73" i="82" s="1"/>
  <c r="O27" i="82"/>
  <c r="N27" i="82"/>
  <c r="N73" i="82" s="1"/>
  <c r="Q73" i="82" s="1"/>
  <c r="L27" i="82"/>
  <c r="L73" i="82" s="1"/>
  <c r="K27" i="82"/>
  <c r="J27" i="82"/>
  <c r="J73" i="82" s="1"/>
  <c r="M73" i="82" s="1"/>
  <c r="H27" i="82"/>
  <c r="H73" i="82" s="1"/>
  <c r="G27" i="82"/>
  <c r="F27" i="82"/>
  <c r="F73" i="82" s="1"/>
  <c r="Q26" i="82"/>
  <c r="M26" i="82"/>
  <c r="I26" i="82"/>
  <c r="Q25" i="82"/>
  <c r="M25" i="82"/>
  <c r="I25" i="82"/>
  <c r="Q24" i="82"/>
  <c r="M24" i="82"/>
  <c r="I24" i="82"/>
  <c r="Q23" i="82"/>
  <c r="M23" i="82"/>
  <c r="I23" i="82"/>
  <c r="Q22" i="82"/>
  <c r="M22" i="82"/>
  <c r="I22" i="82"/>
  <c r="Q21" i="82"/>
  <c r="M21" i="82"/>
  <c r="I21" i="82"/>
  <c r="Q20" i="82"/>
  <c r="M20" i="82"/>
  <c r="I20" i="82"/>
  <c r="Q19" i="82"/>
  <c r="M19" i="82"/>
  <c r="I19" i="82"/>
  <c r="Q18" i="82"/>
  <c r="Q17" i="82"/>
  <c r="M17" i="82"/>
  <c r="I17" i="82"/>
  <c r="Q16" i="82"/>
  <c r="M16" i="82"/>
  <c r="I16" i="82"/>
  <c r="Q15" i="82"/>
  <c r="M15" i="82"/>
  <c r="I15" i="82"/>
  <c r="Q14" i="82"/>
  <c r="M14" i="82"/>
  <c r="I14" i="82"/>
  <c r="I27" i="82" s="1"/>
  <c r="Q13" i="82"/>
  <c r="M13" i="82"/>
  <c r="I13" i="82"/>
  <c r="Q12" i="82"/>
  <c r="Q27" i="82" s="1"/>
  <c r="M12" i="82"/>
  <c r="I12" i="82"/>
  <c r="Q11" i="82"/>
  <c r="M11" i="82"/>
  <c r="M27" i="82" s="1"/>
  <c r="I11" i="82"/>
  <c r="D20" i="88" l="1"/>
  <c r="F20" i="88" s="1"/>
  <c r="E20" i="88"/>
  <c r="I73" i="82"/>
  <c r="I73" i="83"/>
  <c r="P73" i="83"/>
  <c r="Q73" i="84"/>
  <c r="J36" i="85"/>
  <c r="G32" i="89"/>
  <c r="E43" i="89"/>
  <c r="E42" i="89"/>
  <c r="L73" i="83"/>
  <c r="P74" i="83"/>
  <c r="C32" i="89"/>
  <c r="L56" i="82"/>
  <c r="J56" i="83"/>
  <c r="H74" i="83"/>
  <c r="P56" i="84"/>
  <c r="L74" i="84"/>
  <c r="J9" i="85"/>
  <c r="N16" i="87"/>
  <c r="I55" i="82"/>
  <c r="I74" i="82" s="1"/>
  <c r="M55" i="82"/>
  <c r="M74" i="82" s="1"/>
  <c r="Q55" i="82"/>
  <c r="Q74" i="82" s="1"/>
  <c r="H74" i="82"/>
  <c r="P74" i="82"/>
  <c r="I55" i="83"/>
  <c r="I74" i="83" s="1"/>
  <c r="G56" i="83"/>
  <c r="K56" i="83"/>
  <c r="O56" i="83"/>
  <c r="M74" i="83"/>
  <c r="Q74" i="83"/>
  <c r="I55" i="84"/>
  <c r="I74" i="84" s="1"/>
  <c r="Q55" i="84"/>
  <c r="Q74" i="84" s="1"/>
  <c r="G17" i="91"/>
  <c r="G28" i="91" s="1"/>
  <c r="N56" i="83"/>
  <c r="P56" i="83" s="1"/>
  <c r="R73" i="83"/>
  <c r="S73" i="83" s="1"/>
  <c r="T74" i="84"/>
  <c r="F56" i="82"/>
  <c r="I56" i="82" s="1"/>
  <c r="J56" i="82"/>
  <c r="M56" i="82" s="1"/>
  <c r="N56" i="82"/>
  <c r="Q56" i="82" s="1"/>
  <c r="F56" i="84"/>
  <c r="I56" i="84" s="1"/>
  <c r="J56" i="84"/>
  <c r="N56" i="84"/>
  <c r="R56" i="84"/>
  <c r="K53" i="86"/>
  <c r="K58" i="86" s="1"/>
  <c r="B21" i="89"/>
  <c r="B32" i="89" s="1"/>
  <c r="F56" i="83"/>
  <c r="I56" i="83" s="1"/>
  <c r="H56" i="84"/>
  <c r="S55" i="83"/>
  <c r="S74" i="83" s="1"/>
  <c r="G56" i="84"/>
  <c r="K56" i="84"/>
  <c r="O56" i="84"/>
  <c r="S56" i="84"/>
  <c r="Q56" i="84" l="1"/>
  <c r="L56" i="83"/>
  <c r="U56" i="84"/>
  <c r="M56" i="84"/>
  <c r="I45" i="60" l="1"/>
  <c r="I43" i="60"/>
  <c r="I44" i="60"/>
  <c r="D45" i="60"/>
  <c r="I40" i="60"/>
  <c r="H21" i="59"/>
  <c r="H19" i="59"/>
  <c r="H16" i="59"/>
  <c r="H18" i="59"/>
  <c r="H17" i="59"/>
  <c r="H15" i="59"/>
  <c r="H14" i="59"/>
  <c r="H13" i="59"/>
  <c r="H12" i="59"/>
  <c r="C23" i="59"/>
  <c r="D23" i="59"/>
  <c r="E23" i="59"/>
  <c r="F23" i="59"/>
  <c r="G23" i="59"/>
  <c r="B23" i="59"/>
  <c r="G33" i="59"/>
  <c r="F33" i="59"/>
  <c r="E33" i="59"/>
  <c r="D33" i="59"/>
  <c r="C33" i="59"/>
  <c r="B33" i="59"/>
  <c r="B34" i="59"/>
  <c r="H32" i="59"/>
  <c r="H31" i="59"/>
  <c r="H30" i="59"/>
  <c r="H29" i="59"/>
  <c r="G28" i="59"/>
  <c r="F28" i="59"/>
  <c r="E28" i="59"/>
  <c r="D28" i="59"/>
  <c r="C28" i="59"/>
  <c r="C45" i="60"/>
  <c r="E45" i="60"/>
  <c r="F45" i="60"/>
  <c r="G45" i="60"/>
  <c r="H45" i="60"/>
  <c r="B45" i="60"/>
  <c r="C35" i="60"/>
  <c r="D35" i="60"/>
  <c r="E35" i="60"/>
  <c r="F35" i="60"/>
  <c r="G35" i="60"/>
  <c r="H35" i="60"/>
  <c r="B35" i="60"/>
  <c r="I30" i="60"/>
  <c r="I31" i="60"/>
  <c r="I42" i="60"/>
  <c r="I41" i="60"/>
  <c r="I39" i="60"/>
  <c r="I38" i="60"/>
  <c r="I37" i="60"/>
  <c r="I36" i="60"/>
  <c r="I34" i="60"/>
  <c r="I33" i="60"/>
  <c r="I32" i="60"/>
  <c r="H46" i="60"/>
  <c r="I29" i="60"/>
  <c r="I28" i="60"/>
  <c r="I27" i="60"/>
  <c r="I26" i="60"/>
  <c r="I25" i="60"/>
  <c r="I24" i="60"/>
  <c r="I23" i="60"/>
  <c r="I22" i="60"/>
  <c r="I21" i="60"/>
  <c r="I20" i="60"/>
  <c r="I19" i="60"/>
  <c r="I18" i="60"/>
  <c r="I17" i="60"/>
  <c r="I16" i="60"/>
  <c r="I15" i="60"/>
  <c r="I14" i="60"/>
  <c r="I13" i="60"/>
  <c r="I12" i="60"/>
  <c r="G10" i="60"/>
  <c r="F10" i="60"/>
  <c r="E10" i="60"/>
  <c r="D10" i="60"/>
  <c r="C10" i="60"/>
  <c r="B10" i="60"/>
  <c r="I9" i="60"/>
  <c r="I10" i="60"/>
  <c r="I8" i="60"/>
  <c r="F37" i="48"/>
  <c r="H11" i="59"/>
  <c r="H20" i="59"/>
  <c r="H22" i="59"/>
  <c r="H26" i="59"/>
  <c r="H27" i="59"/>
  <c r="B8" i="59"/>
  <c r="C8" i="59"/>
  <c r="D8" i="59"/>
  <c r="E8" i="59"/>
  <c r="F8" i="59"/>
  <c r="G8" i="59"/>
  <c r="G34" i="59"/>
  <c r="F34" i="59"/>
  <c r="E34" i="59"/>
  <c r="D34" i="59"/>
  <c r="C34" i="59"/>
  <c r="H25" i="59"/>
  <c r="H7" i="59"/>
  <c r="H6" i="59"/>
  <c r="G8" i="48"/>
  <c r="G9" i="48"/>
  <c r="G10" i="48"/>
  <c r="G11" i="48"/>
  <c r="G12" i="48"/>
  <c r="G13" i="48"/>
  <c r="G7" i="48"/>
  <c r="C19" i="53"/>
  <c r="I24" i="54"/>
  <c r="G46" i="60"/>
  <c r="E46" i="60"/>
  <c r="F46" i="60"/>
  <c r="C46" i="60"/>
  <c r="B46" i="60"/>
  <c r="D46" i="60"/>
  <c r="I35" i="60"/>
  <c r="I46" i="60"/>
  <c r="B35" i="59"/>
  <c r="E35" i="59"/>
  <c r="F35" i="59"/>
  <c r="H23" i="59"/>
  <c r="D35" i="59"/>
  <c r="C35" i="59"/>
  <c r="G35" i="59"/>
  <c r="H8" i="59"/>
  <c r="H33" i="59"/>
  <c r="H34" i="59"/>
  <c r="H35" i="59"/>
</calcChain>
</file>

<file path=xl/sharedStrings.xml><?xml version="1.0" encoding="utf-8"?>
<sst xmlns="http://schemas.openxmlformats.org/spreadsheetml/2006/main" count="922" uniqueCount="436">
  <si>
    <t>Támogatás megnevezése</t>
  </si>
  <si>
    <t>ÓVODAI TÁMOGATÁS ÖSSZESEN:</t>
  </si>
  <si>
    <t>Megnevezés</t>
  </si>
  <si>
    <t>Személyi juttatás</t>
  </si>
  <si>
    <t>Ellátottak juttatásai</t>
  </si>
  <si>
    <t>Szociális étkeztetés</t>
  </si>
  <si>
    <t xml:space="preserve">   Cím, alcím neve</t>
  </si>
  <si>
    <t xml:space="preserve">ÖSSZESEN </t>
  </si>
  <si>
    <t>CÍM, ALCIM</t>
  </si>
  <si>
    <t>Közvilágítás</t>
  </si>
  <si>
    <t>Munkaadókat terhelő járulékok</t>
  </si>
  <si>
    <r>
      <t>MIND ÖSSZESEN</t>
    </r>
    <r>
      <rPr>
        <sz val="9"/>
        <rFont val="Times New Roman"/>
        <family val="1"/>
      </rPr>
      <t>:</t>
    </r>
  </si>
  <si>
    <t>Feladat megnevezése</t>
  </si>
  <si>
    <t>KIADÁSOK</t>
  </si>
  <si>
    <t>Összesen</t>
  </si>
  <si>
    <t>Átengedett központi adók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</si>
  <si>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</si>
  <si>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</si>
  <si>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</si>
  <si>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</si>
  <si>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</si>
  <si>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</si>
  <si>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</si>
  <si>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</si>
  <si>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</si>
  <si>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</si>
  <si>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november</t>
  </si>
  <si>
    <t>december</t>
  </si>
  <si>
    <t>BEVÉTELEK</t>
  </si>
  <si>
    <t>BEVÉTEL ÖSSZESEN</t>
  </si>
  <si>
    <t>Dologi kiadások</t>
  </si>
  <si>
    <t>Felújítási kiadások</t>
  </si>
  <si>
    <t>KIADÁS ÖSSZESEN</t>
  </si>
  <si>
    <t>Beruházási kiadások</t>
  </si>
  <si>
    <t>ÁLTALÁNOS TÁMOGATÁSOK ÖSSZESEN:</t>
  </si>
  <si>
    <t>TÖBBÉVES KIHATÁSSAL JÁRÓ KÖTELEZETTSÉGEK</t>
  </si>
  <si>
    <t>Adatok ezer forintban!</t>
  </si>
  <si>
    <t>Eltérés</t>
  </si>
  <si>
    <t>ÖSSZESEN:</t>
  </si>
  <si>
    <t>Hosszúlejáratú hiteltörlesztés*</t>
  </si>
  <si>
    <t>TÖBBÉVES KIHATÁSSAL JÁRÓ ADÓKEDVEZMÉNYEK</t>
  </si>
  <si>
    <t>*Adónemek</t>
  </si>
  <si>
    <t>Lakott külterülettel kapcsolatos feladatok</t>
  </si>
  <si>
    <t>F</t>
  </si>
  <si>
    <t>Víztermelés,-kezelés,-ellátás</t>
  </si>
  <si>
    <t>Köztemető- fenntart.és műk.</t>
  </si>
  <si>
    <t>Önkormányzatok elszámolásai</t>
  </si>
  <si>
    <t>Óvodai int. étkeztetés</t>
  </si>
  <si>
    <t>Iskolai int. étkeztetés</t>
  </si>
  <si>
    <t>Pénzfor-galom nélküli bevétel</t>
  </si>
  <si>
    <t>Háziorvosi ügyeleti ellátás</t>
  </si>
  <si>
    <t>Dologi és egyéb folyó kiadások</t>
  </si>
  <si>
    <t>Munkaadót terh. jár.</t>
  </si>
  <si>
    <t>Megnevezése</t>
  </si>
  <si>
    <t>a) Engedélyezett létszámkeret
    (álláshely)</t>
  </si>
  <si>
    <t>a) pontban feltüntetett engedélyezett                 álláshelyek közül:
január 1.napján üres álláshely</t>
  </si>
  <si>
    <t>b) Átlagos statisztikai 
    állományi létszám</t>
  </si>
  <si>
    <t>c) December 31.napján munkajogi záró létszám</t>
  </si>
  <si>
    <t>d) Közhasznú, közcélú foglalkoztatottak
     átlagos statisztikai létszáma</t>
  </si>
  <si>
    <t>a) pontban engedélyezett álláshelyek
közül:
január 1. napján tartósan üres álláshely</t>
  </si>
  <si>
    <t xml:space="preserve">Önkormányzatok sajátos felhalmozási és tőke bevételei </t>
  </si>
  <si>
    <t>Bírságok, pótlékok és egyéb sajátos bevételek</t>
  </si>
  <si>
    <t>2011.</t>
  </si>
  <si>
    <t xml:space="preserve">         -ebből pedagógus álláshelyek száma</t>
  </si>
  <si>
    <t>A. költségvetési kiadások és B. költségvetési bevételek összesítésének egyenlege (hiány vagy többlet): A. – B.</t>
  </si>
  <si>
    <t>A.</t>
  </si>
  <si>
    <t>Költségvetési kiadások</t>
  </si>
  <si>
    <t>I.</t>
  </si>
  <si>
    <t>Működési kiadások</t>
  </si>
  <si>
    <t>1.</t>
  </si>
  <si>
    <t>2.</t>
  </si>
  <si>
    <t>3.</t>
  </si>
  <si>
    <t>4.</t>
  </si>
  <si>
    <t xml:space="preserve"> 4.1.</t>
  </si>
  <si>
    <t xml:space="preserve"> 4.2.</t>
  </si>
  <si>
    <t xml:space="preserve"> 4.3.</t>
  </si>
  <si>
    <t xml:space="preserve"> 4.4.</t>
  </si>
  <si>
    <t>Ellátottak pénzbeli juttatásai</t>
  </si>
  <si>
    <t>II.</t>
  </si>
  <si>
    <t>Felhalmozási kiadások</t>
  </si>
  <si>
    <t>Beruházási kiadások ÁFÁ-val</t>
  </si>
  <si>
    <t xml:space="preserve"> 3.1.</t>
  </si>
  <si>
    <t xml:space="preserve"> 3.2.</t>
  </si>
  <si>
    <t xml:space="preserve"> 3.3.</t>
  </si>
  <si>
    <t>III.</t>
  </si>
  <si>
    <t>Támogatási kölcsönök nyújtása, törlesztése</t>
  </si>
  <si>
    <t>IV.</t>
  </si>
  <si>
    <t>Pénzforgalom nélküli kiadások</t>
  </si>
  <si>
    <t>Költségvetési kiadások összesen: I. + II. + III. + IV.</t>
  </si>
  <si>
    <t>B.</t>
  </si>
  <si>
    <t>Költségvetési bevételek</t>
  </si>
  <si>
    <t>Működési bevételek</t>
  </si>
  <si>
    <t xml:space="preserve"> 2.1.</t>
  </si>
  <si>
    <t xml:space="preserve"> 2.2.</t>
  </si>
  <si>
    <t xml:space="preserve"> 2.3.</t>
  </si>
  <si>
    <t>Helyi adók</t>
  </si>
  <si>
    <t xml:space="preserve"> Működési támogatások</t>
  </si>
  <si>
    <t>Egyéb működési bevételek</t>
  </si>
  <si>
    <t xml:space="preserve">Támogatásértékű működési bevételek összesen </t>
  </si>
  <si>
    <t xml:space="preserve">Működési célú pénzeszköz átvétel államháztartáson kívülről </t>
  </si>
  <si>
    <t>Felhalmozási bevételek</t>
  </si>
  <si>
    <t xml:space="preserve"> 1.1.</t>
  </si>
  <si>
    <t xml:space="preserve"> 1.2.</t>
  </si>
  <si>
    <t>Felhalmozási és tőkejellegű bevételek</t>
  </si>
  <si>
    <t>Felhalmozási támogatások</t>
  </si>
  <si>
    <t>Központosított előirányzatokból fejlesztési célúak</t>
  </si>
  <si>
    <t xml:space="preserve">Fejlesztési célú támogatások </t>
  </si>
  <si>
    <t>Egyéb felhalmozási bevételek</t>
  </si>
  <si>
    <t>Támogatásértékű felhalmozási bevételek összesen</t>
  </si>
  <si>
    <t>Felhalmozási célú pénzeszköz átvétel államháztartáson kívülről</t>
  </si>
  <si>
    <t>Támogatási kölcsönök visszatérülése, igénybevétele</t>
  </si>
  <si>
    <t>Pénzforgalom nélküli bevételek</t>
  </si>
  <si>
    <t>Költségvetési bevételek összesen</t>
  </si>
  <si>
    <t>C.</t>
  </si>
  <si>
    <t>Költségvetési hiány belső finanszírozására szolgáló pénzforgalom nélküli bevételek</t>
  </si>
  <si>
    <t>V.</t>
  </si>
  <si>
    <t>Működési célra</t>
  </si>
  <si>
    <t>Felhalmozási célra</t>
  </si>
  <si>
    <t>D.</t>
  </si>
  <si>
    <t>Költségvetési hiány belső finanszírozását meghaladó összegének külső finanszírozására szolgáló bevételek</t>
  </si>
  <si>
    <t>VI.</t>
  </si>
  <si>
    <t>Értékpapírok értékesítésének bevétele</t>
  </si>
  <si>
    <t>Hitelek felvétele és kötvénykibocsátás bevételei</t>
  </si>
  <si>
    <t>VII.</t>
  </si>
  <si>
    <t>Működési célú hitel felvétele és kötvénykibocsátás működési célra</t>
  </si>
  <si>
    <t>Felhalmozási célú hitel felvétele és kötvénykibocsátás felhalmozási célra</t>
  </si>
  <si>
    <t>Finanszírozási bevételek összesen: V.+VI.+VII.</t>
  </si>
  <si>
    <t>E.</t>
  </si>
  <si>
    <t>A költségvetési többlet felhasználásához kapcsolódó finanszírozási kiadások</t>
  </si>
  <si>
    <t>Értékpapírok vásárlásának kiadásai</t>
  </si>
  <si>
    <t>Hitelek törlesztése és kötvénykbeváltás bevételei</t>
  </si>
  <si>
    <t>Működési célú hitel törlesztése és működési célú kötvénybeváltás kiadása</t>
  </si>
  <si>
    <t>Felhalmozási célú hitel törlesztése és felhalmozási célú kötvénybeváltás kiadása</t>
  </si>
  <si>
    <t xml:space="preserve">Finanszírozási kiadások összesen: VI. +VII. </t>
  </si>
  <si>
    <r>
      <t>Tárgyi eszközök, immateriális</t>
    </r>
    <r>
      <rPr>
        <i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javak értékesítése </t>
    </r>
  </si>
  <si>
    <t>KIADÁSOK MINDÖSSZESEN</t>
  </si>
  <si>
    <t>BEVÉTELEK MINDÖSSZESEN</t>
  </si>
  <si>
    <t>KIADÁSOK ÉS BEVÉTELEK MÉRLEGE</t>
  </si>
  <si>
    <t xml:space="preserve">Előző évi felhalmozási célú pénzmaradvány átvétel </t>
  </si>
  <si>
    <t>Előző évek pénzmaradványának igénybevétele</t>
  </si>
  <si>
    <t>ű</t>
  </si>
  <si>
    <t>Jogcímek</t>
  </si>
  <si>
    <t>Összeg</t>
  </si>
  <si>
    <t xml:space="preserve">A környezetvédelmi alap tervezett bevételei </t>
  </si>
  <si>
    <t>A környezetvédelmi alap tervezett kiadásai</t>
  </si>
  <si>
    <t>Talajterhelési díj</t>
  </si>
  <si>
    <t>2.Önkormányzat</t>
  </si>
  <si>
    <t>2. Önkormányzat  összesen</t>
  </si>
  <si>
    <t>3.1 Napköziott.Óvoda</t>
  </si>
  <si>
    <t>2 Önkormányzat összesen</t>
  </si>
  <si>
    <t>31 Napköziott.Óvoda</t>
  </si>
  <si>
    <t xml:space="preserve">Önkormányzat </t>
  </si>
  <si>
    <t>GYÖNGYÖSTARJÁN  KÖZSÉG  ÖNKORMÁNYZAT KÖRNYEZETVÉDELMI ALAPJÁNAK BEVÉTELEI ÉS KIADÁSA 2012. ÉVBEN</t>
  </si>
  <si>
    <t>Önkormányzat</t>
  </si>
  <si>
    <t>A</t>
  </si>
  <si>
    <t>B</t>
  </si>
  <si>
    <t>Tartalék összege</t>
  </si>
  <si>
    <t>3. Gyt-i Napköziotthonos Óvoda</t>
  </si>
  <si>
    <t>3.3 Konyha összesen</t>
  </si>
  <si>
    <t>3. Óvoda összesen</t>
  </si>
  <si>
    <t>Önkormányzati jogalkotás</t>
  </si>
  <si>
    <t>Zöldterület kezelés</t>
  </si>
  <si>
    <t xml:space="preserve">3. Óvoda </t>
  </si>
  <si>
    <t>1. Polgármesteri Hiv összesen</t>
  </si>
  <si>
    <t>Közfoglalkoztatás</t>
  </si>
  <si>
    <t xml:space="preserve">Nyitóállomány </t>
  </si>
  <si>
    <t>Óvoda</t>
  </si>
  <si>
    <t>Zöldterület gazdálkodás</t>
  </si>
  <si>
    <t>Köztemető fenntartás</t>
  </si>
  <si>
    <t>Közutak fenntartása</t>
  </si>
  <si>
    <t>Egyéb önkormányzati feladat</t>
  </si>
  <si>
    <t>ÓVODAI TÁMOGATÁS, CSANA  ÖSSZESEN:</t>
  </si>
  <si>
    <t xml:space="preserve">ÉTKEZÉS TÁMOGATÁSA </t>
  </si>
  <si>
    <t>C</t>
  </si>
  <si>
    <t xml:space="preserve">Adósságot keletkeztető ügyletekkel kapcsolatos kötelezettségvállalás </t>
  </si>
  <si>
    <t>Az Európai Uniós forrásból finanszírozott programok, projektek költségvetése</t>
  </si>
  <si>
    <t>Bevételi előirányzat</t>
  </si>
  <si>
    <t>Kiadási   előirányzat</t>
  </si>
  <si>
    <t>I. Intézményi működési bevételek körébe tartozó közvetett támogatások</t>
  </si>
  <si>
    <t>1. Szolgáltatások ellenértékéből adott kedvezmények, mentességek</t>
  </si>
  <si>
    <t>II. Intézmények egyéb sajátos bevételeihez kapcsolódó közvetett támogatások</t>
  </si>
  <si>
    <t>1. Bérleti és lízing dijbevételhez kapcsolódó közvetett támogatás</t>
  </si>
  <si>
    <t>2. Intézményi ellátási díj kedvezmény, mentesség</t>
  </si>
  <si>
    <t>3. Alkalmazottak térítésének kedvezménye</t>
  </si>
  <si>
    <t>III. Kamatbevételekkel összefüggő kedvezmény közvetett támogatása</t>
  </si>
  <si>
    <t>IV. Helyi adókhoz kapcsolódó kedvezmények hez kapcsolódó közvetett támogatás</t>
  </si>
  <si>
    <t>V. Átengedett központi adóhoz kapcsolódó közvetett támogatás</t>
  </si>
  <si>
    <t>VI. Talajterhelési díjhoz kapcsolódó közvetett támogatások</t>
  </si>
  <si>
    <t>VII. Egyéb sajátos folyó bevételekhez kapcsolódó közvetett támogatások</t>
  </si>
  <si>
    <t>Gépjármű adó</t>
  </si>
  <si>
    <t>1. Önkoprmányzati lakások lakbérbevétele kedvezmény</t>
  </si>
  <si>
    <t xml:space="preserve">VIII. Kölcsön elengedéséhez kapcsolódó közvetett támogatások </t>
  </si>
  <si>
    <t>IX. Közvetett támogatás összesen</t>
  </si>
  <si>
    <t xml:space="preserve">Pénzforgalom nélküli </t>
  </si>
  <si>
    <t>Munkaadót terh.jár</t>
  </si>
  <si>
    <t>Adónem: Magánszemélyek kommunális adója</t>
  </si>
  <si>
    <t>Pótlék, bírság</t>
  </si>
  <si>
    <t>Általános tartalék</t>
  </si>
  <si>
    <t>Mind összesen</t>
  </si>
  <si>
    <t>Támogatási célú kiadások</t>
  </si>
  <si>
    <t>Civil szervezetek tám</t>
  </si>
  <si>
    <t>1. Gyöngyöstarján</t>
  </si>
  <si>
    <t>1.2 Gyöngyösoroszi</t>
  </si>
  <si>
    <t>1.1. Közös Hivatal</t>
  </si>
  <si>
    <t>Család és nővédelmi szolg</t>
  </si>
  <si>
    <t>Működési célú támogatások</t>
  </si>
  <si>
    <t>Felhalm. Célú támogatások</t>
  </si>
  <si>
    <t>Közhatalmi bevételek</t>
  </si>
  <si>
    <t>Működési célú átvett pénzeszközök</t>
  </si>
  <si>
    <t>Önkorm. működési támogatása</t>
  </si>
  <si>
    <t>1.Közös Önkormányzati Hivatal</t>
  </si>
  <si>
    <t>1.1 Gyöngyöstarján</t>
  </si>
  <si>
    <t>Egyéb működési célú kiadások</t>
  </si>
  <si>
    <t>Beruházások</t>
  </si>
  <si>
    <t>Felújítások</t>
  </si>
  <si>
    <t>Család és nővédelmi eü gondoz</t>
  </si>
  <si>
    <t>Közművelődés IKSZT Működtetés</t>
  </si>
  <si>
    <t>Tartalékok</t>
  </si>
  <si>
    <t xml:space="preserve">Közös  Hivatal </t>
  </si>
  <si>
    <t>Céltartalék</t>
  </si>
  <si>
    <t>Közös Hivatal</t>
  </si>
  <si>
    <t>Működési célú kiadások</t>
  </si>
  <si>
    <t>3.1</t>
  </si>
  <si>
    <t>Fogorvosi társulás</t>
  </si>
  <si>
    <t>3.2</t>
  </si>
  <si>
    <t>Egészségügyi társulás</t>
  </si>
  <si>
    <t xml:space="preserve">Közhatalmi bevételek </t>
  </si>
  <si>
    <t>Helyi önkormányzat támogatása</t>
  </si>
  <si>
    <t>Nyilvános könyvtár és közművelődés támogatása</t>
  </si>
  <si>
    <t>Működési célú támogatá</t>
  </si>
  <si>
    <t>Kiadások</t>
  </si>
  <si>
    <t>Települések</t>
  </si>
  <si>
    <t xml:space="preserve">1. Személyi jellegű kiadások </t>
  </si>
  <si>
    <t xml:space="preserve">3. Dologi és dologi jellegű kiadások </t>
  </si>
  <si>
    <t xml:space="preserve">4. Ellátottak pénzbeli juttatásai </t>
  </si>
  <si>
    <t xml:space="preserve">5. Egyéb működési célú kiadások </t>
  </si>
  <si>
    <t xml:space="preserve">7. Intézményi beruházások </t>
  </si>
  <si>
    <t xml:space="preserve">8. Felújítások </t>
  </si>
  <si>
    <t xml:space="preserve">9. Kormányzati beruházások </t>
  </si>
  <si>
    <t xml:space="preserve">10. Lakástámogatás </t>
  </si>
  <si>
    <t xml:space="preserve">11. Egyéb felhalmozási kiadások </t>
  </si>
  <si>
    <t xml:space="preserve">12. Felhalmozási költségvetés </t>
  </si>
  <si>
    <t xml:space="preserve">13. Kölcsönök </t>
  </si>
  <si>
    <t xml:space="preserve">14. Egyéb kiadások </t>
  </si>
  <si>
    <t>15. Tartalékok, pénzmaradvány</t>
  </si>
  <si>
    <t>16. Finanszírozás</t>
  </si>
  <si>
    <t xml:space="preserve">17. Kiadások összesen </t>
  </si>
  <si>
    <t>Bevételek</t>
  </si>
  <si>
    <t>3. Bevételek összesen</t>
  </si>
  <si>
    <t>Gépjármű adó (mozgáskorlátozotti kedvezmény)</t>
  </si>
  <si>
    <t>6. Működési költségvetés összesen:</t>
  </si>
  <si>
    <t>Személyi juttatások</t>
  </si>
  <si>
    <t>Működési célú támogatás, átvett pénzeszköz</t>
  </si>
  <si>
    <t>Ellátottak pénzbeli juttatása</t>
  </si>
  <si>
    <t>Felújítási kiadások összesen</t>
  </si>
  <si>
    <t xml:space="preserve">BEVÉTELEK ÖSSZESEN </t>
  </si>
  <si>
    <t xml:space="preserve">Folyó évi bevételek összesen </t>
  </si>
  <si>
    <t xml:space="preserve">Folyó évi kiadások összesen </t>
  </si>
  <si>
    <t xml:space="preserve">KIADÁSOK ÖSSZESEN </t>
  </si>
  <si>
    <t>Önkormányzat működési támogatása</t>
  </si>
  <si>
    <t>Felhalmozási  célú támogatások</t>
  </si>
  <si>
    <t>Működési célú átvett pénzeszköz</t>
  </si>
  <si>
    <t>Szociális ellátások támogatása</t>
  </si>
  <si>
    <t>Egyéb felhalmozási kiadás</t>
  </si>
  <si>
    <t xml:space="preserve">Készült a Magyarország gazdasági stabilitásáról szóló 2011. évi CXCIV. törvény 10.§-a, </t>
  </si>
  <si>
    <t>SAJÁT BEVÉTELEK</t>
  </si>
  <si>
    <t>Osztalékok, koncessziós díjak, hozambevétel</t>
  </si>
  <si>
    <t>Díjak, pótlékok, bírságok</t>
  </si>
  <si>
    <t xml:space="preserve">LEHETŐSÉGÉNEK LEVEZETÉSE </t>
  </si>
  <si>
    <t xml:space="preserve">és Az adósságot keletkeztető ügyletekhez történő hozzájárulás részletes szabályairól szóló  </t>
  </si>
  <si>
    <t xml:space="preserve">Tárgyi eszközök, immateriális javak értékesítése </t>
  </si>
  <si>
    <t>Részvények, részesedések értékesítése</t>
  </si>
  <si>
    <t>Vállalatértékesítésből, privatizációból származó bevételek</t>
  </si>
  <si>
    <t>Kezességvállalással kapcsolatos megtérülés</t>
  </si>
  <si>
    <t xml:space="preserve">Helyi adóbevétel </t>
  </si>
  <si>
    <t>Bevételek összesen:</t>
  </si>
  <si>
    <t>Sorszám</t>
  </si>
  <si>
    <t>IKSZT</t>
  </si>
  <si>
    <t>Vagyongazdálkodás</t>
  </si>
  <si>
    <t>Egyéb étkezés</t>
  </si>
  <si>
    <t>3.3</t>
  </si>
  <si>
    <t>Civil szervezetk támogatása</t>
  </si>
  <si>
    <t>Általános támogatásokat növelő tétel</t>
  </si>
  <si>
    <t>Szociális feladatok támogatása</t>
  </si>
  <si>
    <t>Tartalék képzés</t>
  </si>
  <si>
    <t>353/2011(XII.30.) Kormányrendelet előírásai alapján.</t>
  </si>
  <si>
    <t>Szünidei gyermekétkeztetés</t>
  </si>
  <si>
    <t xml:space="preserve">V. </t>
  </si>
  <si>
    <t>Előző évi támogatás rendezése</t>
  </si>
  <si>
    <t>Gyöngyös Kistérség</t>
  </si>
  <si>
    <t>3.4</t>
  </si>
  <si>
    <t>3.5</t>
  </si>
  <si>
    <t>Egyéb szervezetek támogatása</t>
  </si>
  <si>
    <t>Önkormányzatok bevételei</t>
  </si>
  <si>
    <t>Kiemelt rendezvények</t>
  </si>
  <si>
    <t>Elsz a központi költségvetéssel</t>
  </si>
  <si>
    <t>Közutak üzemeltetése</t>
  </si>
  <si>
    <t>Ár- és belvízvédelem</t>
  </si>
  <si>
    <t>Községgazdálkodás</t>
  </si>
  <si>
    <t xml:space="preserve">Civil szervezetek </t>
  </si>
  <si>
    <t>Gyöngyöstarján Község Önkormányzatának 3 éves pénzforgalmi mérlege</t>
  </si>
  <si>
    <t>Normatív támogatás</t>
  </si>
  <si>
    <t>Közös Önkormányzati Hivatal működtetése</t>
  </si>
  <si>
    <t>Üdülőhelyi feladatok támogatása</t>
  </si>
  <si>
    <t>Gyermekétkeztetés üzemeltetési feladatok</t>
  </si>
  <si>
    <t>Gyermekétkeztetés elismert létszám bértámogatás</t>
  </si>
  <si>
    <t>Óvodapedagógusok elismert létszám bértámogatása</t>
  </si>
  <si>
    <t>Óvodai kisegítő dolgozók bértámogatása</t>
  </si>
  <si>
    <t>Óvodaműködtetés támogatása</t>
  </si>
  <si>
    <t>Adatok forintban!</t>
  </si>
  <si>
    <t>3.2 Családi bölcsöde</t>
  </si>
  <si>
    <t>3.3 Konyha kiadásai</t>
  </si>
  <si>
    <t>Fogorvosi alapellátás</t>
  </si>
  <si>
    <t>2017. év</t>
  </si>
  <si>
    <t>Összesen:</t>
  </si>
  <si>
    <t>Közutak javítása</t>
  </si>
  <si>
    <t>Ft</t>
  </si>
  <si>
    <t>Normatíva elszámolás</t>
  </si>
  <si>
    <t>Gyöngyöstarján</t>
  </si>
  <si>
    <t>2018. év</t>
  </si>
  <si>
    <t>Polgármesteri illetmény kiegészítés</t>
  </si>
  <si>
    <t>Házi segítségnyújtás</t>
  </si>
  <si>
    <t>3.3 Konyha</t>
  </si>
  <si>
    <t>3.Óvoda</t>
  </si>
  <si>
    <t>Óvoda összesen:</t>
  </si>
  <si>
    <t>EREDETI ELŐIRÁNYZAT</t>
  </si>
  <si>
    <t xml:space="preserve">3.2 Családi bölcsöde </t>
  </si>
  <si>
    <t>Fogorvosi ügyeleti ellátás</t>
  </si>
  <si>
    <t>IKSZT Működtetés</t>
  </si>
  <si>
    <t>Felhalmozási célú tám</t>
  </si>
  <si>
    <t>2020 évi terv</t>
  </si>
  <si>
    <t>2021. évi terv</t>
  </si>
  <si>
    <t>Adatok forintban</t>
  </si>
  <si>
    <t>Családi bölcsöde működtetés támogatása</t>
  </si>
  <si>
    <t>Energetikai  pályázat</t>
  </si>
  <si>
    <t>2019. év</t>
  </si>
  <si>
    <t>2019. évi eredeti előirányzat</t>
  </si>
  <si>
    <t>GYÖNGYÖSTARJÁN KÖZSÉG ÖNKORMÁNYZATA  2019. ÉVI  EREDETI TERVEZETT BEVÉTELEI</t>
  </si>
  <si>
    <t>GYÖNGYÖSTARJÁN KÖZSÉG ÖNKORMÁNYZATA 2019. ÉVI KIADÁSAI ELŐIRÁNYZATA</t>
  </si>
  <si>
    <t>2022. évi terv</t>
  </si>
  <si>
    <t xml:space="preserve">Sportlétesítm </t>
  </si>
  <si>
    <t>Közművelődés</t>
  </si>
  <si>
    <t>Nemzetközi kapcsolatok</t>
  </si>
  <si>
    <t>Szociális ellátások</t>
  </si>
  <si>
    <t xml:space="preserve">Óvodai nevelés </t>
  </si>
  <si>
    <t xml:space="preserve">SNI gyermekek </t>
  </si>
  <si>
    <t>Óvodai üzemelt</t>
  </si>
  <si>
    <t xml:space="preserve"> Családi bölcsöde </t>
  </si>
  <si>
    <t xml:space="preserve"> Konyha</t>
  </si>
  <si>
    <t>Köztemető- fenntart.</t>
  </si>
  <si>
    <t>Szociális étkezés</t>
  </si>
  <si>
    <t>Működési bev</t>
  </si>
  <si>
    <t>2020. év</t>
  </si>
  <si>
    <t xml:space="preserve">GYÖNGYÖSTARJÁN KÖZSÉG ÖNKORMÁNYZATÁT MEGILLETŐ NORMATÍV ÁLLAMI HOZZÁJÁRULÁSOK JOGCÍMENKÉNT 2020-ban </t>
  </si>
  <si>
    <t>2020. évi eredeti előirányzat</t>
  </si>
  <si>
    <t>GYÖNGYÖSTARJÁN KÖZSÉG ÖNKORMÁNYZATA  2020. ÉVI  BEVÉTELEI  FELADATONKÉNT</t>
  </si>
  <si>
    <t>Gyermekétkezés</t>
  </si>
  <si>
    <t>GYÖNGYÖSTARJÁN KÖZSÉG ÖNKORMÁNYZATA 2020. ÉVI TERVEZETT KIADÁSAI FELADATONKÉNT</t>
  </si>
  <si>
    <t>Településfejlesztési projekt</t>
  </si>
  <si>
    <t>3.2 SNI gyermekek</t>
  </si>
  <si>
    <t>3.4 Szociális étkezés</t>
  </si>
  <si>
    <t>5. melléklet az 1/2020. (II. 20.) önkormányzati rendelethez</t>
  </si>
  <si>
    <t>2019. évi záró-állomány</t>
  </si>
  <si>
    <t>2020.</t>
  </si>
  <si>
    <t>GYÖNGYÖSTARJÁN KÖZSÉG ÖNKORMÁNYZATÁNAK ELŐIRÁNYZAT FELHASZNÁLÁSI ÜTEMTERVE 2020. ÉVRE</t>
  </si>
  <si>
    <t>2023. évi terv</t>
  </si>
  <si>
    <t>2020 évi tartalékok</t>
  </si>
  <si>
    <t>2019. évi eredeti</t>
  </si>
  <si>
    <t>2020. évi terv</t>
  </si>
  <si>
    <t>AZ ÖNKORMÁNYZAT 2020. ÉVI HITELFELVÉTELI</t>
  </si>
  <si>
    <t xml:space="preserve">2020. évi várható       </t>
  </si>
  <si>
    <t>Az Önkormányzat közvetett támogatásai 2020-ban</t>
  </si>
  <si>
    <t>Hitelfelvételi lehetőség (Saját bevételének 50%-a): 24.996.000 Ft.</t>
  </si>
  <si>
    <t xml:space="preserve">Gyöngyösoroszi </t>
  </si>
  <si>
    <t>GYÖNGYÖSTARJÁN KÖZSÉG ÖNKORMÁNYZATA 2020. ÉVI  KÖLTSÉGVETÉSI</t>
  </si>
  <si>
    <t>Működési-felhalmozási kiadások bontásban</t>
  </si>
  <si>
    <t>Működési</t>
  </si>
  <si>
    <t>Felhalmozási</t>
  </si>
  <si>
    <t>Kötelező</t>
  </si>
  <si>
    <t>Önként vállalt</t>
  </si>
  <si>
    <t>Államigazgatási feladatok</t>
  </si>
  <si>
    <t>Kötelező-Önként vállalt-Államigazgatási feladatok bontásban</t>
  </si>
  <si>
    <t>2.A melléklet az  1/2020. (II. 20) önkormányzati rendelethez</t>
  </si>
  <si>
    <t>4. melléklet az 1/2020. (II. 20) önkormányzati rendelethez</t>
  </si>
  <si>
    <t>3A.melléklet az 1/2020. (II.13.) önkormányzati rendelethez</t>
  </si>
  <si>
    <t>9.melléklet az  1/2020. (II.20) önkormányzati rendelethez</t>
  </si>
  <si>
    <t>GYÖNGYÖSTARJÁN  KÖZSÉG  ÖNKORMÁNYZATÁNAK  LÉTSZÁMALAKULÁS 2020 ÉVBEN</t>
  </si>
  <si>
    <t>11. melléklet az  1/2020. (II.20.) önkormányzati rendelethez</t>
  </si>
  <si>
    <t>12. melléklet az 1/2020. (II. 20 .) önkormányzati rendelethez</t>
  </si>
  <si>
    <t>13. melléklet az 1/2020. (II. 20) önkormányzati rendelethez</t>
  </si>
  <si>
    <t>14. melléklet az  1/2020. (II. 20.) önkormányzati rendelethez</t>
  </si>
  <si>
    <t>1. melléklet az 1/2020.(II.13. ) önkormányzati rendelethez</t>
  </si>
  <si>
    <t>2020. évi módosított előirányzat</t>
  </si>
  <si>
    <t>1.A melléklet az   1/2020. (II. 13 .)önkormányzati rendelethez</t>
  </si>
  <si>
    <t>1.B melléklet az   1/2020. (II. 13 .)önkormányzati rendelethez</t>
  </si>
  <si>
    <t>2.melléklet az  1/2020. (II. 13.) önkormányzati rendelethez</t>
  </si>
  <si>
    <t>6. melléklet az 1/2020. (II. 13.) önkormányzati rendelethez</t>
  </si>
  <si>
    <t>7. melléklet az  1/2020. (II.13.) önkormányzati rendelethez</t>
  </si>
  <si>
    <t xml:space="preserve"> 8. melléklet az 1/2020. (II.13.) önkormányzati rendelethez</t>
  </si>
  <si>
    <t>Előző évi elszámolás</t>
  </si>
  <si>
    <t>15. melléklet az 1/2020. (II.13 .) önkormányzati rendelethez</t>
  </si>
  <si>
    <t xml:space="preserve">Közös Önkormányzati Hivatal településenkénti költségvetése </t>
  </si>
  <si>
    <t xml:space="preserve"> </t>
  </si>
  <si>
    <t xml:space="preserve">Gytarján </t>
  </si>
  <si>
    <t xml:space="preserve">Gyoroszi </t>
  </si>
  <si>
    <t>eredeti ei</t>
  </si>
  <si>
    <t>mód ei</t>
  </si>
  <si>
    <t xml:space="preserve">2. Munkaadókat terhelő szoc. hozzájárulási adó </t>
  </si>
  <si>
    <t>1. Irányító szerv költségvetésből kapott támogatás</t>
  </si>
  <si>
    <t>2. Támogatás kiegészítése</t>
  </si>
  <si>
    <t>3. Saját bevétel</t>
  </si>
  <si>
    <t>4.Maradvány</t>
  </si>
  <si>
    <t>Lakosságszám</t>
  </si>
  <si>
    <t>Arány</t>
  </si>
  <si>
    <t xml:space="preserve">Normatíva </t>
  </si>
  <si>
    <t>MÁK</t>
  </si>
  <si>
    <t>Figyelembe vett normatív támogatás</t>
  </si>
  <si>
    <t>3. melléklet az 1/2020. (II.13.) önkormányzati rendelethez</t>
  </si>
  <si>
    <t>1. melléklet a 4/2021.(III. 23. ) önkormányzati rendelethez</t>
  </si>
  <si>
    <t xml:space="preserve">Felhalmozási célú támogatások </t>
  </si>
  <si>
    <t>Fogorvosi társulás, egyéb</t>
  </si>
  <si>
    <t xml:space="preserve">Következő évi költségvetési előleg </t>
  </si>
  <si>
    <t>1.A melléklet a 4/2021.(III. 23. ) önkormányzati rendelethez</t>
  </si>
  <si>
    <t>Felhalmozási célú támogatások</t>
  </si>
  <si>
    <t xml:space="preserve">Következő évi költségvetési kiegészítés </t>
  </si>
  <si>
    <t>1.B melléklet a 4/2021.(III. 23. ) önkormányzati rendelethez</t>
  </si>
  <si>
    <t>Felújítási célú támogatások</t>
  </si>
  <si>
    <t>2.melléklet a 4/2021.(III. 23. ) önkormányzati rendelethez</t>
  </si>
  <si>
    <t>3. melléklet a 4/2021.(III. 23. ) önkormányzati rendelethez</t>
  </si>
  <si>
    <t>4. melléklet a 4/2021.(III. 23. ) önkormányzati rendelethez</t>
  </si>
  <si>
    <t>5. melléklet a 4/2021.(III. 23. ) önkormányzati rendelethez</t>
  </si>
  <si>
    <t xml:space="preserve"> 6. melléklet a 4/2021.(III. 23. ) önkormányzati rendelethez</t>
  </si>
  <si>
    <t>Szociális tüzifa támogatása</t>
  </si>
  <si>
    <t>7. melléklet a 4/2021.(III. 23. ) önkormányzati rendelethez</t>
  </si>
  <si>
    <t>10. sz. melléklet az  1/2020. (II. 13.) önkormányzati rendelethez</t>
  </si>
  <si>
    <t>8.melléklet a 4/2021.(III. 23.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</si>
</sst>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,##0\ _F_t"/>
    <numFmt numFmtId="167" formatCode="_-* #,##0\ _F_t_-;\-* #,##0\ _F_t_-;_-* &quot;-&quot;??\ _F_t_-;_-@_-"/>
  </numFmts>
  <fonts count="31" x14ac:knownFonts="1">
    <font>
      <sz val="10"/>
      <name val="Arial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38"/>
    </font>
    <font>
      <b/>
      <i/>
      <sz val="14"/>
      <name val="Arial"/>
      <family val="2"/>
      <charset val="238"/>
    </font>
    <font>
      <b/>
      <sz val="9"/>
      <name val="Arial CE"/>
      <charset val="238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charset val="238"/>
    </font>
    <font>
      <b/>
      <sz val="8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"/>
      <charset val="238"/>
    </font>
    <font>
      <i/>
      <sz val="11"/>
      <name val="Times New Roman"/>
      <family val="1"/>
      <charset val="238"/>
    </font>
    <font>
      <b/>
      <sz val="10"/>
      <name val="Arial"/>
      <family val="2"/>
      <charset val="238"/>
    </font>
    <font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sz val="10"/>
      <color indexed="9"/>
      <name val="Arial"/>
      <charset val="238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475">
    <xf numFmtId="0" fontId="0" fillId="0" borderId="0" xfId="0"/>
    <xf numFmtId="0" fontId="7" fillId="0" borderId="0" xfId="3"/>
    <xf numFmtId="0" fontId="6" fillId="0" borderId="0" xfId="3" applyFont="1"/>
    <xf numFmtId="166" fontId="10" fillId="0" borderId="1" xfId="3" applyNumberFormat="1" applyFont="1" applyBorder="1" applyAlignment="1">
      <alignment vertical="top" wrapText="1"/>
    </xf>
    <xf numFmtId="166" fontId="10" fillId="0" borderId="2" xfId="3" applyNumberFormat="1" applyFont="1" applyBorder="1" applyAlignment="1">
      <alignment vertical="top" wrapText="1"/>
    </xf>
    <xf numFmtId="166" fontId="2" fillId="0" borderId="1" xfId="3" applyNumberFormat="1" applyFont="1" applyBorder="1" applyAlignment="1">
      <alignment vertical="top" wrapText="1"/>
    </xf>
    <xf numFmtId="0" fontId="1" fillId="0" borderId="0" xfId="2"/>
    <xf numFmtId="0" fontId="4" fillId="0" borderId="0" xfId="3" applyFont="1" applyAlignment="1">
      <alignment horizontal="center"/>
    </xf>
    <xf numFmtId="166" fontId="11" fillId="0" borderId="3" xfId="3" applyNumberFormat="1" applyFont="1" applyBorder="1" applyAlignment="1">
      <alignment vertical="top" wrapText="1"/>
    </xf>
    <xf numFmtId="0" fontId="8" fillId="0" borderId="3" xfId="3" applyFont="1" applyBorder="1" applyAlignment="1">
      <alignment vertical="top" wrapText="1"/>
    </xf>
    <xf numFmtId="0" fontId="8" fillId="0" borderId="4" xfId="3" applyFont="1" applyBorder="1" applyAlignment="1">
      <alignment vertical="top" wrapText="1"/>
    </xf>
    <xf numFmtId="0" fontId="13" fillId="0" borderId="0" xfId="3" applyFont="1" applyAlignment="1">
      <alignment wrapText="1"/>
    </xf>
    <xf numFmtId="0" fontId="18" fillId="0" borderId="0" xfId="0" applyFont="1" applyAlignment="1">
      <alignment wrapText="1"/>
    </xf>
    <xf numFmtId="0" fontId="4" fillId="0" borderId="0" xfId="3" applyFont="1"/>
    <xf numFmtId="0" fontId="2" fillId="0" borderId="4" xfId="3" applyFont="1" applyBorder="1" applyAlignment="1">
      <alignment vertical="top" wrapText="1"/>
    </xf>
    <xf numFmtId="0" fontId="3" fillId="0" borderId="0" xfId="3" applyFont="1"/>
    <xf numFmtId="0" fontId="12" fillId="0" borderId="0" xfId="0" applyFont="1" applyAlignment="1">
      <alignment horizontal="center"/>
    </xf>
    <xf numFmtId="0" fontId="0" fillId="0" borderId="0" xfId="0" applyAlignment="1"/>
    <xf numFmtId="0" fontId="1" fillId="0" borderId="0" xfId="2" applyAlignment="1">
      <alignment horizontal="left"/>
    </xf>
    <xf numFmtId="0" fontId="11" fillId="0" borderId="5" xfId="3" applyFont="1" applyBorder="1" applyAlignment="1">
      <alignment vertical="top" wrapText="1"/>
    </xf>
    <xf numFmtId="0" fontId="2" fillId="0" borderId="5" xfId="3" applyFont="1" applyBorder="1" applyAlignment="1">
      <alignment vertical="top" wrapText="1"/>
    </xf>
    <xf numFmtId="0" fontId="3" fillId="0" borderId="0" xfId="0" applyFont="1"/>
    <xf numFmtId="0" fontId="11" fillId="0" borderId="4" xfId="3" applyFont="1" applyBorder="1" applyAlignment="1">
      <alignment vertical="top" wrapText="1"/>
    </xf>
    <xf numFmtId="3" fontId="2" fillId="0" borderId="4" xfId="3" applyNumberFormat="1" applyFont="1" applyBorder="1" applyAlignment="1">
      <alignment vertical="top" wrapText="1"/>
    </xf>
    <xf numFmtId="3" fontId="11" fillId="0" borderId="4" xfId="3" applyNumberFormat="1" applyFont="1" applyBorder="1" applyAlignment="1">
      <alignment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3" applyFont="1" applyBorder="1" applyAlignment="1">
      <alignment horizontal="right"/>
    </xf>
    <xf numFmtId="166" fontId="9" fillId="0" borderId="11" xfId="3" applyNumberFormat="1" applyFont="1" applyBorder="1" applyAlignment="1">
      <alignment vertical="top" wrapText="1"/>
    </xf>
    <xf numFmtId="0" fontId="15" fillId="0" borderId="5" xfId="3" applyFont="1" applyBorder="1" applyAlignment="1">
      <alignment vertical="top" wrapText="1"/>
    </xf>
    <xf numFmtId="0" fontId="16" fillId="0" borderId="12" xfId="3" applyFont="1" applyBorder="1" applyAlignment="1">
      <alignment vertical="top" wrapText="1"/>
    </xf>
    <xf numFmtId="0" fontId="17" fillId="0" borderId="5" xfId="3" applyFont="1" applyBorder="1" applyAlignment="1">
      <alignment vertical="top" wrapText="1"/>
    </xf>
    <xf numFmtId="0" fontId="14" fillId="0" borderId="5" xfId="3" applyFont="1" applyBorder="1" applyAlignment="1">
      <alignment vertical="top" wrapText="1"/>
    </xf>
    <xf numFmtId="0" fontId="14" fillId="0" borderId="12" xfId="3" applyFont="1" applyBorder="1" applyAlignment="1">
      <alignment vertical="top" wrapText="1"/>
    </xf>
    <xf numFmtId="0" fontId="14" fillId="0" borderId="13" xfId="3" applyFont="1" applyBorder="1" applyAlignment="1">
      <alignment vertical="top" wrapText="1"/>
    </xf>
    <xf numFmtId="166" fontId="10" fillId="0" borderId="14" xfId="3" applyNumberFormat="1" applyFont="1" applyBorder="1" applyAlignment="1">
      <alignment vertical="top" wrapText="1"/>
    </xf>
    <xf numFmtId="0" fontId="19" fillId="0" borderId="13" xfId="3" applyFont="1" applyBorder="1" applyAlignment="1">
      <alignment horizontal="center" vertical="center" wrapText="1"/>
    </xf>
    <xf numFmtId="0" fontId="19" fillId="0" borderId="14" xfId="3" applyFont="1" applyBorder="1" applyAlignment="1">
      <alignment horizontal="center" vertical="center" wrapText="1"/>
    </xf>
    <xf numFmtId="0" fontId="19" fillId="0" borderId="15" xfId="3" applyFont="1" applyBorder="1" applyAlignment="1">
      <alignment horizontal="center" vertical="center" wrapText="1"/>
    </xf>
    <xf numFmtId="0" fontId="19" fillId="0" borderId="16" xfId="3" applyFont="1" applyBorder="1" applyAlignment="1">
      <alignment horizontal="center" vertical="center" wrapText="1"/>
    </xf>
    <xf numFmtId="3" fontId="3" fillId="0" borderId="4" xfId="2" applyNumberFormat="1" applyFont="1" applyBorder="1"/>
    <xf numFmtId="0" fontId="3" fillId="0" borderId="4" xfId="2" applyFont="1" applyBorder="1"/>
    <xf numFmtId="0" fontId="3" fillId="0" borderId="5" xfId="2" applyFont="1" applyBorder="1"/>
    <xf numFmtId="3" fontId="4" fillId="0" borderId="17" xfId="2" applyNumberFormat="1" applyFont="1" applyBorder="1"/>
    <xf numFmtId="0" fontId="4" fillId="0" borderId="12" xfId="2" applyFont="1" applyBorder="1"/>
    <xf numFmtId="0" fontId="3" fillId="0" borderId="2" xfId="2" applyFont="1" applyBorder="1"/>
    <xf numFmtId="0" fontId="3" fillId="0" borderId="11" xfId="2" applyFont="1" applyBorder="1"/>
    <xf numFmtId="0" fontId="4" fillId="0" borderId="1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8" xfId="2" applyFont="1" applyBorder="1"/>
    <xf numFmtId="3" fontId="4" fillId="0" borderId="8" xfId="2" applyNumberFormat="1" applyFont="1" applyBorder="1"/>
    <xf numFmtId="0" fontId="3" fillId="0" borderId="19" xfId="2" applyFont="1" applyBorder="1"/>
    <xf numFmtId="3" fontId="3" fillId="0" borderId="20" xfId="2" applyNumberFormat="1" applyFont="1" applyBorder="1"/>
    <xf numFmtId="0" fontId="3" fillId="0" borderId="21" xfId="2" applyFont="1" applyBorder="1"/>
    <xf numFmtId="0" fontId="4" fillId="0" borderId="22" xfId="2" applyFont="1" applyBorder="1"/>
    <xf numFmtId="3" fontId="3" fillId="0" borderId="6" xfId="2" applyNumberFormat="1" applyFont="1" applyBorder="1"/>
    <xf numFmtId="0" fontId="3" fillId="0" borderId="7" xfId="2" applyFont="1" applyBorder="1"/>
    <xf numFmtId="0" fontId="3" fillId="0" borderId="23" xfId="2" applyFont="1" applyBorder="1"/>
    <xf numFmtId="3" fontId="3" fillId="0" borderId="24" xfId="2" applyNumberFormat="1" applyFont="1" applyBorder="1"/>
    <xf numFmtId="0" fontId="3" fillId="0" borderId="4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0" fontId="2" fillId="0" borderId="4" xfId="3" applyFont="1" applyBorder="1"/>
    <xf numFmtId="3" fontId="2" fillId="0" borderId="4" xfId="3" applyNumberFormat="1" applyFont="1" applyBorder="1"/>
    <xf numFmtId="0" fontId="21" fillId="0" borderId="18" xfId="0" applyFont="1" applyBorder="1" applyAlignment="1">
      <alignment wrapText="1"/>
    </xf>
    <xf numFmtId="164" fontId="1" fillId="0" borderId="0" xfId="2" applyNumberForma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3" fontId="0" fillId="0" borderId="0" xfId="0" applyNumberFormat="1"/>
    <xf numFmtId="0" fontId="16" fillId="0" borderId="5" xfId="3" applyFont="1" applyBorder="1" applyAlignment="1">
      <alignment vertical="top" wrapText="1"/>
    </xf>
    <xf numFmtId="0" fontId="17" fillId="0" borderId="12" xfId="3" applyFont="1" applyBorder="1" applyAlignment="1">
      <alignment vertical="top" wrapText="1"/>
    </xf>
    <xf numFmtId="166" fontId="11" fillId="0" borderId="1" xfId="3" applyNumberFormat="1" applyFont="1" applyBorder="1" applyAlignment="1">
      <alignment vertical="top" wrapText="1"/>
    </xf>
    <xf numFmtId="166" fontId="2" fillId="0" borderId="1" xfId="3" applyNumberFormat="1" applyFont="1" applyFill="1" applyBorder="1" applyAlignment="1">
      <alignment vertical="top" wrapText="1"/>
    </xf>
    <xf numFmtId="166" fontId="2" fillId="0" borderId="17" xfId="3" applyNumberFormat="1" applyFont="1" applyFill="1" applyBorder="1" applyAlignment="1">
      <alignment vertical="top" wrapText="1"/>
    </xf>
    <xf numFmtId="0" fontId="1" fillId="0" borderId="0" xfId="0" applyFont="1"/>
    <xf numFmtId="3" fontId="21" fillId="0" borderId="4" xfId="3" applyNumberFormat="1" applyFont="1" applyBorder="1" applyAlignment="1">
      <alignment horizontal="center" vertical="top" wrapText="1"/>
    </xf>
    <xf numFmtId="3" fontId="20" fillId="0" borderId="8" xfId="3" applyNumberFormat="1" applyFont="1" applyBorder="1" applyAlignment="1">
      <alignment horizontal="center" vertical="center" wrapText="1"/>
    </xf>
    <xf numFmtId="0" fontId="21" fillId="0" borderId="3" xfId="3" applyFont="1" applyBorder="1" applyAlignment="1">
      <alignment vertical="top" wrapText="1"/>
    </xf>
    <xf numFmtId="3" fontId="20" fillId="0" borderId="6" xfId="3" applyNumberFormat="1" applyFont="1" applyBorder="1" applyAlignment="1">
      <alignment horizontal="center" vertical="center" wrapText="1"/>
    </xf>
    <xf numFmtId="0" fontId="20" fillId="0" borderId="27" xfId="3" applyFont="1" applyBorder="1" applyAlignment="1">
      <alignment vertical="top" wrapText="1"/>
    </xf>
    <xf numFmtId="3" fontId="20" fillId="0" borderId="15" xfId="3" applyNumberFormat="1" applyFont="1" applyBorder="1" applyAlignment="1">
      <alignment horizontal="center" vertical="center" wrapText="1"/>
    </xf>
    <xf numFmtId="3" fontId="20" fillId="0" borderId="29" xfId="3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0" fillId="0" borderId="0" xfId="3" applyFont="1" applyAlignment="1">
      <alignment horizontal="right" vertical="top"/>
    </xf>
    <xf numFmtId="0" fontId="11" fillId="0" borderId="4" xfId="0" applyFont="1" applyBorder="1" applyAlignment="1">
      <alignment horizontal="center"/>
    </xf>
    <xf numFmtId="3" fontId="20" fillId="0" borderId="4" xfId="3" applyNumberFormat="1" applyFont="1" applyBorder="1" applyAlignment="1">
      <alignment horizontal="center" vertical="top" wrapText="1"/>
    </xf>
    <xf numFmtId="3" fontId="21" fillId="0" borderId="2" xfId="3" applyNumberFormat="1" applyFont="1" applyBorder="1" applyAlignment="1">
      <alignment horizontal="center" vertical="top" wrapText="1"/>
    </xf>
    <xf numFmtId="3" fontId="20" fillId="0" borderId="2" xfId="3" applyNumberFormat="1" applyFont="1" applyBorder="1" applyAlignment="1">
      <alignment horizontal="center" vertical="top" wrapText="1"/>
    </xf>
    <xf numFmtId="0" fontId="11" fillId="0" borderId="4" xfId="3" applyFont="1" applyBorder="1" applyAlignment="1">
      <alignment horizontal="center" vertical="center" wrapText="1"/>
    </xf>
    <xf numFmtId="0" fontId="14" fillId="0" borderId="4" xfId="3" applyFont="1" applyBorder="1" applyAlignment="1">
      <alignment vertical="top" wrapText="1"/>
    </xf>
    <xf numFmtId="0" fontId="17" fillId="0" borderId="4" xfId="3" applyFont="1" applyBorder="1" applyAlignment="1">
      <alignment vertical="top" wrapText="1"/>
    </xf>
    <xf numFmtId="0" fontId="11" fillId="0" borderId="4" xfId="0" applyFont="1" applyBorder="1" applyAlignment="1">
      <alignment wrapText="1"/>
    </xf>
    <xf numFmtId="0" fontId="2" fillId="0" borderId="0" xfId="0" applyFont="1" applyAlignment="1">
      <alignment horizontal="left"/>
    </xf>
    <xf numFmtId="166" fontId="2" fillId="2" borderId="1" xfId="3" applyNumberFormat="1" applyFont="1" applyFill="1" applyBorder="1" applyAlignment="1">
      <alignment vertical="top" wrapText="1"/>
    </xf>
    <xf numFmtId="166" fontId="11" fillId="2" borderId="1" xfId="3" applyNumberFormat="1" applyFont="1" applyFill="1" applyBorder="1" applyAlignment="1">
      <alignment vertical="top" wrapText="1"/>
    </xf>
    <xf numFmtId="0" fontId="11" fillId="2" borderId="4" xfId="3" applyFont="1" applyFill="1" applyBorder="1" applyAlignment="1">
      <alignment vertical="top" wrapText="1"/>
    </xf>
    <xf numFmtId="3" fontId="11" fillId="2" borderId="4" xfId="3" applyNumberFormat="1" applyFont="1" applyFill="1" applyBorder="1" applyAlignment="1">
      <alignment vertical="top" wrapText="1"/>
    </xf>
    <xf numFmtId="3" fontId="2" fillId="2" borderId="4" xfId="3" applyNumberFormat="1" applyFont="1" applyFill="1" applyBorder="1" applyAlignment="1">
      <alignment vertical="top" wrapText="1"/>
    </xf>
    <xf numFmtId="0" fontId="2" fillId="2" borderId="4" xfId="3" applyFont="1" applyFill="1" applyBorder="1" applyAlignment="1">
      <alignment vertical="top" wrapText="1"/>
    </xf>
    <xf numFmtId="0" fontId="15" fillId="2" borderId="4" xfId="3" applyFont="1" applyFill="1" applyBorder="1" applyAlignment="1">
      <alignment vertical="top" wrapText="1"/>
    </xf>
    <xf numFmtId="166" fontId="2" fillId="0" borderId="4" xfId="3" applyNumberFormat="1" applyFont="1" applyBorder="1" applyAlignment="1">
      <alignment vertical="top" wrapText="1"/>
    </xf>
    <xf numFmtId="166" fontId="2" fillId="0" borderId="30" xfId="3" applyNumberFormat="1" applyFont="1" applyBorder="1" applyAlignment="1">
      <alignment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30" xfId="0" applyBorder="1" applyAlignment="1">
      <alignment horizontal="center"/>
    </xf>
    <xf numFmtId="0" fontId="24" fillId="0" borderId="4" xfId="0" applyFont="1" applyBorder="1" applyAlignment="1"/>
    <xf numFmtId="0" fontId="3" fillId="0" borderId="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6" fillId="0" borderId="4" xfId="0" applyFont="1" applyBorder="1"/>
    <xf numFmtId="0" fontId="19" fillId="0" borderId="32" xfId="3" applyFont="1" applyBorder="1" applyAlignment="1">
      <alignment horizontal="center" vertical="center" wrapText="1"/>
    </xf>
    <xf numFmtId="166" fontId="10" fillId="0" borderId="33" xfId="3" applyNumberFormat="1" applyFont="1" applyBorder="1" applyAlignment="1">
      <alignment vertical="top" wrapText="1"/>
    </xf>
    <xf numFmtId="166" fontId="11" fillId="0" borderId="30" xfId="3" applyNumberFormat="1" applyFont="1" applyBorder="1" applyAlignment="1">
      <alignment vertical="top" wrapText="1"/>
    </xf>
    <xf numFmtId="166" fontId="2" fillId="2" borderId="30" xfId="3" applyNumberFormat="1" applyFont="1" applyFill="1" applyBorder="1" applyAlignment="1">
      <alignment vertical="top" wrapText="1"/>
    </xf>
    <xf numFmtId="166" fontId="11" fillId="0" borderId="34" xfId="3" applyNumberFormat="1" applyFont="1" applyBorder="1" applyAlignment="1">
      <alignment vertical="top" wrapText="1"/>
    </xf>
    <xf numFmtId="0" fontId="8" fillId="0" borderId="35" xfId="3" applyFont="1" applyBorder="1" applyAlignment="1">
      <alignment vertical="top" wrapText="1"/>
    </xf>
    <xf numFmtId="166" fontId="2" fillId="0" borderId="30" xfId="3" applyNumberFormat="1" applyFont="1" applyFill="1" applyBorder="1" applyAlignment="1">
      <alignment vertical="top" wrapText="1"/>
    </xf>
    <xf numFmtId="166" fontId="2" fillId="0" borderId="35" xfId="3" applyNumberFormat="1" applyFont="1" applyBorder="1" applyAlignment="1">
      <alignment vertical="top" wrapText="1"/>
    </xf>
    <xf numFmtId="3" fontId="0" fillId="0" borderId="4" xfId="0" applyNumberFormat="1" applyBorder="1"/>
    <xf numFmtId="0" fontId="0" fillId="0" borderId="36" xfId="0" applyBorder="1"/>
    <xf numFmtId="3" fontId="0" fillId="0" borderId="36" xfId="0" applyNumberFormat="1" applyBorder="1"/>
    <xf numFmtId="0" fontId="24" fillId="0" borderId="4" xfId="0" applyFont="1" applyBorder="1"/>
    <xf numFmtId="3" fontId="24" fillId="0" borderId="4" xfId="0" applyNumberFormat="1" applyFont="1" applyBorder="1"/>
    <xf numFmtId="3" fontId="0" fillId="0" borderId="4" xfId="0" applyNumberFormat="1" applyBorder="1" applyAlignment="1">
      <alignment horizontal="center"/>
    </xf>
    <xf numFmtId="0" fontId="24" fillId="0" borderId="0" xfId="0" applyFont="1" applyBorder="1" applyAlignment="1">
      <alignment wrapText="1"/>
    </xf>
    <xf numFmtId="0" fontId="24" fillId="0" borderId="33" xfId="0" applyFont="1" applyBorder="1" applyAlignment="1">
      <alignment wrapText="1"/>
    </xf>
    <xf numFmtId="0" fontId="24" fillId="0" borderId="30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4" fillId="0" borderId="2" xfId="0" applyFont="1" applyBorder="1" applyAlignment="1"/>
    <xf numFmtId="0" fontId="0" fillId="0" borderId="0" xfId="0" applyBorder="1" applyAlignment="1"/>
    <xf numFmtId="0" fontId="4" fillId="0" borderId="22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2" fillId="0" borderId="5" xfId="0" applyFont="1" applyBorder="1"/>
    <xf numFmtId="0" fontId="2" fillId="0" borderId="38" xfId="0" applyFont="1" applyBorder="1"/>
    <xf numFmtId="0" fontId="26" fillId="0" borderId="38" xfId="0" applyFont="1" applyBorder="1"/>
    <xf numFmtId="0" fontId="2" fillId="0" borderId="40" xfId="0" applyFont="1" applyBorder="1"/>
    <xf numFmtId="0" fontId="11" fillId="0" borderId="13" xfId="0" applyFont="1" applyBorder="1"/>
    <xf numFmtId="0" fontId="11" fillId="0" borderId="5" xfId="0" applyFont="1" applyBorder="1"/>
    <xf numFmtId="0" fontId="2" fillId="0" borderId="12" xfId="0" applyFont="1" applyBorder="1"/>
    <xf numFmtId="0" fontId="11" fillId="0" borderId="23" xfId="0" applyFont="1" applyBorder="1"/>
    <xf numFmtId="0" fontId="20" fillId="0" borderId="23" xfId="0" applyFont="1" applyBorder="1"/>
    <xf numFmtId="0" fontId="20" fillId="0" borderId="13" xfId="3" applyFont="1" applyBorder="1" applyAlignment="1">
      <alignment vertical="center" wrapText="1"/>
    </xf>
    <xf numFmtId="0" fontId="20" fillId="0" borderId="15" xfId="3" applyFont="1" applyBorder="1" applyAlignment="1">
      <alignment vertical="center" wrapText="1"/>
    </xf>
    <xf numFmtId="0" fontId="20" fillId="0" borderId="16" xfId="3" applyFont="1" applyBorder="1" applyAlignment="1">
      <alignment vertical="center" wrapText="1"/>
    </xf>
    <xf numFmtId="0" fontId="20" fillId="0" borderId="42" xfId="3" applyFont="1" applyBorder="1" applyAlignment="1">
      <alignment vertical="center" wrapText="1"/>
    </xf>
    <xf numFmtId="3" fontId="20" fillId="0" borderId="32" xfId="3" applyNumberFormat="1" applyFont="1" applyBorder="1" applyAlignment="1">
      <alignment horizontal="center" vertical="center" wrapText="1"/>
    </xf>
    <xf numFmtId="3" fontId="21" fillId="0" borderId="15" xfId="3" applyNumberFormat="1" applyFont="1" applyBorder="1" applyAlignment="1">
      <alignment horizontal="center" vertical="top" wrapText="1"/>
    </xf>
    <xf numFmtId="3" fontId="20" fillId="0" borderId="16" xfId="3" applyNumberFormat="1" applyFont="1" applyBorder="1" applyAlignment="1">
      <alignment horizontal="center" vertical="top" wrapText="1"/>
    </xf>
    <xf numFmtId="166" fontId="2" fillId="0" borderId="44" xfId="3" applyNumberFormat="1" applyFont="1" applyBorder="1" applyAlignment="1">
      <alignment vertical="top" wrapText="1"/>
    </xf>
    <xf numFmtId="0" fontId="2" fillId="2" borderId="4" xfId="3" applyFont="1" applyFill="1" applyBorder="1"/>
    <xf numFmtId="3" fontId="2" fillId="2" borderId="4" xfId="3" applyNumberFormat="1" applyFont="1" applyFill="1" applyBorder="1"/>
    <xf numFmtId="0" fontId="3" fillId="0" borderId="30" xfId="0" applyFont="1" applyBorder="1" applyAlignment="1"/>
    <xf numFmtId="0" fontId="28" fillId="0" borderId="0" xfId="0" applyFont="1"/>
    <xf numFmtId="0" fontId="28" fillId="2" borderId="0" xfId="0" applyFont="1" applyFill="1"/>
    <xf numFmtId="0" fontId="0" fillId="0" borderId="0" xfId="0" applyAlignment="1">
      <alignment horizontal="left"/>
    </xf>
    <xf numFmtId="0" fontId="24" fillId="0" borderId="0" xfId="0" applyFont="1" applyAlignment="1">
      <alignment horizontal="left"/>
    </xf>
    <xf numFmtId="0" fontId="2" fillId="0" borderId="12" xfId="3" applyFont="1" applyBorder="1" applyAlignment="1">
      <alignment vertical="top" wrapText="1"/>
    </xf>
    <xf numFmtId="166" fontId="10" fillId="0" borderId="45" xfId="3" applyNumberFormat="1" applyFont="1" applyBorder="1" applyAlignment="1">
      <alignment vertical="top" wrapText="1"/>
    </xf>
    <xf numFmtId="166" fontId="2" fillId="0" borderId="36" xfId="3" applyNumberFormat="1" applyFont="1" applyBorder="1" applyAlignment="1">
      <alignment vertical="top" wrapText="1"/>
    </xf>
    <xf numFmtId="166" fontId="10" fillId="0" borderId="42" xfId="3" applyNumberFormat="1" applyFont="1" applyBorder="1" applyAlignment="1">
      <alignment vertical="top" wrapText="1"/>
    </xf>
    <xf numFmtId="166" fontId="10" fillId="0" borderId="51" xfId="3" applyNumberFormat="1" applyFont="1" applyBorder="1" applyAlignment="1">
      <alignment vertical="top" wrapText="1"/>
    </xf>
    <xf numFmtId="0" fontId="24" fillId="0" borderId="19" xfId="0" applyFont="1" applyBorder="1"/>
    <xf numFmtId="0" fontId="4" fillId="0" borderId="26" xfId="0" applyFont="1" applyBorder="1"/>
    <xf numFmtId="0" fontId="4" fillId="0" borderId="56" xfId="0" applyFont="1" applyBorder="1"/>
    <xf numFmtId="0" fontId="20" fillId="0" borderId="32" xfId="3" applyFont="1" applyBorder="1" applyAlignment="1">
      <alignment vertical="center" wrapText="1"/>
    </xf>
    <xf numFmtId="3" fontId="21" fillId="0" borderId="32" xfId="3" applyNumberFormat="1" applyFont="1" applyBorder="1" applyAlignment="1">
      <alignment horizontal="center" vertical="top" wrapText="1"/>
    </xf>
    <xf numFmtId="0" fontId="1" fillId="0" borderId="0" xfId="2" applyAlignment="1">
      <alignment horizontal="center"/>
    </xf>
    <xf numFmtId="0" fontId="21" fillId="0" borderId="0" xfId="3" applyFont="1"/>
    <xf numFmtId="0" fontId="20" fillId="0" borderId="0" xfId="3" applyFont="1"/>
    <xf numFmtId="0" fontId="21" fillId="0" borderId="2" xfId="3" applyFont="1" applyBorder="1"/>
    <xf numFmtId="0" fontId="20" fillId="0" borderId="2" xfId="3" applyFont="1" applyBorder="1"/>
    <xf numFmtId="0" fontId="21" fillId="0" borderId="4" xfId="3" applyFont="1" applyBorder="1"/>
    <xf numFmtId="0" fontId="20" fillId="0" borderId="4" xfId="3" applyFont="1" applyBorder="1"/>
    <xf numFmtId="0" fontId="20" fillId="0" borderId="28" xfId="3" applyFont="1" applyBorder="1" applyAlignment="1">
      <alignment horizontal="left" vertical="center"/>
    </xf>
    <xf numFmtId="0" fontId="20" fillId="0" borderId="27" xfId="3" applyFont="1" applyBorder="1"/>
    <xf numFmtId="0" fontId="20" fillId="0" borderId="28" xfId="3" applyFont="1" applyBorder="1" applyAlignment="1">
      <alignment horizontal="center" vertical="center"/>
    </xf>
    <xf numFmtId="0" fontId="20" fillId="0" borderId="26" xfId="3" applyFont="1" applyBorder="1" applyAlignment="1">
      <alignment horizontal="center" vertical="center"/>
    </xf>
    <xf numFmtId="3" fontId="20" fillId="0" borderId="17" xfId="3" applyNumberFormat="1" applyFont="1" applyBorder="1" applyAlignment="1">
      <alignment horizontal="center"/>
    </xf>
    <xf numFmtId="166" fontId="2" fillId="0" borderId="17" xfId="3" applyNumberFormat="1" applyFont="1" applyBorder="1" applyAlignment="1">
      <alignment vertical="top" wrapText="1"/>
    </xf>
    <xf numFmtId="166" fontId="9" fillId="0" borderId="0" xfId="3" applyNumberFormat="1" applyFont="1" applyAlignment="1">
      <alignment vertical="top" wrapText="1"/>
    </xf>
    <xf numFmtId="3" fontId="3" fillId="0" borderId="25" xfId="2" applyNumberFormat="1" applyFont="1" applyBorder="1"/>
    <xf numFmtId="3" fontId="3" fillId="0" borderId="0" xfId="2" applyNumberFormat="1" applyFont="1"/>
    <xf numFmtId="3" fontId="4" fillId="0" borderId="0" xfId="2" applyNumberFormat="1" applyFont="1"/>
    <xf numFmtId="0" fontId="5" fillId="0" borderId="0" xfId="0" applyFont="1"/>
    <xf numFmtId="0" fontId="5" fillId="0" borderId="0" xfId="2" applyFont="1"/>
    <xf numFmtId="164" fontId="0" fillId="0" borderId="0" xfId="0" applyNumberFormat="1"/>
    <xf numFmtId="164" fontId="1" fillId="0" borderId="0" xfId="2" applyNumberFormat="1" applyAlignment="1">
      <alignment horizontal="center"/>
    </xf>
    <xf numFmtId="167" fontId="1" fillId="0" borderId="0" xfId="2" applyNumberFormat="1" applyAlignment="1">
      <alignment horizontal="center"/>
    </xf>
    <xf numFmtId="0" fontId="4" fillId="0" borderId="0" xfId="0" applyFont="1"/>
    <xf numFmtId="0" fontId="24" fillId="0" borderId="0" xfId="0" applyFont="1"/>
    <xf numFmtId="0" fontId="29" fillId="0" borderId="4" xfId="0" applyFont="1" applyBorder="1"/>
    <xf numFmtId="3" fontId="29" fillId="0" borderId="4" xfId="0" applyNumberFormat="1" applyFont="1" applyBorder="1"/>
    <xf numFmtId="0" fontId="24" fillId="0" borderId="36" xfId="0" applyFont="1" applyBorder="1"/>
    <xf numFmtId="3" fontId="6" fillId="0" borderId="4" xfId="0" applyNumberFormat="1" applyFont="1" applyBorder="1"/>
    <xf numFmtId="0" fontId="30" fillId="0" borderId="4" xfId="0" applyFont="1" applyBorder="1"/>
    <xf numFmtId="0" fontId="30" fillId="0" borderId="4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4" fillId="0" borderId="0" xfId="3" applyFont="1" applyAlignment="1">
      <alignment horizontal="center"/>
    </xf>
    <xf numFmtId="0" fontId="0" fillId="0" borderId="0" xfId="0" applyAlignment="1">
      <alignment horizontal="right"/>
    </xf>
    <xf numFmtId="0" fontId="24" fillId="0" borderId="0" xfId="2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1" fillId="0" borderId="46" xfId="3" applyFont="1" applyBorder="1" applyAlignment="1">
      <alignment horizontal="right"/>
    </xf>
    <xf numFmtId="0" fontId="21" fillId="0" borderId="31" xfId="3" applyFont="1" applyBorder="1" applyAlignment="1">
      <alignment horizontal="right"/>
    </xf>
    <xf numFmtId="0" fontId="21" fillId="0" borderId="52" xfId="0" applyFont="1" applyBorder="1" applyAlignment="1">
      <alignment horizontal="left" wrapText="1"/>
    </xf>
    <xf numFmtId="0" fontId="21" fillId="0" borderId="53" xfId="0" applyFont="1" applyBorder="1" applyAlignment="1">
      <alignment horizontal="left" wrapText="1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47" xfId="3" applyFont="1" applyBorder="1" applyAlignment="1">
      <alignment horizontal="center"/>
    </xf>
    <xf numFmtId="0" fontId="20" fillId="0" borderId="48" xfId="3" applyFont="1" applyBorder="1" applyAlignment="1">
      <alignment horizontal="center"/>
    </xf>
    <xf numFmtId="0" fontId="20" fillId="0" borderId="49" xfId="3" applyFont="1" applyBorder="1" applyAlignment="1">
      <alignment horizontal="center"/>
    </xf>
    <xf numFmtId="0" fontId="20" fillId="0" borderId="18" xfId="3" applyFont="1" applyBorder="1" applyAlignment="1">
      <alignment horizontal="center"/>
    </xf>
    <xf numFmtId="0" fontId="20" fillId="0" borderId="8" xfId="3" applyFont="1" applyBorder="1" applyAlignment="1">
      <alignment horizontal="center"/>
    </xf>
    <xf numFmtId="0" fontId="20" fillId="0" borderId="26" xfId="3" applyFont="1" applyBorder="1" applyAlignment="1">
      <alignment horizontal="right"/>
    </xf>
    <xf numFmtId="0" fontId="20" fillId="0" borderId="34" xfId="3" applyFont="1" applyBorder="1" applyAlignment="1">
      <alignment horizontal="right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1" fillId="0" borderId="26" xfId="3" applyFont="1" applyBorder="1" applyAlignment="1">
      <alignment horizontal="right"/>
    </xf>
    <xf numFmtId="0" fontId="21" fillId="0" borderId="34" xfId="3" applyFont="1" applyBorder="1" applyAlignment="1">
      <alignment horizontal="right"/>
    </xf>
    <xf numFmtId="0" fontId="21" fillId="0" borderId="3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21" fillId="0" borderId="50" xfId="0" applyFont="1" applyBorder="1" applyAlignment="1">
      <alignment horizontal="left"/>
    </xf>
    <xf numFmtId="0" fontId="21" fillId="0" borderId="36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 wrapText="1"/>
    </xf>
    <xf numFmtId="0" fontId="20" fillId="0" borderId="4" xfId="0" applyFont="1" applyBorder="1" applyAlignment="1">
      <alignment horizontal="left" wrapText="1"/>
    </xf>
    <xf numFmtId="0" fontId="20" fillId="0" borderId="40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27" xfId="3" applyFont="1" applyBorder="1" applyAlignment="1">
      <alignment horizontal="right"/>
    </xf>
    <xf numFmtId="0" fontId="20" fillId="0" borderId="30" xfId="3" applyFont="1" applyBorder="1" applyAlignment="1">
      <alignment horizontal="right"/>
    </xf>
    <xf numFmtId="16" fontId="21" fillId="0" borderId="26" xfId="3" applyNumberFormat="1" applyFont="1" applyBorder="1" applyAlignment="1">
      <alignment horizontal="right"/>
    </xf>
    <xf numFmtId="0" fontId="20" fillId="0" borderId="46" xfId="3" applyFont="1" applyBorder="1" applyAlignment="1">
      <alignment horizontal="right"/>
    </xf>
    <xf numFmtId="0" fontId="20" fillId="0" borderId="31" xfId="3" applyFont="1" applyBorder="1" applyAlignment="1">
      <alignment horizontal="right"/>
    </xf>
    <xf numFmtId="0" fontId="20" fillId="0" borderId="50" xfId="0" applyFont="1" applyBorder="1" applyAlignment="1">
      <alignment horizontal="left"/>
    </xf>
    <xf numFmtId="0" fontId="20" fillId="0" borderId="36" xfId="0" applyFont="1" applyBorder="1" applyAlignment="1">
      <alignment horizontal="left"/>
    </xf>
    <xf numFmtId="16" fontId="21" fillId="0" borderId="34" xfId="3" applyNumberFormat="1" applyFont="1" applyBorder="1" applyAlignment="1">
      <alignment horizontal="right"/>
    </xf>
    <xf numFmtId="0" fontId="20" fillId="0" borderId="1" xfId="3" applyFont="1" applyBorder="1" applyAlignment="1">
      <alignment horizontal="left"/>
    </xf>
    <xf numFmtId="0" fontId="20" fillId="0" borderId="2" xfId="3" applyFont="1" applyBorder="1" applyAlignment="1">
      <alignment horizontal="left"/>
    </xf>
    <xf numFmtId="0" fontId="20" fillId="0" borderId="3" xfId="3" applyFont="1" applyBorder="1" applyAlignment="1">
      <alignment horizontal="left" vertical="top" wrapText="1"/>
    </xf>
    <xf numFmtId="0" fontId="20" fillId="0" borderId="4" xfId="3" applyFont="1" applyBorder="1" applyAlignment="1">
      <alignment horizontal="left" vertical="top" wrapText="1"/>
    </xf>
    <xf numFmtId="49" fontId="21" fillId="0" borderId="26" xfId="3" applyNumberFormat="1" applyFont="1" applyBorder="1" applyAlignment="1">
      <alignment horizontal="right"/>
    </xf>
    <xf numFmtId="49" fontId="21" fillId="0" borderId="34" xfId="3" applyNumberFormat="1" applyFont="1" applyBorder="1" applyAlignment="1">
      <alignment horizontal="right"/>
    </xf>
    <xf numFmtId="0" fontId="20" fillId="0" borderId="26" xfId="3" applyFont="1" applyBorder="1" applyAlignment="1">
      <alignment horizontal="center"/>
    </xf>
    <xf numFmtId="0" fontId="20" fillId="0" borderId="34" xfId="3" applyFont="1" applyBorder="1" applyAlignment="1">
      <alignment horizontal="center"/>
    </xf>
    <xf numFmtId="0" fontId="20" fillId="0" borderId="56" xfId="3" applyFont="1" applyBorder="1" applyAlignment="1">
      <alignment horizontal="center"/>
    </xf>
    <xf numFmtId="0" fontId="20" fillId="0" borderId="52" xfId="3" applyFont="1" applyBorder="1" applyAlignment="1">
      <alignment horizontal="center"/>
    </xf>
    <xf numFmtId="0" fontId="20" fillId="0" borderId="10" xfId="3" applyFont="1" applyBorder="1" applyAlignment="1">
      <alignment horizontal="left" vertical="top" wrapText="1"/>
    </xf>
    <xf numFmtId="0" fontId="20" fillId="0" borderId="51" xfId="3" applyFont="1" applyBorder="1" applyAlignment="1">
      <alignment horizontal="left" vertical="top" wrapText="1"/>
    </xf>
    <xf numFmtId="0" fontId="21" fillId="0" borderId="3" xfId="3" applyFont="1" applyBorder="1" applyAlignment="1">
      <alignment horizontal="left" vertical="top" wrapText="1"/>
    </xf>
    <xf numFmtId="0" fontId="21" fillId="0" borderId="4" xfId="3" applyFont="1" applyBorder="1" applyAlignment="1">
      <alignment horizontal="left" vertical="top" wrapText="1"/>
    </xf>
    <xf numFmtId="49" fontId="20" fillId="0" borderId="26" xfId="3" applyNumberFormat="1" applyFont="1" applyBorder="1" applyAlignment="1">
      <alignment horizontal="center"/>
    </xf>
    <xf numFmtId="49" fontId="20" fillId="0" borderId="34" xfId="3" applyNumberFormat="1" applyFont="1" applyBorder="1" applyAlignment="1">
      <alignment horizontal="center"/>
    </xf>
    <xf numFmtId="49" fontId="20" fillId="0" borderId="34" xfId="3" applyNumberFormat="1" applyFont="1" applyBorder="1"/>
    <xf numFmtId="49" fontId="20" fillId="0" borderId="3" xfId="3" applyNumberFormat="1" applyFont="1" applyBorder="1"/>
    <xf numFmtId="0" fontId="21" fillId="0" borderId="1" xfId="3" applyFont="1" applyBorder="1" applyAlignment="1">
      <alignment horizontal="left" vertical="top" wrapText="1"/>
    </xf>
    <xf numFmtId="0" fontId="21" fillId="0" borderId="34" xfId="3" applyFont="1" applyBorder="1" applyAlignment="1">
      <alignment horizontal="left" vertical="top" wrapText="1"/>
    </xf>
    <xf numFmtId="0" fontId="20" fillId="0" borderId="22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0" fillId="0" borderId="54" xfId="3" applyFont="1" applyBorder="1" applyAlignment="1">
      <alignment horizontal="center" vertical="center" wrapText="1"/>
    </xf>
    <xf numFmtId="0" fontId="20" fillId="0" borderId="18" xfId="3" applyFont="1" applyBorder="1" applyAlignment="1">
      <alignment horizontal="center" vertical="center" wrapText="1"/>
    </xf>
    <xf numFmtId="0" fontId="20" fillId="0" borderId="8" xfId="3" applyFont="1" applyBorder="1" applyAlignment="1">
      <alignment horizontal="center" vertical="center" wrapText="1"/>
    </xf>
    <xf numFmtId="0" fontId="20" fillId="0" borderId="55" xfId="3" applyFont="1" applyBorder="1" applyAlignment="1">
      <alignment horizontal="center" vertical="center" wrapText="1"/>
    </xf>
    <xf numFmtId="0" fontId="20" fillId="0" borderId="13" xfId="3" applyFont="1" applyBorder="1" applyAlignment="1">
      <alignment horizontal="center" vertical="center" wrapText="1"/>
    </xf>
    <xf numFmtId="0" fontId="20" fillId="0" borderId="15" xfId="3" applyFont="1" applyBorder="1" applyAlignment="1">
      <alignment horizontal="center" vertical="center" wrapText="1"/>
    </xf>
    <xf numFmtId="0" fontId="20" fillId="0" borderId="16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left" vertical="top" wrapText="1"/>
    </xf>
    <xf numFmtId="0" fontId="20" fillId="0" borderId="2" xfId="3" applyFont="1" applyBorder="1" applyAlignment="1">
      <alignment horizontal="left" vertical="top" wrapText="1"/>
    </xf>
    <xf numFmtId="0" fontId="20" fillId="0" borderId="34" xfId="3" applyFont="1" applyBorder="1" applyAlignment="1">
      <alignment horizontal="left" vertical="center" wrapText="1"/>
    </xf>
    <xf numFmtId="0" fontId="20" fillId="0" borderId="3" xfId="3" applyFont="1" applyBorder="1" applyAlignment="1">
      <alignment horizontal="left" vertical="center" wrapText="1"/>
    </xf>
    <xf numFmtId="0" fontId="21" fillId="0" borderId="0" xfId="3" applyFont="1" applyAlignment="1">
      <alignment horizontal="right" indent="2"/>
    </xf>
    <xf numFmtId="0" fontId="20" fillId="0" borderId="0" xfId="3" applyFont="1" applyAlignment="1">
      <alignment horizontal="right" indent="2"/>
    </xf>
    <xf numFmtId="0" fontId="20" fillId="0" borderId="0" xfId="3" applyFont="1" applyAlignment="1">
      <alignment horizontal="center"/>
    </xf>
    <xf numFmtId="0" fontId="21" fillId="0" borderId="10" xfId="3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6" fillId="0" borderId="0" xfId="0" applyFont="1" applyAlignment="1">
      <alignment horizontal="right"/>
    </xf>
    <xf numFmtId="0" fontId="20" fillId="0" borderId="0" xfId="3" applyFont="1" applyAlignment="1">
      <alignment horizontal="right"/>
    </xf>
    <xf numFmtId="0" fontId="24" fillId="0" borderId="0" xfId="0" applyFont="1" applyAlignment="1">
      <alignment horizontal="right"/>
    </xf>
    <xf numFmtId="0" fontId="21" fillId="0" borderId="0" xfId="3" applyFont="1" applyAlignment="1">
      <alignment horizontal="center"/>
    </xf>
    <xf numFmtId="0" fontId="0" fillId="0" borderId="10" xfId="0" applyBorder="1" applyAlignment="1">
      <alignment horizontal="right"/>
    </xf>
    <xf numFmtId="0" fontId="20" fillId="0" borderId="32" xfId="3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3" applyFont="1" applyAlignment="1">
      <alignment horizontal="right"/>
    </xf>
    <xf numFmtId="0" fontId="24" fillId="0" borderId="0" xfId="3" applyFont="1" applyAlignment="1">
      <alignment horizontal="right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right"/>
    </xf>
    <xf numFmtId="0" fontId="3" fillId="0" borderId="0" xfId="3" applyFont="1" applyBorder="1" applyAlignment="1">
      <alignment horizontal="right"/>
    </xf>
    <xf numFmtId="0" fontId="0" fillId="0" borderId="0" xfId="0" applyAlignment="1">
      <alignment horizontal="right"/>
    </xf>
    <xf numFmtId="0" fontId="7" fillId="0" borderId="10" xfId="3" applyBorder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20" xfId="0" applyFont="1" applyBorder="1" applyAlignment="1">
      <alignment horizontal="left"/>
    </xf>
    <xf numFmtId="0" fontId="11" fillId="0" borderId="2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30" xfId="0" applyBorder="1" applyAlignment="1">
      <alignment horizontal="right"/>
    </xf>
    <xf numFmtId="0" fontId="5" fillId="0" borderId="5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4" fillId="0" borderId="0" xfId="2" applyFont="1" applyAlignment="1">
      <alignment horizontal="right"/>
    </xf>
    <xf numFmtId="0" fontId="4" fillId="0" borderId="0" xfId="3" applyFont="1" applyAlignment="1">
      <alignment horizontal="center" wrapText="1"/>
    </xf>
    <xf numFmtId="0" fontId="1" fillId="0" borderId="0" xfId="2" applyAlignment="1">
      <alignment horizontal="right"/>
    </xf>
    <xf numFmtId="0" fontId="0" fillId="0" borderId="0" xfId="2" applyFont="1" applyAlignment="1">
      <alignment horizontal="right"/>
    </xf>
    <xf numFmtId="0" fontId="4" fillId="0" borderId="0" xfId="3" applyFont="1" applyAlignment="1">
      <alignment horizontal="center" vertical="center" wrapText="1"/>
    </xf>
    <xf numFmtId="0" fontId="3" fillId="0" borderId="26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164" fontId="3" fillId="0" borderId="26" xfId="1" applyNumberFormat="1" applyFont="1" applyBorder="1" applyAlignment="1">
      <alignment horizontal="center"/>
    </xf>
    <xf numFmtId="164" fontId="3" fillId="0" borderId="58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28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60" xfId="0" applyFont="1" applyBorder="1" applyAlignment="1">
      <alignment horizontal="left"/>
    </xf>
    <xf numFmtId="0" fontId="4" fillId="0" borderId="56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164" fontId="4" fillId="0" borderId="59" xfId="1" applyNumberFormat="1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164" fontId="4" fillId="0" borderId="56" xfId="1" applyNumberFormat="1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164" fontId="3" fillId="0" borderId="47" xfId="1" applyNumberFormat="1" applyFont="1" applyBorder="1" applyAlignment="1">
      <alignment horizontal="center"/>
    </xf>
    <xf numFmtId="164" fontId="3" fillId="0" borderId="37" xfId="1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4" xfId="0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57" xfId="0" applyFont="1" applyBorder="1" applyAlignment="1">
      <alignment horizontal="center" wrapText="1"/>
    </xf>
    <xf numFmtId="0" fontId="24" fillId="0" borderId="31" xfId="0" applyFont="1" applyBorder="1" applyAlignment="1">
      <alignment horizontal="center" wrapText="1"/>
    </xf>
    <xf numFmtId="0" fontId="24" fillId="0" borderId="25" xfId="0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4" fillId="0" borderId="33" xfId="0" applyFont="1" applyBorder="1" applyAlignment="1">
      <alignment horizontal="center" wrapText="1"/>
    </xf>
    <xf numFmtId="0" fontId="24" fillId="0" borderId="30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0" fillId="0" borderId="4" xfId="0" applyBorder="1" applyAlignment="1">
      <alignment horizontal="left"/>
    </xf>
    <xf numFmtId="0" fontId="24" fillId="0" borderId="4" xfId="0" applyFont="1" applyBorder="1" applyAlignment="1">
      <alignment horizontal="center" wrapText="1"/>
    </xf>
    <xf numFmtId="0" fontId="24" fillId="0" borderId="4" xfId="0" applyFont="1" applyBorder="1" applyAlignment="1">
      <alignment horizontal="left"/>
    </xf>
    <xf numFmtId="0" fontId="24" fillId="0" borderId="35" xfId="0" applyFont="1" applyBorder="1" applyAlignment="1">
      <alignment horizontal="left"/>
    </xf>
    <xf numFmtId="0" fontId="24" fillId="0" borderId="34" xfId="0" applyFont="1" applyBorder="1" applyAlignment="1">
      <alignment horizontal="left"/>
    </xf>
    <xf numFmtId="3" fontId="0" fillId="0" borderId="3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4" fillId="0" borderId="35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24" fillId="0" borderId="50" xfId="0" applyFont="1" applyBorder="1" applyAlignment="1">
      <alignment horizontal="center" wrapText="1"/>
    </xf>
    <xf numFmtId="0" fontId="24" fillId="0" borderId="44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0" fillId="0" borderId="35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3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right"/>
    </xf>
    <xf numFmtId="0" fontId="24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3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4" fillId="0" borderId="30" xfId="0" applyFont="1" applyBorder="1" applyAlignment="1">
      <alignment horizontal="left"/>
    </xf>
    <xf numFmtId="0" fontId="21" fillId="0" borderId="0" xfId="3" applyFont="1" applyAlignment="1">
      <alignment wrapText="1"/>
    </xf>
    <xf numFmtId="0" fontId="20" fillId="0" borderId="0" xfId="3" applyFont="1" applyAlignment="1">
      <alignment wrapText="1"/>
    </xf>
    <xf numFmtId="49" fontId="21" fillId="0" borderId="3" xfId="3" applyNumberFormat="1" applyFont="1" applyBorder="1" applyAlignment="1">
      <alignment wrapText="1"/>
    </xf>
    <xf numFmtId="0" fontId="21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20" fillId="0" borderId="26" xfId="3" applyFont="1" applyBorder="1" applyAlignment="1">
      <alignment horizontal="right" wrapText="1"/>
    </xf>
    <xf numFmtId="0" fontId="20" fillId="0" borderId="34" xfId="3" applyFont="1" applyBorder="1" applyAlignment="1">
      <alignment horizontal="right" wrapText="1"/>
    </xf>
    <xf numFmtId="0" fontId="21" fillId="0" borderId="26" xfId="3" applyFont="1" applyBorder="1" applyAlignment="1">
      <alignment horizontal="right" wrapText="1"/>
    </xf>
    <xf numFmtId="0" fontId="21" fillId="0" borderId="34" xfId="3" applyFont="1" applyBorder="1" applyAlignment="1">
      <alignment horizontal="right" wrapText="1"/>
    </xf>
    <xf numFmtId="49" fontId="20" fillId="0" borderId="26" xfId="3" applyNumberFormat="1" applyFont="1" applyBorder="1" applyAlignment="1">
      <alignment horizontal="center" wrapText="1"/>
    </xf>
    <xf numFmtId="49" fontId="20" fillId="0" borderId="34" xfId="3" applyNumberFormat="1" applyFont="1" applyBorder="1" applyAlignment="1">
      <alignment horizontal="center" wrapText="1"/>
    </xf>
    <xf numFmtId="49" fontId="20" fillId="0" borderId="34" xfId="3" applyNumberFormat="1" applyFont="1" applyBorder="1" applyAlignment="1">
      <alignment wrapText="1"/>
    </xf>
    <xf numFmtId="49" fontId="20" fillId="0" borderId="3" xfId="3" applyNumberFormat="1" applyFont="1" applyBorder="1" applyAlignment="1">
      <alignment wrapText="1"/>
    </xf>
    <xf numFmtId="49" fontId="21" fillId="0" borderId="26" xfId="3" applyNumberFormat="1" applyFont="1" applyBorder="1" applyAlignment="1">
      <alignment horizontal="right" wrapText="1"/>
    </xf>
    <xf numFmtId="49" fontId="21" fillId="0" borderId="34" xfId="3" applyNumberFormat="1" applyFont="1" applyBorder="1" applyAlignment="1">
      <alignment horizontal="right" wrapText="1"/>
    </xf>
    <xf numFmtId="0" fontId="20" fillId="0" borderId="26" xfId="3" applyFont="1" applyBorder="1" applyAlignment="1">
      <alignment horizontal="center" wrapText="1"/>
    </xf>
    <xf numFmtId="0" fontId="20" fillId="0" borderId="34" xfId="3" applyFont="1" applyBorder="1" applyAlignment="1">
      <alignment horizontal="center" wrapText="1"/>
    </xf>
    <xf numFmtId="0" fontId="20" fillId="0" borderId="56" xfId="3" applyFont="1" applyBorder="1" applyAlignment="1">
      <alignment horizontal="center" wrapText="1"/>
    </xf>
    <xf numFmtId="0" fontId="20" fillId="0" borderId="52" xfId="3" applyFont="1" applyBorder="1" applyAlignment="1">
      <alignment horizontal="center" wrapText="1"/>
    </xf>
    <xf numFmtId="0" fontId="20" fillId="0" borderId="28" xfId="3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27" xfId="3" applyFont="1" applyBorder="1" applyAlignment="1">
      <alignment wrapText="1"/>
    </xf>
    <xf numFmtId="0" fontId="20" fillId="0" borderId="1" xfId="3" applyFont="1" applyBorder="1" applyAlignment="1">
      <alignment horizontal="left" wrapText="1"/>
    </xf>
    <xf numFmtId="0" fontId="20" fillId="0" borderId="2" xfId="3" applyFont="1" applyBorder="1" applyAlignment="1">
      <alignment horizontal="left" wrapText="1"/>
    </xf>
    <xf numFmtId="0" fontId="21" fillId="0" borderId="3" xfId="0" applyFont="1" applyBorder="1" applyAlignment="1">
      <alignment horizontal="left" wrapText="1"/>
    </xf>
    <xf numFmtId="0" fontId="21" fillId="0" borderId="4" xfId="0" applyFont="1" applyBorder="1" applyAlignment="1">
      <alignment horizontal="left" wrapText="1"/>
    </xf>
    <xf numFmtId="16" fontId="21" fillId="0" borderId="26" xfId="3" applyNumberFormat="1" applyFont="1" applyBorder="1" applyAlignment="1">
      <alignment horizontal="right" wrapText="1"/>
    </xf>
    <xf numFmtId="16" fontId="21" fillId="0" borderId="34" xfId="3" applyNumberFormat="1" applyFont="1" applyBorder="1" applyAlignment="1">
      <alignment horizontal="right" wrapText="1"/>
    </xf>
    <xf numFmtId="0" fontId="20" fillId="0" borderId="46" xfId="3" applyFont="1" applyBorder="1" applyAlignment="1">
      <alignment horizontal="right" wrapText="1"/>
    </xf>
    <xf numFmtId="0" fontId="20" fillId="0" borderId="31" xfId="3" applyFont="1" applyBorder="1" applyAlignment="1">
      <alignment horizontal="right" wrapText="1"/>
    </xf>
    <xf numFmtId="0" fontId="20" fillId="0" borderId="50" xfId="0" applyFont="1" applyBorder="1" applyAlignment="1">
      <alignment horizontal="left" wrapText="1"/>
    </xf>
    <xf numFmtId="0" fontId="20" fillId="0" borderId="36" xfId="0" applyFont="1" applyBorder="1" applyAlignment="1">
      <alignment horizontal="left" wrapText="1"/>
    </xf>
    <xf numFmtId="0" fontId="20" fillId="0" borderId="28" xfId="3" applyFont="1" applyBorder="1" applyAlignment="1">
      <alignment horizontal="center" vertical="center" wrapText="1"/>
    </xf>
    <xf numFmtId="0" fontId="20" fillId="0" borderId="27" xfId="3" applyFont="1" applyBorder="1" applyAlignment="1">
      <alignment horizontal="right" wrapText="1"/>
    </xf>
    <xf numFmtId="0" fontId="20" fillId="0" borderId="30" xfId="3" applyFont="1" applyBorder="1" applyAlignment="1">
      <alignment horizontal="right" wrapText="1"/>
    </xf>
    <xf numFmtId="0" fontId="20" fillId="0" borderId="1" xfId="0" applyFont="1" applyBorder="1" applyAlignment="1">
      <alignment horizontal="left" wrapText="1"/>
    </xf>
    <xf numFmtId="0" fontId="20" fillId="0" borderId="2" xfId="0" applyFont="1" applyBorder="1" applyAlignment="1">
      <alignment horizontal="left" wrapText="1"/>
    </xf>
    <xf numFmtId="0" fontId="20" fillId="0" borderId="26" xfId="3" applyFont="1" applyBorder="1" applyAlignment="1">
      <alignment horizontal="center" vertical="center" wrapText="1"/>
    </xf>
    <xf numFmtId="0" fontId="21" fillId="0" borderId="46" xfId="3" applyFont="1" applyBorder="1" applyAlignment="1">
      <alignment horizontal="right" wrapText="1"/>
    </xf>
    <xf numFmtId="0" fontId="21" fillId="0" borderId="31" xfId="3" applyFont="1" applyBorder="1" applyAlignment="1">
      <alignment horizontal="right" wrapText="1"/>
    </xf>
    <xf numFmtId="0" fontId="21" fillId="0" borderId="50" xfId="0" applyFont="1" applyBorder="1" applyAlignment="1">
      <alignment horizontal="left" wrapText="1"/>
    </xf>
    <xf numFmtId="0" fontId="21" fillId="0" borderId="36" xfId="0" applyFont="1" applyBorder="1" applyAlignment="1">
      <alignment horizontal="left" wrapText="1"/>
    </xf>
    <xf numFmtId="0" fontId="20" fillId="0" borderId="47" xfId="3" applyFont="1" applyBorder="1" applyAlignment="1">
      <alignment horizontal="center" wrapText="1"/>
    </xf>
    <xf numFmtId="0" fontId="20" fillId="0" borderId="48" xfId="3" applyFont="1" applyBorder="1" applyAlignment="1">
      <alignment horizontal="center" wrapText="1"/>
    </xf>
    <xf numFmtId="0" fontId="20" fillId="0" borderId="49" xfId="3" applyFont="1" applyBorder="1" applyAlignment="1">
      <alignment horizontal="center" wrapText="1"/>
    </xf>
    <xf numFmtId="0" fontId="20" fillId="0" borderId="18" xfId="3" applyFont="1" applyBorder="1" applyAlignment="1">
      <alignment horizontal="center" wrapText="1"/>
    </xf>
    <xf numFmtId="0" fontId="20" fillId="0" borderId="8" xfId="3" applyFont="1" applyBorder="1" applyAlignment="1">
      <alignment horizontal="center" wrapText="1"/>
    </xf>
    <xf numFmtId="164" fontId="3" fillId="0" borderId="17" xfId="4" applyNumberFormat="1" applyFont="1" applyBorder="1" applyAlignment="1">
      <alignment horizontal="right"/>
    </xf>
    <xf numFmtId="164" fontId="3" fillId="0" borderId="17" xfId="4" applyNumberFormat="1" applyFont="1" applyBorder="1"/>
    <xf numFmtId="164" fontId="3" fillId="0" borderId="39" xfId="4" applyNumberFormat="1" applyFont="1" applyBorder="1"/>
    <xf numFmtId="164" fontId="25" fillId="0" borderId="39" xfId="4" applyNumberFormat="1" applyFont="1" applyBorder="1"/>
    <xf numFmtId="164" fontId="3" fillId="0" borderId="39" xfId="4" applyNumberFormat="1" applyFont="1" applyBorder="1" applyAlignment="1">
      <alignment horizontal="right"/>
    </xf>
    <xf numFmtId="164" fontId="3" fillId="0" borderId="41" xfId="4" applyNumberFormat="1" applyFont="1" applyBorder="1" applyAlignment="1">
      <alignment horizontal="right"/>
    </xf>
    <xf numFmtId="164" fontId="4" fillId="0" borderId="42" xfId="4" applyNumberFormat="1" applyFont="1" applyBorder="1"/>
    <xf numFmtId="164" fontId="4" fillId="0" borderId="17" xfId="4" applyNumberFormat="1" applyFont="1" applyBorder="1"/>
    <xf numFmtId="164" fontId="3" fillId="0" borderId="41" xfId="4" applyNumberFormat="1" applyFont="1" applyBorder="1"/>
    <xf numFmtId="164" fontId="3" fillId="0" borderId="11" xfId="4" applyNumberFormat="1" applyFont="1" applyBorder="1"/>
    <xf numFmtId="164" fontId="4" fillId="0" borderId="43" xfId="4" applyNumberFormat="1" applyFont="1" applyBorder="1"/>
    <xf numFmtId="167" fontId="1" fillId="0" borderId="0" xfId="4" applyNumberFormat="1" applyBorder="1" applyAlignment="1">
      <alignment horizontal="center"/>
    </xf>
    <xf numFmtId="164" fontId="3" fillId="0" borderId="35" xfId="4" applyNumberFormat="1" applyFont="1" applyBorder="1" applyAlignment="1">
      <alignment horizontal="center"/>
    </xf>
    <xf numFmtId="164" fontId="3" fillId="0" borderId="58" xfId="4" applyNumberFormat="1" applyFont="1" applyBorder="1" applyAlignment="1">
      <alignment horizontal="center"/>
    </xf>
    <xf numFmtId="164" fontId="4" fillId="0" borderId="55" xfId="4" applyNumberFormat="1" applyFont="1" applyBorder="1" applyAlignment="1">
      <alignment horizontal="center"/>
    </xf>
    <xf numFmtId="164" fontId="4" fillId="0" borderId="59" xfId="4" applyNumberFormat="1" applyFont="1" applyBorder="1" applyAlignment="1">
      <alignment horizontal="center"/>
    </xf>
  </cellXfs>
  <cellStyles count="5">
    <cellStyle name="Ezres" xfId="1" builtinId="3"/>
    <cellStyle name="Ezres 2" xfId="4" xr:uid="{85691247-DCB1-4EF3-8052-FA5BA93F4ED0}"/>
    <cellStyle name="Normál" xfId="0" builtinId="0"/>
    <cellStyle name="Normál_költségvetés részletes terv_végl" xfId="2" xr:uid="{00000000-0005-0000-0000-000002000000}"/>
    <cellStyle name="Normál_Költségvetés1_12 mellékle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2D67D-5B3A-4758-B13C-7F6CDA894D8A}">
  <sheetPr>
    <pageSetUpPr fitToPage="1"/>
  </sheetPr>
  <dimension ref="A1:Q74"/>
  <sheetViews>
    <sheetView zoomScale="70" zoomScaleNormal="70" zoomScaleSheetLayoutView="88" workbookViewId="0"/>
  </sheetViews>
  <sheetFormatPr defaultColWidth="9.07421875" defaultRowHeight="28.3" customHeight="1" x14ac:dyDescent="0.35"/>
  <cols>
    <col min="1" max="1" width="2.69140625" style="176" customWidth="1"/>
    <col min="2" max="2" width="4.3046875" style="176" customWidth="1"/>
    <col min="3" max="3" width="2.53515625" style="176" bestFit="1" customWidth="1"/>
    <col min="4" max="4" width="6.3046875" style="176" bestFit="1" customWidth="1"/>
    <col min="5" max="5" width="54.53515625" style="412" customWidth="1"/>
    <col min="6" max="6" width="12.4609375" style="176" customWidth="1"/>
    <col min="7" max="7" width="14.69140625" style="176" customWidth="1"/>
    <col min="8" max="8" width="14.53515625" style="176" customWidth="1"/>
    <col min="9" max="9" width="12.765625" style="176" customWidth="1"/>
    <col min="10" max="10" width="13.07421875" style="176" customWidth="1"/>
    <col min="11" max="11" width="14.3046875" style="176" customWidth="1"/>
    <col min="12" max="12" width="14.53515625" style="176" customWidth="1"/>
    <col min="13" max="13" width="12.84375" style="176" customWidth="1"/>
    <col min="14" max="14" width="12.3046875" style="176" customWidth="1"/>
    <col min="15" max="15" width="13.23046875" style="176" customWidth="1"/>
    <col min="16" max="16" width="14.4609375" style="176" customWidth="1"/>
    <col min="17" max="17" width="12.3046875" style="176" customWidth="1"/>
    <col min="18" max="16384" width="9.07421875" style="176"/>
  </cols>
  <sheetData>
    <row r="1" spans="1:17" ht="28.3" customHeight="1" x14ac:dyDescent="0.35">
      <c r="K1" s="283" t="s">
        <v>418</v>
      </c>
      <c r="L1" s="283"/>
      <c r="M1" s="283"/>
      <c r="N1" s="283"/>
      <c r="O1" s="283"/>
      <c r="P1" s="283"/>
      <c r="Q1" s="283"/>
    </row>
    <row r="2" spans="1:17" ht="28.3" customHeight="1" x14ac:dyDescent="0.35">
      <c r="A2" s="177"/>
      <c r="B2" s="177"/>
      <c r="C2" s="177"/>
      <c r="D2" s="177"/>
      <c r="E2" s="413"/>
      <c r="F2" s="177"/>
      <c r="G2" s="177"/>
      <c r="H2" s="177"/>
      <c r="I2" s="177"/>
      <c r="J2" s="177"/>
      <c r="K2" s="284" t="s">
        <v>391</v>
      </c>
      <c r="L2" s="284"/>
      <c r="M2" s="284"/>
      <c r="N2" s="284"/>
      <c r="O2" s="284"/>
      <c r="P2" s="284"/>
      <c r="Q2" s="284"/>
    </row>
    <row r="3" spans="1:17" ht="28.3" customHeight="1" x14ac:dyDescent="0.35">
      <c r="A3" s="285" t="s">
        <v>374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7" ht="28.3" customHeight="1" x14ac:dyDescent="0.35">
      <c r="A4" s="285" t="s">
        <v>137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6" spans="1:17" ht="28.3" customHeight="1" thickBot="1" x14ac:dyDescent="0.4">
      <c r="E6" s="286"/>
      <c r="F6" s="286"/>
      <c r="G6" s="286"/>
      <c r="H6" s="286"/>
      <c r="I6" s="286"/>
      <c r="J6" s="286"/>
      <c r="K6" s="286"/>
      <c r="L6" s="286"/>
      <c r="M6" s="286"/>
      <c r="P6" s="286" t="s">
        <v>309</v>
      </c>
      <c r="Q6" s="286"/>
    </row>
    <row r="7" spans="1:17" ht="28.3" customHeight="1" thickBot="1" x14ac:dyDescent="0.4">
      <c r="A7" s="270" t="s">
        <v>2</v>
      </c>
      <c r="B7" s="271"/>
      <c r="C7" s="271"/>
      <c r="D7" s="271"/>
      <c r="E7" s="272"/>
      <c r="F7" s="276" t="s">
        <v>336</v>
      </c>
      <c r="G7" s="277"/>
      <c r="H7" s="277"/>
      <c r="I7" s="278"/>
      <c r="J7" s="276" t="s">
        <v>354</v>
      </c>
      <c r="K7" s="277"/>
      <c r="L7" s="277"/>
      <c r="M7" s="278"/>
      <c r="N7" s="276" t="s">
        <v>392</v>
      </c>
      <c r="O7" s="277"/>
      <c r="P7" s="277"/>
      <c r="Q7" s="278"/>
    </row>
    <row r="8" spans="1:17" ht="28.3" customHeight="1" thickBot="1" x14ac:dyDescent="0.4">
      <c r="A8" s="273"/>
      <c r="B8" s="274"/>
      <c r="C8" s="274"/>
      <c r="D8" s="274"/>
      <c r="E8" s="275"/>
      <c r="F8" s="153" t="s">
        <v>166</v>
      </c>
      <c r="G8" s="150" t="s">
        <v>220</v>
      </c>
      <c r="H8" s="151" t="s">
        <v>151</v>
      </c>
      <c r="I8" s="152" t="s">
        <v>14</v>
      </c>
      <c r="J8" s="153" t="s">
        <v>166</v>
      </c>
      <c r="K8" s="150" t="s">
        <v>220</v>
      </c>
      <c r="L8" s="151" t="s">
        <v>151</v>
      </c>
      <c r="M8" s="152" t="s">
        <v>14</v>
      </c>
      <c r="N8" s="153" t="s">
        <v>166</v>
      </c>
      <c r="O8" s="150" t="s">
        <v>220</v>
      </c>
      <c r="P8" s="151" t="s">
        <v>151</v>
      </c>
      <c r="Q8" s="152" t="s">
        <v>14</v>
      </c>
    </row>
    <row r="9" spans="1:17" ht="13.85" customHeight="1" x14ac:dyDescent="0.35">
      <c r="A9" s="83" t="s">
        <v>65</v>
      </c>
      <c r="B9" s="279" t="s">
        <v>66</v>
      </c>
      <c r="C9" s="280"/>
      <c r="D9" s="280"/>
      <c r="E9" s="280"/>
      <c r="F9" s="178"/>
      <c r="G9" s="178"/>
      <c r="H9" s="178"/>
      <c r="I9" s="179"/>
      <c r="J9" s="178"/>
      <c r="K9" s="178"/>
      <c r="L9" s="178"/>
      <c r="M9" s="179"/>
      <c r="N9" s="178"/>
      <c r="O9" s="178"/>
      <c r="P9" s="178"/>
      <c r="Q9" s="179"/>
    </row>
    <row r="10" spans="1:17" ht="13.85" customHeight="1" x14ac:dyDescent="0.35">
      <c r="A10" s="224" t="s">
        <v>67</v>
      </c>
      <c r="B10" s="225"/>
      <c r="C10" s="281" t="s">
        <v>68</v>
      </c>
      <c r="D10" s="281"/>
      <c r="E10" s="282"/>
      <c r="F10" s="180"/>
      <c r="G10" s="180"/>
      <c r="H10" s="180"/>
      <c r="I10" s="181"/>
      <c r="J10" s="180"/>
      <c r="K10" s="180"/>
      <c r="L10" s="180"/>
      <c r="M10" s="181"/>
      <c r="N10" s="180"/>
      <c r="O10" s="180"/>
      <c r="P10" s="180"/>
      <c r="Q10" s="181"/>
    </row>
    <row r="11" spans="1:17" ht="13.85" customHeight="1" x14ac:dyDescent="0.35">
      <c r="A11" s="228" t="s">
        <v>69</v>
      </c>
      <c r="B11" s="229"/>
      <c r="C11" s="229"/>
      <c r="D11" s="269" t="s">
        <v>3</v>
      </c>
      <c r="E11" s="262"/>
      <c r="F11" s="79">
        <v>60131000</v>
      </c>
      <c r="G11" s="79">
        <v>49639600</v>
      </c>
      <c r="H11" s="79">
        <v>45888700</v>
      </c>
      <c r="I11" s="91">
        <f>SUM(F11:H11)</f>
        <v>155659300</v>
      </c>
      <c r="J11" s="79">
        <v>61277050</v>
      </c>
      <c r="K11" s="79">
        <v>59467600</v>
      </c>
      <c r="L11" s="79">
        <v>54000012</v>
      </c>
      <c r="M11" s="91">
        <f>SUM(J11:L11)</f>
        <v>174744662</v>
      </c>
      <c r="N11" s="79">
        <v>60120041</v>
      </c>
      <c r="O11" s="79">
        <v>59848434</v>
      </c>
      <c r="P11" s="79">
        <v>49847132</v>
      </c>
      <c r="Q11" s="91">
        <f>SUM(N11:P11)</f>
        <v>169815607</v>
      </c>
    </row>
    <row r="12" spans="1:17" ht="13.85" customHeight="1" x14ac:dyDescent="0.35">
      <c r="A12" s="228" t="s">
        <v>70</v>
      </c>
      <c r="B12" s="229"/>
      <c r="C12" s="229"/>
      <c r="D12" s="262" t="s">
        <v>10</v>
      </c>
      <c r="E12" s="263"/>
      <c r="F12" s="79">
        <v>11883000</v>
      </c>
      <c r="G12" s="79">
        <v>10431535</v>
      </c>
      <c r="H12" s="79">
        <v>7865269</v>
      </c>
      <c r="I12" s="91">
        <f t="shared" ref="I12:I14" si="0">SUM(F12:H12)</f>
        <v>30179804</v>
      </c>
      <c r="J12" s="79">
        <v>10805000</v>
      </c>
      <c r="K12" s="79">
        <v>10407000</v>
      </c>
      <c r="L12" s="79">
        <v>8999500</v>
      </c>
      <c r="M12" s="91">
        <f t="shared" ref="M12:M65" si="1">SUM(J12:L12)</f>
        <v>30211500</v>
      </c>
      <c r="N12" s="79">
        <v>10815749</v>
      </c>
      <c r="O12" s="79">
        <v>10026166</v>
      </c>
      <c r="P12" s="79">
        <v>8248729</v>
      </c>
      <c r="Q12" s="91">
        <f t="shared" ref="Q12:Q14" si="2">SUM(N12:P12)</f>
        <v>29090644</v>
      </c>
    </row>
    <row r="13" spans="1:17" ht="13.85" customHeight="1" x14ac:dyDescent="0.35">
      <c r="A13" s="228" t="s">
        <v>71</v>
      </c>
      <c r="B13" s="229"/>
      <c r="C13" s="229" t="s">
        <v>71</v>
      </c>
      <c r="D13" s="262" t="s">
        <v>51</v>
      </c>
      <c r="E13" s="263"/>
      <c r="F13" s="79">
        <v>34474000</v>
      </c>
      <c r="G13" s="79">
        <v>10349000</v>
      </c>
      <c r="H13" s="79">
        <v>52393425</v>
      </c>
      <c r="I13" s="91">
        <f t="shared" si="0"/>
        <v>97216425</v>
      </c>
      <c r="J13" s="79">
        <v>39022000</v>
      </c>
      <c r="K13" s="79">
        <v>7527760</v>
      </c>
      <c r="L13" s="79">
        <v>41503650</v>
      </c>
      <c r="M13" s="91">
        <f t="shared" si="1"/>
        <v>88053410</v>
      </c>
      <c r="N13" s="79">
        <v>33121388</v>
      </c>
      <c r="O13" s="79">
        <v>6594452</v>
      </c>
      <c r="P13" s="79">
        <v>37661578</v>
      </c>
      <c r="Q13" s="91">
        <f t="shared" si="2"/>
        <v>77377418</v>
      </c>
    </row>
    <row r="14" spans="1:17" ht="13.85" customHeight="1" x14ac:dyDescent="0.35">
      <c r="A14" s="228" t="s">
        <v>72</v>
      </c>
      <c r="B14" s="229"/>
      <c r="C14" s="229"/>
      <c r="D14" s="268" t="s">
        <v>77</v>
      </c>
      <c r="E14" s="263"/>
      <c r="F14" s="79"/>
      <c r="G14" s="79"/>
      <c r="H14" s="79">
        <v>6000000</v>
      </c>
      <c r="I14" s="91">
        <f t="shared" si="0"/>
        <v>6000000</v>
      </c>
      <c r="J14" s="79"/>
      <c r="K14" s="79"/>
      <c r="L14" s="79">
        <v>8000000</v>
      </c>
      <c r="M14" s="91">
        <f t="shared" si="1"/>
        <v>8000000</v>
      </c>
      <c r="N14" s="79"/>
      <c r="O14" s="79"/>
      <c r="P14" s="79">
        <v>6631850</v>
      </c>
      <c r="Q14" s="91">
        <f t="shared" si="2"/>
        <v>6631850</v>
      </c>
    </row>
    <row r="15" spans="1:17" ht="13.85" customHeight="1" x14ac:dyDescent="0.35">
      <c r="A15" s="224" t="s">
        <v>78</v>
      </c>
      <c r="B15" s="225"/>
      <c r="C15" s="252" t="s">
        <v>79</v>
      </c>
      <c r="D15" s="253"/>
      <c r="E15" s="253"/>
      <c r="F15" s="79"/>
      <c r="G15" s="79"/>
      <c r="H15" s="79"/>
      <c r="I15" s="91">
        <f>SUM(F15:H15)</f>
        <v>0</v>
      </c>
      <c r="J15" s="79"/>
      <c r="K15" s="79"/>
      <c r="L15" s="79"/>
      <c r="M15" s="91">
        <f>SUM(J15:L15)</f>
        <v>0</v>
      </c>
      <c r="N15" s="79"/>
      <c r="O15" s="79"/>
      <c r="P15" s="79"/>
      <c r="Q15" s="91">
        <f>SUM(N15:P15)</f>
        <v>0</v>
      </c>
    </row>
    <row r="16" spans="1:17" ht="13.85" customHeight="1" x14ac:dyDescent="0.35">
      <c r="A16" s="228" t="s">
        <v>69</v>
      </c>
      <c r="B16" s="229"/>
      <c r="C16" s="229"/>
      <c r="D16" s="262" t="s">
        <v>80</v>
      </c>
      <c r="E16" s="263"/>
      <c r="F16" s="79">
        <v>534000</v>
      </c>
      <c r="G16" s="79"/>
      <c r="H16" s="79">
        <v>2406000</v>
      </c>
      <c r="I16" s="91">
        <f t="shared" ref="I16:I26" si="3">SUM(F16:H16)</f>
        <v>2940000</v>
      </c>
      <c r="J16" s="79">
        <v>436000</v>
      </c>
      <c r="K16" s="79"/>
      <c r="L16" s="79">
        <v>5684705</v>
      </c>
      <c r="M16" s="91">
        <f t="shared" si="1"/>
        <v>6120705</v>
      </c>
      <c r="N16" s="79">
        <v>436000</v>
      </c>
      <c r="O16" s="79">
        <v>293054</v>
      </c>
      <c r="P16" s="79">
        <v>13047670</v>
      </c>
      <c r="Q16" s="91">
        <f t="shared" ref="Q16:Q26" si="4">SUM(N16:P16)</f>
        <v>13776724</v>
      </c>
    </row>
    <row r="17" spans="1:17" ht="13.85" customHeight="1" x14ac:dyDescent="0.35">
      <c r="A17" s="228" t="s">
        <v>70</v>
      </c>
      <c r="B17" s="229"/>
      <c r="C17" s="229" t="s">
        <v>85</v>
      </c>
      <c r="D17" s="262" t="s">
        <v>31</v>
      </c>
      <c r="E17" s="263"/>
      <c r="F17" s="79"/>
      <c r="G17" s="79"/>
      <c r="H17" s="79">
        <v>195895100</v>
      </c>
      <c r="I17" s="91">
        <f t="shared" si="3"/>
        <v>195895100</v>
      </c>
      <c r="J17" s="79"/>
      <c r="K17" s="79"/>
      <c r="L17" s="79">
        <v>218378064</v>
      </c>
      <c r="M17" s="91">
        <f t="shared" si="1"/>
        <v>218378064</v>
      </c>
      <c r="N17" s="79"/>
      <c r="O17" s="79"/>
      <c r="P17" s="79">
        <v>104259064</v>
      </c>
      <c r="Q17" s="91">
        <f t="shared" si="4"/>
        <v>104259064</v>
      </c>
    </row>
    <row r="18" spans="1:17" ht="13.85" customHeight="1" x14ac:dyDescent="0.35">
      <c r="A18" s="228" t="s">
        <v>71</v>
      </c>
      <c r="B18" s="229"/>
      <c r="C18" s="229"/>
      <c r="D18" s="269" t="s">
        <v>419</v>
      </c>
      <c r="E18" s="262"/>
      <c r="F18" s="79"/>
      <c r="G18" s="79"/>
      <c r="H18" s="79"/>
      <c r="I18" s="91"/>
      <c r="J18" s="79"/>
      <c r="K18" s="79"/>
      <c r="L18" s="79"/>
      <c r="M18" s="91"/>
      <c r="N18" s="79"/>
      <c r="O18" s="79"/>
      <c r="P18" s="79">
        <v>144054</v>
      </c>
      <c r="Q18" s="91">
        <f t="shared" si="4"/>
        <v>144054</v>
      </c>
    </row>
    <row r="19" spans="1:17" ht="13.85" customHeight="1" x14ac:dyDescent="0.35">
      <c r="A19" s="264" t="s">
        <v>84</v>
      </c>
      <c r="B19" s="265"/>
      <c r="C19" s="266" t="s">
        <v>221</v>
      </c>
      <c r="D19" s="266"/>
      <c r="E19" s="267"/>
      <c r="F19" s="79"/>
      <c r="G19" s="79"/>
      <c r="H19" s="79"/>
      <c r="I19" s="91">
        <f t="shared" si="3"/>
        <v>0</v>
      </c>
      <c r="J19" s="79"/>
      <c r="K19" s="79"/>
      <c r="L19" s="79"/>
      <c r="M19" s="91">
        <f t="shared" si="1"/>
        <v>0</v>
      </c>
      <c r="N19" s="79"/>
      <c r="O19" s="79"/>
      <c r="P19" s="79"/>
      <c r="Q19" s="91">
        <f t="shared" si="4"/>
        <v>0</v>
      </c>
    </row>
    <row r="20" spans="1:17" ht="13.85" customHeight="1" x14ac:dyDescent="0.35">
      <c r="A20" s="254" t="s">
        <v>222</v>
      </c>
      <c r="B20" s="255"/>
      <c r="C20" s="255"/>
      <c r="D20" s="255"/>
      <c r="E20" s="414" t="s">
        <v>420</v>
      </c>
      <c r="F20" s="79"/>
      <c r="G20" s="79"/>
      <c r="H20" s="79">
        <v>60000</v>
      </c>
      <c r="I20" s="91">
        <f t="shared" si="3"/>
        <v>60000</v>
      </c>
      <c r="J20" s="79"/>
      <c r="K20" s="79"/>
      <c r="L20" s="79">
        <v>60000</v>
      </c>
      <c r="M20" s="91">
        <f t="shared" si="1"/>
        <v>60000</v>
      </c>
      <c r="N20" s="79"/>
      <c r="O20" s="79"/>
      <c r="P20" s="79"/>
      <c r="Q20" s="91">
        <f t="shared" si="4"/>
        <v>0</v>
      </c>
    </row>
    <row r="21" spans="1:17" ht="13.85" customHeight="1" x14ac:dyDescent="0.35">
      <c r="A21" s="254" t="s">
        <v>224</v>
      </c>
      <c r="B21" s="255"/>
      <c r="C21" s="255"/>
      <c r="D21" s="255"/>
      <c r="E21" s="414" t="s">
        <v>225</v>
      </c>
      <c r="F21" s="79"/>
      <c r="G21" s="79"/>
      <c r="H21" s="79">
        <v>1088000</v>
      </c>
      <c r="I21" s="91">
        <f t="shared" si="3"/>
        <v>1088000</v>
      </c>
      <c r="J21" s="79"/>
      <c r="K21" s="79"/>
      <c r="L21" s="79">
        <v>1654000</v>
      </c>
      <c r="M21" s="91">
        <f t="shared" si="1"/>
        <v>1654000</v>
      </c>
      <c r="N21" s="79"/>
      <c r="O21" s="79"/>
      <c r="P21" s="79">
        <v>1654000</v>
      </c>
      <c r="Q21" s="91">
        <f t="shared" si="4"/>
        <v>1654000</v>
      </c>
    </row>
    <row r="22" spans="1:17" ht="13.85" customHeight="1" x14ac:dyDescent="0.35">
      <c r="A22" s="254" t="s">
        <v>280</v>
      </c>
      <c r="B22" s="255"/>
      <c r="C22" s="255"/>
      <c r="D22" s="255"/>
      <c r="E22" s="414" t="s">
        <v>289</v>
      </c>
      <c r="F22" s="79"/>
      <c r="G22" s="79"/>
      <c r="H22" s="79">
        <v>1310000</v>
      </c>
      <c r="I22" s="91">
        <f t="shared" si="3"/>
        <v>1310000</v>
      </c>
      <c r="J22" s="79"/>
      <c r="K22" s="79"/>
      <c r="L22" s="79">
        <v>900000</v>
      </c>
      <c r="M22" s="91">
        <f t="shared" si="1"/>
        <v>900000</v>
      </c>
      <c r="N22" s="79"/>
      <c r="O22" s="79"/>
      <c r="P22" s="79">
        <v>900000</v>
      </c>
      <c r="Q22" s="91">
        <f t="shared" si="4"/>
        <v>900000</v>
      </c>
    </row>
    <row r="23" spans="1:17" ht="13.85" customHeight="1" x14ac:dyDescent="0.35">
      <c r="A23" s="254" t="s">
        <v>290</v>
      </c>
      <c r="B23" s="255"/>
      <c r="C23" s="255"/>
      <c r="D23" s="255"/>
      <c r="E23" s="414" t="s">
        <v>281</v>
      </c>
      <c r="F23" s="79"/>
      <c r="G23" s="79"/>
      <c r="H23" s="79">
        <v>2197200</v>
      </c>
      <c r="I23" s="91">
        <f t="shared" si="3"/>
        <v>2197200</v>
      </c>
      <c r="J23" s="79"/>
      <c r="K23" s="79"/>
      <c r="L23" s="79">
        <v>4130000</v>
      </c>
      <c r="M23" s="91">
        <f t="shared" si="1"/>
        <v>4130000</v>
      </c>
      <c r="N23" s="79"/>
      <c r="O23" s="79"/>
      <c r="P23" s="79">
        <v>5760000</v>
      </c>
      <c r="Q23" s="91">
        <f t="shared" si="4"/>
        <v>5760000</v>
      </c>
    </row>
    <row r="24" spans="1:17" ht="13.85" customHeight="1" x14ac:dyDescent="0.35">
      <c r="A24" s="254" t="s">
        <v>291</v>
      </c>
      <c r="B24" s="255"/>
      <c r="C24" s="255"/>
      <c r="D24" s="255"/>
      <c r="E24" s="414" t="s">
        <v>292</v>
      </c>
      <c r="F24" s="79"/>
      <c r="G24" s="79"/>
      <c r="H24" s="79">
        <v>538400</v>
      </c>
      <c r="I24" s="91">
        <f t="shared" si="3"/>
        <v>538400</v>
      </c>
      <c r="J24" s="79"/>
      <c r="K24" s="79"/>
      <c r="L24" s="79"/>
      <c r="M24" s="91">
        <f t="shared" si="1"/>
        <v>0</v>
      </c>
      <c r="N24" s="79"/>
      <c r="O24" s="79"/>
      <c r="P24" s="79">
        <v>700000</v>
      </c>
      <c r="Q24" s="91">
        <f t="shared" si="4"/>
        <v>700000</v>
      </c>
    </row>
    <row r="25" spans="1:17" ht="13.85" customHeight="1" x14ac:dyDescent="0.35">
      <c r="A25" s="256" t="s">
        <v>86</v>
      </c>
      <c r="B25" s="257"/>
      <c r="C25" s="252" t="s">
        <v>87</v>
      </c>
      <c r="D25" s="253"/>
      <c r="E25" s="253"/>
      <c r="F25" s="79"/>
      <c r="G25" s="79"/>
      <c r="H25" s="79">
        <v>1572000</v>
      </c>
      <c r="I25" s="91">
        <f t="shared" si="3"/>
        <v>1572000</v>
      </c>
      <c r="J25" s="79"/>
      <c r="K25" s="79"/>
      <c r="L25" s="79">
        <v>3183153</v>
      </c>
      <c r="M25" s="91">
        <f t="shared" si="1"/>
        <v>3183153</v>
      </c>
      <c r="N25" s="79"/>
      <c r="O25" s="79"/>
      <c r="P25" s="79">
        <v>88467825</v>
      </c>
      <c r="Q25" s="91">
        <f t="shared" si="4"/>
        <v>88467825</v>
      </c>
    </row>
    <row r="26" spans="1:17" ht="13.85" customHeight="1" thickBot="1" x14ac:dyDescent="0.4">
      <c r="A26" s="258" t="s">
        <v>287</v>
      </c>
      <c r="B26" s="259"/>
      <c r="C26" s="260" t="s">
        <v>288</v>
      </c>
      <c r="D26" s="260"/>
      <c r="E26" s="261"/>
      <c r="F26" s="79"/>
      <c r="G26" s="79"/>
      <c r="H26" s="79">
        <v>6314274</v>
      </c>
      <c r="I26" s="91">
        <f t="shared" si="3"/>
        <v>6314274</v>
      </c>
      <c r="J26" s="79"/>
      <c r="K26" s="79"/>
      <c r="L26" s="79">
        <v>7114840</v>
      </c>
      <c r="M26" s="91">
        <f t="shared" si="1"/>
        <v>7114840</v>
      </c>
      <c r="N26" s="79"/>
      <c r="O26" s="79"/>
      <c r="P26" s="79">
        <v>7277637</v>
      </c>
      <c r="Q26" s="91">
        <f t="shared" si="4"/>
        <v>7277637</v>
      </c>
    </row>
    <row r="27" spans="1:17" ht="13.85" customHeight="1" thickBot="1" x14ac:dyDescent="0.4">
      <c r="A27" s="182" t="s">
        <v>65</v>
      </c>
      <c r="B27" s="217" t="s">
        <v>88</v>
      </c>
      <c r="C27" s="218"/>
      <c r="D27" s="218"/>
      <c r="E27" s="218"/>
      <c r="F27" s="154">
        <f t="shared" ref="F27:Q27" si="5">SUM(F9:F26)</f>
        <v>107022000</v>
      </c>
      <c r="G27" s="154">
        <f t="shared" si="5"/>
        <v>70420135</v>
      </c>
      <c r="H27" s="154">
        <f t="shared" si="5"/>
        <v>323528368</v>
      </c>
      <c r="I27" s="154">
        <f t="shared" si="5"/>
        <v>500970503</v>
      </c>
      <c r="J27" s="154">
        <f t="shared" si="5"/>
        <v>111540050</v>
      </c>
      <c r="K27" s="154">
        <f t="shared" si="5"/>
        <v>77402360</v>
      </c>
      <c r="L27" s="154">
        <f t="shared" si="5"/>
        <v>353607924</v>
      </c>
      <c r="M27" s="154">
        <f t="shared" si="5"/>
        <v>542550334</v>
      </c>
      <c r="N27" s="154">
        <f t="shared" si="5"/>
        <v>104493178</v>
      </c>
      <c r="O27" s="154">
        <f t="shared" si="5"/>
        <v>76762106</v>
      </c>
      <c r="P27" s="154">
        <f t="shared" si="5"/>
        <v>324599539</v>
      </c>
      <c r="Q27" s="154">
        <f t="shared" si="5"/>
        <v>505854823</v>
      </c>
    </row>
    <row r="28" spans="1:17" ht="15" customHeight="1" x14ac:dyDescent="0.35">
      <c r="A28" s="183" t="s">
        <v>89</v>
      </c>
      <c r="B28" s="250" t="s">
        <v>90</v>
      </c>
      <c r="C28" s="251"/>
      <c r="D28" s="251"/>
      <c r="E28" s="251"/>
      <c r="F28" s="79"/>
      <c r="G28" s="79"/>
      <c r="H28" s="79"/>
      <c r="I28" s="91">
        <f t="shared" ref="I28:I54" si="6">SUM(F28:H28)</f>
        <v>0</v>
      </c>
      <c r="J28" s="79"/>
      <c r="K28" s="79"/>
      <c r="L28" s="79"/>
      <c r="M28" s="91">
        <f t="shared" si="1"/>
        <v>0</v>
      </c>
      <c r="N28" s="79"/>
      <c r="O28" s="79"/>
      <c r="P28" s="79"/>
      <c r="Q28" s="91">
        <f t="shared" ref="Q28:Q54" si="7">SUM(N28:P28)</f>
        <v>0</v>
      </c>
    </row>
    <row r="29" spans="1:17" ht="15" customHeight="1" x14ac:dyDescent="0.35">
      <c r="A29" s="224" t="s">
        <v>67</v>
      </c>
      <c r="B29" s="225"/>
      <c r="C29" s="252" t="s">
        <v>91</v>
      </c>
      <c r="D29" s="253"/>
      <c r="E29" s="253"/>
      <c r="F29" s="79"/>
      <c r="G29" s="79"/>
      <c r="H29" s="79"/>
      <c r="I29" s="91">
        <f t="shared" si="6"/>
        <v>0</v>
      </c>
      <c r="J29" s="79"/>
      <c r="K29" s="79"/>
      <c r="L29" s="79"/>
      <c r="M29" s="91">
        <f t="shared" si="1"/>
        <v>0</v>
      </c>
      <c r="N29" s="79"/>
      <c r="O29" s="79"/>
      <c r="P29" s="79"/>
      <c r="Q29" s="91">
        <f t="shared" si="7"/>
        <v>0</v>
      </c>
    </row>
    <row r="30" spans="1:17" ht="15" customHeight="1" x14ac:dyDescent="0.35">
      <c r="A30" s="228" t="s">
        <v>69</v>
      </c>
      <c r="B30" s="229"/>
      <c r="C30" s="229"/>
      <c r="D30" s="230" t="s">
        <v>91</v>
      </c>
      <c r="E30" s="231"/>
      <c r="F30" s="79">
        <v>16638000</v>
      </c>
      <c r="G30" s="79">
        <v>242000</v>
      </c>
      <c r="H30" s="79">
        <v>2193000</v>
      </c>
      <c r="I30" s="91">
        <f t="shared" si="6"/>
        <v>19073000</v>
      </c>
      <c r="J30" s="79">
        <v>16729000</v>
      </c>
      <c r="K30" s="79">
        <v>50050</v>
      </c>
      <c r="L30" s="79">
        <v>2834000</v>
      </c>
      <c r="M30" s="91">
        <f t="shared" si="1"/>
        <v>19613050</v>
      </c>
      <c r="N30" s="79">
        <v>17993690</v>
      </c>
      <c r="O30" s="79">
        <v>52274</v>
      </c>
      <c r="P30" s="79">
        <v>27286680</v>
      </c>
      <c r="Q30" s="91">
        <f t="shared" si="7"/>
        <v>45332644</v>
      </c>
    </row>
    <row r="31" spans="1:17" ht="15" customHeight="1" x14ac:dyDescent="0.35">
      <c r="A31" s="228" t="s">
        <v>70</v>
      </c>
      <c r="B31" s="229"/>
      <c r="C31" s="229"/>
      <c r="D31" s="230" t="s">
        <v>226</v>
      </c>
      <c r="E31" s="231"/>
      <c r="F31" s="79"/>
      <c r="G31" s="79"/>
      <c r="H31" s="79"/>
      <c r="I31" s="91">
        <f t="shared" si="6"/>
        <v>0</v>
      </c>
      <c r="J31" s="79"/>
      <c r="K31" s="79"/>
      <c r="L31" s="79"/>
      <c r="M31" s="91">
        <f t="shared" si="1"/>
        <v>0</v>
      </c>
      <c r="N31" s="79"/>
      <c r="O31" s="79"/>
      <c r="P31" s="79"/>
      <c r="Q31" s="91">
        <f t="shared" si="7"/>
        <v>0</v>
      </c>
    </row>
    <row r="32" spans="1:17" ht="15" customHeight="1" x14ac:dyDescent="0.35">
      <c r="A32" s="228" t="s">
        <v>92</v>
      </c>
      <c r="B32" s="229"/>
      <c r="C32" s="229"/>
      <c r="D32" s="229"/>
      <c r="E32" s="81" t="s">
        <v>95</v>
      </c>
      <c r="F32" s="79"/>
      <c r="G32" s="79"/>
      <c r="H32" s="79">
        <v>40310000</v>
      </c>
      <c r="I32" s="91">
        <f t="shared" si="6"/>
        <v>40310000</v>
      </c>
      <c r="J32" s="79"/>
      <c r="K32" s="79"/>
      <c r="L32" s="79">
        <v>49792000</v>
      </c>
      <c r="M32" s="91">
        <f t="shared" si="1"/>
        <v>49792000</v>
      </c>
      <c r="N32" s="79"/>
      <c r="O32" s="79"/>
      <c r="P32" s="79">
        <v>52137000</v>
      </c>
      <c r="Q32" s="91">
        <f t="shared" si="7"/>
        <v>52137000</v>
      </c>
    </row>
    <row r="33" spans="1:17" ht="15" customHeight="1" x14ac:dyDescent="0.35">
      <c r="A33" s="228" t="s">
        <v>93</v>
      </c>
      <c r="B33" s="229"/>
      <c r="C33" s="229"/>
      <c r="D33" s="229"/>
      <c r="E33" s="415" t="s">
        <v>15</v>
      </c>
      <c r="F33" s="79"/>
      <c r="G33" s="79"/>
      <c r="H33" s="79">
        <v>6800000</v>
      </c>
      <c r="I33" s="91">
        <f t="shared" si="6"/>
        <v>6800000</v>
      </c>
      <c r="J33" s="79"/>
      <c r="K33" s="79"/>
      <c r="L33" s="79">
        <v>8000000</v>
      </c>
      <c r="M33" s="91">
        <f t="shared" si="1"/>
        <v>8000000</v>
      </c>
      <c r="N33" s="79"/>
      <c r="O33" s="79"/>
      <c r="P33" s="79">
        <v>0</v>
      </c>
      <c r="Q33" s="91">
        <f t="shared" si="7"/>
        <v>0</v>
      </c>
    </row>
    <row r="34" spans="1:17" ht="15" customHeight="1" x14ac:dyDescent="0.35">
      <c r="A34" s="228" t="s">
        <v>94</v>
      </c>
      <c r="B34" s="229"/>
      <c r="C34" s="229"/>
      <c r="D34" s="229"/>
      <c r="E34" s="415" t="s">
        <v>61</v>
      </c>
      <c r="F34" s="79"/>
      <c r="G34" s="79"/>
      <c r="H34" s="79">
        <v>90000</v>
      </c>
      <c r="I34" s="91">
        <f t="shared" si="6"/>
        <v>90000</v>
      </c>
      <c r="J34" s="79"/>
      <c r="K34" s="79"/>
      <c r="L34" s="79">
        <v>200000</v>
      </c>
      <c r="M34" s="91">
        <f t="shared" si="1"/>
        <v>200000</v>
      </c>
      <c r="N34" s="79"/>
      <c r="O34" s="79"/>
      <c r="P34" s="79">
        <v>964000</v>
      </c>
      <c r="Q34" s="91">
        <f t="shared" si="7"/>
        <v>964000</v>
      </c>
    </row>
    <row r="35" spans="1:17" ht="15" customHeight="1" x14ac:dyDescent="0.35">
      <c r="A35" s="228" t="s">
        <v>71</v>
      </c>
      <c r="B35" s="229"/>
      <c r="C35" s="229"/>
      <c r="D35" s="230" t="s">
        <v>96</v>
      </c>
      <c r="E35" s="231"/>
      <c r="F35" s="79"/>
      <c r="G35" s="79"/>
      <c r="H35" s="79"/>
      <c r="I35" s="91">
        <f t="shared" si="6"/>
        <v>0</v>
      </c>
      <c r="J35" s="79"/>
      <c r="K35" s="79"/>
      <c r="L35" s="79"/>
      <c r="M35" s="91">
        <f t="shared" si="1"/>
        <v>0</v>
      </c>
      <c r="N35" s="79"/>
      <c r="O35" s="79"/>
      <c r="P35" s="79"/>
      <c r="Q35" s="91">
        <f t="shared" si="7"/>
        <v>0</v>
      </c>
    </row>
    <row r="36" spans="1:17" ht="15" customHeight="1" x14ac:dyDescent="0.35">
      <c r="A36" s="244" t="s">
        <v>81</v>
      </c>
      <c r="B36" s="249"/>
      <c r="C36" s="249"/>
      <c r="D36" s="249"/>
      <c r="E36" s="415" t="s">
        <v>227</v>
      </c>
      <c r="F36" s="79"/>
      <c r="G36" s="79"/>
      <c r="H36" s="79">
        <v>173332489</v>
      </c>
      <c r="I36" s="91">
        <f t="shared" si="6"/>
        <v>173332489</v>
      </c>
      <c r="J36" s="79"/>
      <c r="K36" s="79"/>
      <c r="L36" s="79">
        <v>177871036</v>
      </c>
      <c r="M36" s="91">
        <f t="shared" si="1"/>
        <v>177871036</v>
      </c>
      <c r="N36" s="79"/>
      <c r="O36" s="79"/>
      <c r="P36" s="79">
        <v>207724277</v>
      </c>
      <c r="Q36" s="91">
        <f t="shared" si="7"/>
        <v>207724277</v>
      </c>
    </row>
    <row r="37" spans="1:17" ht="15" customHeight="1" x14ac:dyDescent="0.35">
      <c r="A37" s="228" t="s">
        <v>72</v>
      </c>
      <c r="B37" s="229"/>
      <c r="C37" s="229"/>
      <c r="D37" s="230" t="s">
        <v>97</v>
      </c>
      <c r="E37" s="231"/>
      <c r="F37" s="79"/>
      <c r="G37" s="79"/>
      <c r="H37" s="79"/>
      <c r="I37" s="91">
        <f t="shared" si="6"/>
        <v>0</v>
      </c>
      <c r="J37" s="79"/>
      <c r="K37" s="79"/>
      <c r="L37" s="79"/>
      <c r="M37" s="91">
        <f t="shared" si="1"/>
        <v>0</v>
      </c>
      <c r="N37" s="79"/>
      <c r="O37" s="79"/>
      <c r="P37" s="79"/>
      <c r="Q37" s="91">
        <f t="shared" si="7"/>
        <v>0</v>
      </c>
    </row>
    <row r="38" spans="1:17" ht="15" customHeight="1" x14ac:dyDescent="0.35">
      <c r="A38" s="228" t="s">
        <v>73</v>
      </c>
      <c r="B38" s="229"/>
      <c r="C38" s="229"/>
      <c r="D38" s="229"/>
      <c r="E38" s="415" t="s">
        <v>98</v>
      </c>
      <c r="F38" s="79"/>
      <c r="G38" s="79">
        <v>9298615</v>
      </c>
      <c r="H38" s="79">
        <v>13545000</v>
      </c>
      <c r="I38" s="91">
        <f t="shared" si="6"/>
        <v>22843615</v>
      </c>
      <c r="J38" s="79"/>
      <c r="K38" s="79">
        <v>14959700</v>
      </c>
      <c r="L38" s="79">
        <v>10764800</v>
      </c>
      <c r="M38" s="91">
        <f t="shared" si="1"/>
        <v>25724500</v>
      </c>
      <c r="N38" s="79"/>
      <c r="O38" s="79">
        <v>44180</v>
      </c>
      <c r="P38" s="79">
        <v>11916229</v>
      </c>
      <c r="Q38" s="91">
        <f t="shared" si="7"/>
        <v>11960409</v>
      </c>
    </row>
    <row r="39" spans="1:17" ht="15" customHeight="1" x14ac:dyDescent="0.35">
      <c r="A39" s="228" t="s">
        <v>74</v>
      </c>
      <c r="B39" s="229"/>
      <c r="C39" s="229"/>
      <c r="D39" s="229"/>
      <c r="E39" s="415" t="s">
        <v>99</v>
      </c>
      <c r="F39" s="79"/>
      <c r="G39" s="79"/>
      <c r="H39" s="79"/>
      <c r="I39" s="91">
        <f t="shared" si="6"/>
        <v>0</v>
      </c>
      <c r="J39" s="79"/>
      <c r="K39" s="79"/>
      <c r="L39" s="79"/>
      <c r="M39" s="91">
        <f t="shared" si="1"/>
        <v>0</v>
      </c>
      <c r="N39" s="79"/>
      <c r="O39" s="79"/>
      <c r="P39" s="79"/>
      <c r="Q39" s="91">
        <f t="shared" si="7"/>
        <v>0</v>
      </c>
    </row>
    <row r="40" spans="1:17" ht="15" customHeight="1" x14ac:dyDescent="0.35">
      <c r="A40" s="228" t="s">
        <v>75</v>
      </c>
      <c r="B40" s="229"/>
      <c r="C40" s="229"/>
      <c r="D40" s="229"/>
      <c r="E40" s="415" t="s">
        <v>262</v>
      </c>
      <c r="F40" s="79"/>
      <c r="G40" s="79"/>
      <c r="H40" s="79"/>
      <c r="I40" s="91">
        <f t="shared" si="6"/>
        <v>0</v>
      </c>
      <c r="J40" s="79"/>
      <c r="K40" s="79"/>
      <c r="L40" s="79"/>
      <c r="M40" s="91">
        <f t="shared" si="1"/>
        <v>0</v>
      </c>
      <c r="N40" s="79"/>
      <c r="O40" s="79"/>
      <c r="P40" s="79"/>
      <c r="Q40" s="91">
        <f t="shared" si="7"/>
        <v>0</v>
      </c>
    </row>
    <row r="41" spans="1:17" ht="15" customHeight="1" x14ac:dyDescent="0.35">
      <c r="A41" s="228" t="s">
        <v>76</v>
      </c>
      <c r="B41" s="229"/>
      <c r="C41" s="229"/>
      <c r="D41" s="229"/>
      <c r="E41" s="415" t="s">
        <v>421</v>
      </c>
      <c r="F41" s="79"/>
      <c r="G41" s="79"/>
      <c r="H41" s="79"/>
      <c r="I41" s="91">
        <f t="shared" si="6"/>
        <v>0</v>
      </c>
      <c r="J41" s="79"/>
      <c r="K41" s="79"/>
      <c r="L41" s="79"/>
      <c r="M41" s="91">
        <f t="shared" si="1"/>
        <v>0</v>
      </c>
      <c r="N41" s="79"/>
      <c r="O41" s="79"/>
      <c r="P41" s="79">
        <v>8163833</v>
      </c>
      <c r="Q41" s="91">
        <f t="shared" si="7"/>
        <v>8163833</v>
      </c>
    </row>
    <row r="42" spans="1:17" ht="15" customHeight="1" x14ac:dyDescent="0.35">
      <c r="A42" s="224" t="s">
        <v>78</v>
      </c>
      <c r="B42" s="225"/>
      <c r="C42" s="226" t="s">
        <v>100</v>
      </c>
      <c r="D42" s="227"/>
      <c r="E42" s="227"/>
      <c r="F42" s="79"/>
      <c r="G42" s="79"/>
      <c r="H42" s="79"/>
      <c r="I42" s="91">
        <f t="shared" si="6"/>
        <v>0</v>
      </c>
      <c r="J42" s="79"/>
      <c r="K42" s="79"/>
      <c r="L42" s="79"/>
      <c r="M42" s="91">
        <f t="shared" si="1"/>
        <v>0</v>
      </c>
      <c r="N42" s="79"/>
      <c r="O42" s="79"/>
      <c r="P42" s="79"/>
      <c r="Q42" s="91">
        <f t="shared" si="7"/>
        <v>0</v>
      </c>
    </row>
    <row r="43" spans="1:17" ht="15" customHeight="1" x14ac:dyDescent="0.35">
      <c r="A43" s="228" t="s">
        <v>69</v>
      </c>
      <c r="B43" s="229"/>
      <c r="C43" s="229"/>
      <c r="D43" s="230" t="s">
        <v>103</v>
      </c>
      <c r="E43" s="231"/>
      <c r="F43" s="79"/>
      <c r="G43" s="79"/>
      <c r="H43" s="79"/>
      <c r="I43" s="91">
        <f t="shared" si="6"/>
        <v>0</v>
      </c>
      <c r="J43" s="79"/>
      <c r="K43" s="79"/>
      <c r="L43" s="79"/>
      <c r="M43" s="91">
        <f t="shared" si="1"/>
        <v>0</v>
      </c>
      <c r="N43" s="79"/>
      <c r="O43" s="79"/>
      <c r="P43" s="79"/>
      <c r="Q43" s="91">
        <f t="shared" si="7"/>
        <v>0</v>
      </c>
    </row>
    <row r="44" spans="1:17" ht="15" customHeight="1" x14ac:dyDescent="0.35">
      <c r="A44" s="228" t="s">
        <v>101</v>
      </c>
      <c r="B44" s="229"/>
      <c r="C44" s="229"/>
      <c r="D44" s="229"/>
      <c r="E44" s="415" t="s">
        <v>134</v>
      </c>
      <c r="F44" s="79"/>
      <c r="G44" s="79"/>
      <c r="H44" s="79">
        <v>540000</v>
      </c>
      <c r="I44" s="91">
        <f t="shared" si="6"/>
        <v>540000</v>
      </c>
      <c r="J44" s="79"/>
      <c r="K44" s="79"/>
      <c r="L44" s="79">
        <v>540000</v>
      </c>
      <c r="M44" s="91">
        <f t="shared" si="1"/>
        <v>540000</v>
      </c>
      <c r="N44" s="79"/>
      <c r="O44" s="79"/>
      <c r="P44" s="79">
        <v>905000</v>
      </c>
      <c r="Q44" s="91">
        <f t="shared" si="7"/>
        <v>905000</v>
      </c>
    </row>
    <row r="45" spans="1:17" ht="15" customHeight="1" x14ac:dyDescent="0.35">
      <c r="A45" s="228" t="s">
        <v>102</v>
      </c>
      <c r="B45" s="229"/>
      <c r="C45" s="229"/>
      <c r="D45" s="229"/>
      <c r="E45" s="415" t="s">
        <v>60</v>
      </c>
      <c r="F45" s="79"/>
      <c r="G45" s="79"/>
      <c r="H45" s="79"/>
      <c r="I45" s="91">
        <f t="shared" si="6"/>
        <v>0</v>
      </c>
      <c r="J45" s="79"/>
      <c r="K45" s="79"/>
      <c r="L45" s="79"/>
      <c r="M45" s="91">
        <f t="shared" si="1"/>
        <v>0</v>
      </c>
      <c r="N45" s="79"/>
      <c r="O45" s="79"/>
      <c r="P45" s="79"/>
      <c r="Q45" s="91">
        <f t="shared" si="7"/>
        <v>0</v>
      </c>
    </row>
    <row r="46" spans="1:17" ht="15" customHeight="1" x14ac:dyDescent="0.35">
      <c r="A46" s="228" t="s">
        <v>70</v>
      </c>
      <c r="B46" s="229"/>
      <c r="C46" s="229"/>
      <c r="D46" s="230" t="s">
        <v>104</v>
      </c>
      <c r="E46" s="231"/>
      <c r="F46" s="79"/>
      <c r="G46" s="79"/>
      <c r="H46" s="79"/>
      <c r="I46" s="91">
        <f t="shared" si="6"/>
        <v>0</v>
      </c>
      <c r="J46" s="79"/>
      <c r="K46" s="79"/>
      <c r="L46" s="79"/>
      <c r="M46" s="91">
        <f t="shared" si="1"/>
        <v>0</v>
      </c>
      <c r="N46" s="79"/>
      <c r="O46" s="79"/>
      <c r="P46" s="79"/>
      <c r="Q46" s="91">
        <f t="shared" si="7"/>
        <v>0</v>
      </c>
    </row>
    <row r="47" spans="1:17" ht="15" customHeight="1" x14ac:dyDescent="0.35">
      <c r="A47" s="228" t="s">
        <v>92</v>
      </c>
      <c r="B47" s="229"/>
      <c r="C47" s="229"/>
      <c r="D47" s="229"/>
      <c r="E47" s="415" t="s">
        <v>105</v>
      </c>
      <c r="F47" s="79"/>
      <c r="G47" s="79"/>
      <c r="H47" s="79">
        <v>10519727</v>
      </c>
      <c r="I47" s="91">
        <f t="shared" si="6"/>
        <v>10519727</v>
      </c>
      <c r="J47" s="79"/>
      <c r="K47" s="79"/>
      <c r="L47" s="79"/>
      <c r="M47" s="91">
        <f t="shared" si="1"/>
        <v>0</v>
      </c>
      <c r="N47" s="79"/>
      <c r="O47" s="79"/>
      <c r="P47" s="79">
        <v>1231265</v>
      </c>
      <c r="Q47" s="91">
        <f t="shared" si="7"/>
        <v>1231265</v>
      </c>
    </row>
    <row r="48" spans="1:17" ht="15" customHeight="1" x14ac:dyDescent="0.35">
      <c r="A48" s="228" t="s">
        <v>93</v>
      </c>
      <c r="B48" s="229"/>
      <c r="C48" s="229"/>
      <c r="D48" s="229"/>
      <c r="E48" s="415" t="s">
        <v>106</v>
      </c>
      <c r="F48" s="79"/>
      <c r="G48" s="79"/>
      <c r="H48" s="79">
        <v>103197570</v>
      </c>
      <c r="I48" s="91">
        <f t="shared" si="6"/>
        <v>103197570</v>
      </c>
      <c r="J48" s="79"/>
      <c r="K48" s="79"/>
      <c r="L48" s="79">
        <v>91884051</v>
      </c>
      <c r="M48" s="91">
        <f t="shared" si="1"/>
        <v>91884051</v>
      </c>
      <c r="N48" s="79"/>
      <c r="O48" s="79"/>
      <c r="P48" s="79">
        <v>29881355</v>
      </c>
      <c r="Q48" s="91">
        <f t="shared" si="7"/>
        <v>29881355</v>
      </c>
    </row>
    <row r="49" spans="1:17" ht="15" customHeight="1" x14ac:dyDescent="0.35">
      <c r="A49" s="228" t="s">
        <v>71</v>
      </c>
      <c r="B49" s="229"/>
      <c r="C49" s="229"/>
      <c r="D49" s="230" t="s">
        <v>107</v>
      </c>
      <c r="E49" s="231"/>
      <c r="F49" s="79"/>
      <c r="G49" s="79"/>
      <c r="H49" s="79"/>
      <c r="I49" s="91">
        <f t="shared" si="6"/>
        <v>0</v>
      </c>
      <c r="J49" s="79"/>
      <c r="K49" s="79"/>
      <c r="L49" s="79"/>
      <c r="M49" s="91">
        <f t="shared" si="1"/>
        <v>0</v>
      </c>
      <c r="N49" s="79"/>
      <c r="O49" s="79"/>
      <c r="P49" s="79"/>
      <c r="Q49" s="91">
        <f t="shared" si="7"/>
        <v>0</v>
      </c>
    </row>
    <row r="50" spans="1:17" ht="15" customHeight="1" x14ac:dyDescent="0.35">
      <c r="A50" s="228" t="s">
        <v>81</v>
      </c>
      <c r="B50" s="229"/>
      <c r="C50" s="229"/>
      <c r="D50" s="229"/>
      <c r="E50" s="415" t="s">
        <v>108</v>
      </c>
      <c r="F50" s="79"/>
      <c r="G50" s="79"/>
      <c r="H50" s="79"/>
      <c r="I50" s="91">
        <f t="shared" si="6"/>
        <v>0</v>
      </c>
      <c r="J50" s="79"/>
      <c r="K50" s="79"/>
      <c r="L50" s="79"/>
      <c r="M50" s="91">
        <f t="shared" si="1"/>
        <v>0</v>
      </c>
      <c r="N50" s="79"/>
      <c r="O50" s="79"/>
      <c r="P50" s="79"/>
      <c r="Q50" s="91">
        <f t="shared" si="7"/>
        <v>0</v>
      </c>
    </row>
    <row r="51" spans="1:17" ht="14.15" x14ac:dyDescent="0.35">
      <c r="A51" s="244" t="s">
        <v>82</v>
      </c>
      <c r="B51" s="229"/>
      <c r="C51" s="229"/>
      <c r="D51" s="229"/>
      <c r="E51" s="415" t="s">
        <v>109</v>
      </c>
      <c r="F51" s="79"/>
      <c r="G51" s="79"/>
      <c r="H51" s="79"/>
      <c r="I51" s="91">
        <f t="shared" si="6"/>
        <v>0</v>
      </c>
      <c r="J51" s="79"/>
      <c r="K51" s="79"/>
      <c r="L51" s="79"/>
      <c r="M51" s="91">
        <f t="shared" si="1"/>
        <v>0</v>
      </c>
      <c r="N51" s="79"/>
      <c r="O51" s="79"/>
      <c r="P51" s="79"/>
      <c r="Q51" s="91">
        <f t="shared" si="7"/>
        <v>0</v>
      </c>
    </row>
    <row r="52" spans="1:17" ht="15" customHeight="1" x14ac:dyDescent="0.35">
      <c r="A52" s="228" t="s">
        <v>83</v>
      </c>
      <c r="B52" s="229"/>
      <c r="C52" s="229"/>
      <c r="D52" s="229"/>
      <c r="E52" s="415" t="s">
        <v>138</v>
      </c>
      <c r="F52" s="79"/>
      <c r="G52" s="79"/>
      <c r="H52" s="79"/>
      <c r="I52" s="91">
        <f t="shared" si="6"/>
        <v>0</v>
      </c>
      <c r="J52" s="79"/>
      <c r="K52" s="79"/>
      <c r="L52" s="79"/>
      <c r="M52" s="91">
        <f t="shared" si="1"/>
        <v>0</v>
      </c>
      <c r="N52" s="79"/>
      <c r="O52" s="79"/>
      <c r="P52" s="79"/>
      <c r="Q52" s="91">
        <f t="shared" si="7"/>
        <v>0</v>
      </c>
    </row>
    <row r="53" spans="1:17" ht="15" customHeight="1" x14ac:dyDescent="0.35">
      <c r="A53" s="224" t="s">
        <v>84</v>
      </c>
      <c r="B53" s="225"/>
      <c r="C53" s="226" t="s">
        <v>110</v>
      </c>
      <c r="D53" s="227"/>
      <c r="E53" s="227"/>
      <c r="F53" s="79"/>
      <c r="G53" s="79"/>
      <c r="H53" s="79"/>
      <c r="I53" s="91">
        <f t="shared" si="6"/>
        <v>0</v>
      </c>
      <c r="J53" s="79"/>
      <c r="K53" s="79"/>
      <c r="L53" s="79"/>
      <c r="M53" s="91">
        <f t="shared" si="1"/>
        <v>0</v>
      </c>
      <c r="N53" s="79"/>
      <c r="O53" s="79"/>
      <c r="P53" s="79"/>
      <c r="Q53" s="91">
        <f t="shared" si="7"/>
        <v>0</v>
      </c>
    </row>
    <row r="54" spans="1:17" ht="15" customHeight="1" thickBot="1" x14ac:dyDescent="0.4">
      <c r="A54" s="245" t="s">
        <v>86</v>
      </c>
      <c r="B54" s="246"/>
      <c r="C54" s="247" t="s">
        <v>111</v>
      </c>
      <c r="D54" s="248"/>
      <c r="E54" s="248"/>
      <c r="F54" s="79"/>
      <c r="G54" s="79"/>
      <c r="H54" s="79"/>
      <c r="I54" s="91">
        <f t="shared" si="6"/>
        <v>0</v>
      </c>
      <c r="J54" s="79"/>
      <c r="K54" s="79"/>
      <c r="L54" s="79"/>
      <c r="M54" s="91">
        <f t="shared" si="1"/>
        <v>0</v>
      </c>
      <c r="N54" s="79"/>
      <c r="O54" s="79"/>
      <c r="P54" s="79"/>
      <c r="Q54" s="91">
        <f t="shared" si="7"/>
        <v>0</v>
      </c>
    </row>
    <row r="55" spans="1:17" ht="15" customHeight="1" thickBot="1" x14ac:dyDescent="0.4">
      <c r="A55" s="182" t="s">
        <v>89</v>
      </c>
      <c r="B55" s="217" t="s">
        <v>112</v>
      </c>
      <c r="C55" s="218"/>
      <c r="D55" s="218"/>
      <c r="E55" s="218"/>
      <c r="F55" s="85">
        <f>SUM(F29:F54)</f>
        <v>16638000</v>
      </c>
      <c r="G55" s="85">
        <f>SUM(G29:G54)</f>
        <v>9540615</v>
      </c>
      <c r="H55" s="85">
        <f>SUM(H29:H54)</f>
        <v>350527786</v>
      </c>
      <c r="I55" s="85">
        <f>SUM(F55:H55)</f>
        <v>376706401</v>
      </c>
      <c r="J55" s="85">
        <f>SUM(J29:J54)</f>
        <v>16729000</v>
      </c>
      <c r="K55" s="85">
        <f>SUM(K29:K54)</f>
        <v>15009750</v>
      </c>
      <c r="L55" s="85">
        <f>SUM(L29:L54)</f>
        <v>341885887</v>
      </c>
      <c r="M55" s="85">
        <f>SUM(J55:L55)</f>
        <v>373624637</v>
      </c>
      <c r="N55" s="85">
        <f>SUM(N29:N54)</f>
        <v>17993690</v>
      </c>
      <c r="O55" s="85">
        <f>SUM(O29:O54)</f>
        <v>96454</v>
      </c>
      <c r="P55" s="85">
        <f>SUM(P29:P54)</f>
        <v>340209639</v>
      </c>
      <c r="Q55" s="85">
        <f>SUM(N55:P55)</f>
        <v>358299783</v>
      </c>
    </row>
    <row r="56" spans="1:17" ht="28.3" customHeight="1" thickBot="1" x14ac:dyDescent="0.4">
      <c r="A56" s="238" t="s">
        <v>64</v>
      </c>
      <c r="B56" s="239"/>
      <c r="C56" s="239"/>
      <c r="D56" s="239"/>
      <c r="E56" s="239"/>
      <c r="F56" s="85">
        <f>SUM(F55-F27)</f>
        <v>-90384000</v>
      </c>
      <c r="G56" s="85">
        <f>SUM(G55-G27)</f>
        <v>-60879520</v>
      </c>
      <c r="H56" s="85">
        <f>SUM(H55-H27)</f>
        <v>26999418</v>
      </c>
      <c r="I56" s="85">
        <f>SUM(F56:H56)</f>
        <v>-124264102</v>
      </c>
      <c r="J56" s="85">
        <f>SUM(J55-J27)</f>
        <v>-94811050</v>
      </c>
      <c r="K56" s="85">
        <f>SUM(K55-K27)</f>
        <v>-62392610</v>
      </c>
      <c r="L56" s="85">
        <f>SUM(L55-L27)</f>
        <v>-11722037</v>
      </c>
      <c r="M56" s="85">
        <f>SUM(J56:L56)</f>
        <v>-168925697</v>
      </c>
      <c r="N56" s="85">
        <f>SUM(N55-N27)</f>
        <v>-86499488</v>
      </c>
      <c r="O56" s="85">
        <f>SUM(O55-O27)</f>
        <v>-76665652</v>
      </c>
      <c r="P56" s="85">
        <f>SUM(P55-P27)</f>
        <v>15610100</v>
      </c>
      <c r="Q56" s="85">
        <f>SUM(N56:P56)</f>
        <v>-147555040</v>
      </c>
    </row>
    <row r="57" spans="1:17" ht="28.3" customHeight="1" thickBot="1" x14ac:dyDescent="0.4">
      <c r="A57" s="184" t="s">
        <v>113</v>
      </c>
      <c r="B57" s="240" t="s">
        <v>114</v>
      </c>
      <c r="C57" s="240"/>
      <c r="D57" s="240"/>
      <c r="E57" s="241"/>
      <c r="F57" s="155"/>
      <c r="G57" s="155"/>
      <c r="H57" s="155"/>
      <c r="I57" s="156">
        <f t="shared" ref="I57:I65" si="8">SUM(F57:H57)</f>
        <v>0</v>
      </c>
      <c r="J57" s="155"/>
      <c r="K57" s="155"/>
      <c r="L57" s="155"/>
      <c r="M57" s="156">
        <f t="shared" si="1"/>
        <v>0</v>
      </c>
      <c r="N57" s="155"/>
      <c r="O57" s="155"/>
      <c r="P57" s="155"/>
      <c r="Q57" s="156">
        <f t="shared" ref="Q57:Q65" si="9">SUM(N57:P57)</f>
        <v>0</v>
      </c>
    </row>
    <row r="58" spans="1:17" ht="12.9" customHeight="1" x14ac:dyDescent="0.35">
      <c r="A58" s="242" t="s">
        <v>115</v>
      </c>
      <c r="B58" s="243"/>
      <c r="C58" s="234" t="s">
        <v>139</v>
      </c>
      <c r="D58" s="235"/>
      <c r="E58" s="235"/>
      <c r="F58" s="92"/>
      <c r="G58" s="92"/>
      <c r="H58" s="92"/>
      <c r="I58" s="93">
        <f t="shared" si="8"/>
        <v>0</v>
      </c>
      <c r="J58" s="92"/>
      <c r="K58" s="92"/>
      <c r="L58" s="92"/>
      <c r="M58" s="93">
        <f t="shared" si="1"/>
        <v>0</v>
      </c>
      <c r="N58" s="92"/>
      <c r="O58" s="92"/>
      <c r="P58" s="92"/>
      <c r="Q58" s="93">
        <f t="shared" si="9"/>
        <v>0</v>
      </c>
    </row>
    <row r="59" spans="1:17" ht="12.9" customHeight="1" x14ac:dyDescent="0.35">
      <c r="A59" s="228" t="s">
        <v>69</v>
      </c>
      <c r="B59" s="229"/>
      <c r="C59" s="229"/>
      <c r="D59" s="230" t="s">
        <v>116</v>
      </c>
      <c r="E59" s="231"/>
      <c r="F59" s="79">
        <v>615000</v>
      </c>
      <c r="G59" s="79">
        <v>637153</v>
      </c>
      <c r="H59" s="79">
        <v>38434146</v>
      </c>
      <c r="I59" s="91">
        <f t="shared" si="8"/>
        <v>39686299</v>
      </c>
      <c r="J59" s="79">
        <v>103170</v>
      </c>
      <c r="K59" s="79">
        <v>91800</v>
      </c>
      <c r="L59" s="79">
        <v>37092009</v>
      </c>
      <c r="M59" s="91">
        <f t="shared" si="1"/>
        <v>37286979</v>
      </c>
      <c r="N59" s="79">
        <v>125557</v>
      </c>
      <c r="O59" s="79">
        <v>91800</v>
      </c>
      <c r="P59" s="79">
        <v>36886450</v>
      </c>
      <c r="Q59" s="91">
        <f t="shared" si="9"/>
        <v>37103807</v>
      </c>
    </row>
    <row r="60" spans="1:17" ht="12.9" customHeight="1" x14ac:dyDescent="0.35">
      <c r="A60" s="228" t="s">
        <v>70</v>
      </c>
      <c r="B60" s="229"/>
      <c r="C60" s="229"/>
      <c r="D60" s="230" t="s">
        <v>117</v>
      </c>
      <c r="E60" s="231"/>
      <c r="F60" s="79"/>
      <c r="G60" s="79"/>
      <c r="H60" s="79">
        <v>84577803</v>
      </c>
      <c r="I60" s="91">
        <f t="shared" si="8"/>
        <v>84577803</v>
      </c>
      <c r="J60" s="79"/>
      <c r="K60" s="79"/>
      <c r="L60" s="79">
        <v>131638718</v>
      </c>
      <c r="M60" s="91">
        <f t="shared" si="1"/>
        <v>131638718</v>
      </c>
      <c r="N60" s="79"/>
      <c r="O60" s="79"/>
      <c r="P60" s="79">
        <v>110451233</v>
      </c>
      <c r="Q60" s="91">
        <f t="shared" si="9"/>
        <v>110451233</v>
      </c>
    </row>
    <row r="61" spans="1:17" ht="28.3" customHeight="1" x14ac:dyDescent="0.35">
      <c r="A61" s="185" t="s">
        <v>118</v>
      </c>
      <c r="B61" s="236" t="s">
        <v>119</v>
      </c>
      <c r="C61" s="237"/>
      <c r="D61" s="237"/>
      <c r="E61" s="237"/>
      <c r="F61" s="79"/>
      <c r="G61" s="79"/>
      <c r="H61" s="79"/>
      <c r="I61" s="91">
        <f t="shared" si="8"/>
        <v>0</v>
      </c>
      <c r="J61" s="79"/>
      <c r="K61" s="79"/>
      <c r="L61" s="79"/>
      <c r="M61" s="91">
        <f t="shared" si="1"/>
        <v>0</v>
      </c>
      <c r="N61" s="79"/>
      <c r="O61" s="79"/>
      <c r="P61" s="79"/>
      <c r="Q61" s="91">
        <f t="shared" si="9"/>
        <v>0</v>
      </c>
    </row>
    <row r="62" spans="1:17" ht="13.85" customHeight="1" x14ac:dyDescent="0.35">
      <c r="A62" s="224" t="s">
        <v>120</v>
      </c>
      <c r="B62" s="225"/>
      <c r="C62" s="226" t="s">
        <v>121</v>
      </c>
      <c r="D62" s="227"/>
      <c r="E62" s="227"/>
      <c r="F62" s="79"/>
      <c r="G62" s="79"/>
      <c r="H62" s="79"/>
      <c r="I62" s="91">
        <f t="shared" si="8"/>
        <v>0</v>
      </c>
      <c r="J62" s="79"/>
      <c r="K62" s="79"/>
      <c r="L62" s="79"/>
      <c r="M62" s="91">
        <f t="shared" si="1"/>
        <v>0</v>
      </c>
      <c r="N62" s="79"/>
      <c r="O62" s="79"/>
      <c r="P62" s="79"/>
      <c r="Q62" s="91">
        <f t="shared" si="9"/>
        <v>0</v>
      </c>
    </row>
    <row r="63" spans="1:17" ht="13.85" customHeight="1" x14ac:dyDescent="0.35">
      <c r="A63" s="224" t="s">
        <v>123</v>
      </c>
      <c r="B63" s="225"/>
      <c r="C63" s="226" t="s">
        <v>122</v>
      </c>
      <c r="D63" s="227"/>
      <c r="E63" s="227"/>
      <c r="F63" s="79"/>
      <c r="G63" s="79"/>
      <c r="H63" s="79"/>
      <c r="I63" s="91">
        <f t="shared" si="8"/>
        <v>0</v>
      </c>
      <c r="J63" s="79"/>
      <c r="K63" s="79"/>
      <c r="L63" s="79"/>
      <c r="M63" s="91">
        <f t="shared" si="1"/>
        <v>0</v>
      </c>
      <c r="N63" s="79"/>
      <c r="O63" s="79"/>
      <c r="P63" s="79"/>
      <c r="Q63" s="91">
        <f t="shared" si="9"/>
        <v>0</v>
      </c>
    </row>
    <row r="64" spans="1:17" ht="13.85" customHeight="1" x14ac:dyDescent="0.35">
      <c r="A64" s="228" t="s">
        <v>69</v>
      </c>
      <c r="B64" s="229"/>
      <c r="C64" s="229"/>
      <c r="D64" s="230" t="s">
        <v>124</v>
      </c>
      <c r="E64" s="231"/>
      <c r="F64" s="79"/>
      <c r="G64" s="79"/>
      <c r="H64" s="79"/>
      <c r="I64" s="91">
        <f t="shared" si="8"/>
        <v>0</v>
      </c>
      <c r="J64" s="79"/>
      <c r="K64" s="79"/>
      <c r="L64" s="79"/>
      <c r="M64" s="91">
        <f t="shared" si="1"/>
        <v>0</v>
      </c>
      <c r="N64" s="79"/>
      <c r="O64" s="79"/>
      <c r="P64" s="79"/>
      <c r="Q64" s="91">
        <f t="shared" si="9"/>
        <v>0</v>
      </c>
    </row>
    <row r="65" spans="1:17" ht="13.75" customHeight="1" thickBot="1" x14ac:dyDescent="0.4">
      <c r="A65" s="213" t="s">
        <v>70</v>
      </c>
      <c r="B65" s="214"/>
      <c r="C65" s="214"/>
      <c r="D65" s="232" t="s">
        <v>125</v>
      </c>
      <c r="E65" s="233"/>
      <c r="F65" s="79"/>
      <c r="G65" s="79"/>
      <c r="H65" s="79"/>
      <c r="I65" s="91">
        <f t="shared" si="8"/>
        <v>0</v>
      </c>
      <c r="J65" s="79"/>
      <c r="K65" s="79"/>
      <c r="L65" s="79"/>
      <c r="M65" s="91">
        <f t="shared" si="1"/>
        <v>0</v>
      </c>
      <c r="N65" s="79"/>
      <c r="O65" s="79"/>
      <c r="P65" s="79"/>
      <c r="Q65" s="91">
        <f t="shared" si="9"/>
        <v>0</v>
      </c>
    </row>
    <row r="66" spans="1:17" ht="13.85" customHeight="1" thickBot="1" x14ac:dyDescent="0.4">
      <c r="A66" s="184" t="s">
        <v>118</v>
      </c>
      <c r="B66" s="217" t="s">
        <v>126</v>
      </c>
      <c r="C66" s="218"/>
      <c r="D66" s="218"/>
      <c r="E66" s="218"/>
      <c r="F66" s="84">
        <f t="shared" ref="F66:Q66" si="10">SUM(F59:F65)</f>
        <v>615000</v>
      </c>
      <c r="G66" s="84">
        <f t="shared" si="10"/>
        <v>637153</v>
      </c>
      <c r="H66" s="84">
        <f t="shared" si="10"/>
        <v>123011949</v>
      </c>
      <c r="I66" s="84">
        <f t="shared" si="10"/>
        <v>124264102</v>
      </c>
      <c r="J66" s="84">
        <f t="shared" si="10"/>
        <v>103170</v>
      </c>
      <c r="K66" s="84">
        <f t="shared" si="10"/>
        <v>91800</v>
      </c>
      <c r="L66" s="84">
        <f t="shared" si="10"/>
        <v>168730727</v>
      </c>
      <c r="M66" s="84">
        <f t="shared" si="10"/>
        <v>168925697</v>
      </c>
      <c r="N66" s="84">
        <f t="shared" si="10"/>
        <v>125557</v>
      </c>
      <c r="O66" s="84">
        <f t="shared" si="10"/>
        <v>91800</v>
      </c>
      <c r="P66" s="84">
        <f t="shared" si="10"/>
        <v>147337683</v>
      </c>
      <c r="Q66" s="84">
        <f t="shared" si="10"/>
        <v>147555040</v>
      </c>
    </row>
    <row r="67" spans="1:17" ht="13.85" customHeight="1" x14ac:dyDescent="0.35">
      <c r="A67" s="183" t="s">
        <v>127</v>
      </c>
      <c r="B67" s="234" t="s">
        <v>128</v>
      </c>
      <c r="C67" s="235"/>
      <c r="D67" s="235"/>
      <c r="E67" s="235"/>
      <c r="F67" s="79"/>
      <c r="G67" s="79"/>
      <c r="H67" s="79"/>
      <c r="I67" s="91">
        <f t="shared" ref="I67:I73" si="11">SUM(F67:H67)</f>
        <v>0</v>
      </c>
      <c r="J67" s="79"/>
      <c r="K67" s="79"/>
      <c r="L67" s="79"/>
      <c r="M67" s="91">
        <f t="shared" ref="M67:M73" si="12">SUM(J67:L67)</f>
        <v>0</v>
      </c>
      <c r="N67" s="79"/>
      <c r="O67" s="79"/>
      <c r="P67" s="79"/>
      <c r="Q67" s="91">
        <f t="shared" ref="Q67:Q73" si="13">SUM(N67:P67)</f>
        <v>0</v>
      </c>
    </row>
    <row r="68" spans="1:17" ht="13.85" customHeight="1" x14ac:dyDescent="0.35">
      <c r="A68" s="224" t="s">
        <v>120</v>
      </c>
      <c r="B68" s="225"/>
      <c r="C68" s="226" t="s">
        <v>129</v>
      </c>
      <c r="D68" s="227"/>
      <c r="E68" s="227"/>
      <c r="F68" s="79"/>
      <c r="G68" s="79"/>
      <c r="H68" s="79"/>
      <c r="I68" s="91">
        <f t="shared" si="11"/>
        <v>0</v>
      </c>
      <c r="J68" s="79"/>
      <c r="K68" s="79"/>
      <c r="L68" s="79"/>
      <c r="M68" s="91">
        <f t="shared" si="12"/>
        <v>0</v>
      </c>
      <c r="N68" s="79"/>
      <c r="O68" s="79"/>
      <c r="P68" s="79"/>
      <c r="Q68" s="91">
        <f t="shared" si="13"/>
        <v>0</v>
      </c>
    </row>
    <row r="69" spans="1:17" ht="13.85" customHeight="1" x14ac:dyDescent="0.35">
      <c r="A69" s="224" t="s">
        <v>123</v>
      </c>
      <c r="B69" s="225"/>
      <c r="C69" s="226" t="s">
        <v>130</v>
      </c>
      <c r="D69" s="227"/>
      <c r="E69" s="227"/>
      <c r="F69" s="79"/>
      <c r="G69" s="79"/>
      <c r="H69" s="79"/>
      <c r="I69" s="91">
        <f t="shared" si="11"/>
        <v>0</v>
      </c>
      <c r="J69" s="79"/>
      <c r="K69" s="79"/>
      <c r="L69" s="79"/>
      <c r="M69" s="91">
        <f t="shared" si="12"/>
        <v>0</v>
      </c>
      <c r="N69" s="79"/>
      <c r="O69" s="79"/>
      <c r="P69" s="79"/>
      <c r="Q69" s="91">
        <f t="shared" si="13"/>
        <v>0</v>
      </c>
    </row>
    <row r="70" spans="1:17" ht="13.85" customHeight="1" x14ac:dyDescent="0.35">
      <c r="A70" s="228" t="s">
        <v>69</v>
      </c>
      <c r="B70" s="229"/>
      <c r="C70" s="229"/>
      <c r="D70" s="230" t="s">
        <v>131</v>
      </c>
      <c r="E70" s="231"/>
      <c r="F70" s="79"/>
      <c r="G70" s="79"/>
      <c r="H70" s="79"/>
      <c r="I70" s="91">
        <f t="shared" si="11"/>
        <v>0</v>
      </c>
      <c r="J70" s="79"/>
      <c r="K70" s="79"/>
      <c r="L70" s="79"/>
      <c r="M70" s="91">
        <f t="shared" si="12"/>
        <v>0</v>
      </c>
      <c r="N70" s="79"/>
      <c r="O70" s="79"/>
      <c r="P70" s="79"/>
      <c r="Q70" s="91">
        <f t="shared" si="13"/>
        <v>0</v>
      </c>
    </row>
    <row r="71" spans="1:17" ht="28.3" customHeight="1" thickBot="1" x14ac:dyDescent="0.4">
      <c r="A71" s="213" t="s">
        <v>70</v>
      </c>
      <c r="B71" s="214"/>
      <c r="C71" s="214"/>
      <c r="D71" s="215" t="s">
        <v>132</v>
      </c>
      <c r="E71" s="216"/>
      <c r="F71" s="79"/>
      <c r="G71" s="79"/>
      <c r="H71" s="79"/>
      <c r="I71" s="91">
        <f t="shared" si="11"/>
        <v>0</v>
      </c>
      <c r="J71" s="79"/>
      <c r="K71" s="79"/>
      <c r="L71" s="79"/>
      <c r="M71" s="91">
        <f t="shared" si="12"/>
        <v>0</v>
      </c>
      <c r="N71" s="79"/>
      <c r="O71" s="79"/>
      <c r="P71" s="79"/>
      <c r="Q71" s="91">
        <f t="shared" si="13"/>
        <v>0</v>
      </c>
    </row>
    <row r="72" spans="1:17" ht="13.85" customHeight="1" thickBot="1" x14ac:dyDescent="0.4">
      <c r="A72" s="182" t="s">
        <v>127</v>
      </c>
      <c r="B72" s="217" t="s">
        <v>133</v>
      </c>
      <c r="C72" s="218"/>
      <c r="D72" s="218"/>
      <c r="E72" s="218"/>
      <c r="F72" s="186"/>
      <c r="G72" s="186"/>
      <c r="H72" s="186"/>
      <c r="I72" s="186">
        <f t="shared" si="11"/>
        <v>0</v>
      </c>
      <c r="J72" s="186"/>
      <c r="K72" s="186"/>
      <c r="L72" s="186"/>
      <c r="M72" s="186">
        <f t="shared" si="12"/>
        <v>0</v>
      </c>
      <c r="N72" s="186"/>
      <c r="O72" s="186"/>
      <c r="P72" s="186"/>
      <c r="Q72" s="186">
        <f t="shared" si="13"/>
        <v>0</v>
      </c>
    </row>
    <row r="73" spans="1:17" ht="13.85" customHeight="1" x14ac:dyDescent="0.35">
      <c r="A73" s="219" t="s">
        <v>135</v>
      </c>
      <c r="B73" s="220"/>
      <c r="C73" s="220"/>
      <c r="D73" s="220"/>
      <c r="E73" s="221"/>
      <c r="F73" s="82">
        <f>SUM(F27+F72)</f>
        <v>107022000</v>
      </c>
      <c r="G73" s="82">
        <f>SUM(G27+G72)</f>
        <v>70420135</v>
      </c>
      <c r="H73" s="82">
        <f>SUM(H27+H72)</f>
        <v>323528368</v>
      </c>
      <c r="I73" s="82">
        <f t="shared" si="11"/>
        <v>500970503</v>
      </c>
      <c r="J73" s="82">
        <f>SUM(J27+J72)</f>
        <v>111540050</v>
      </c>
      <c r="K73" s="82">
        <f>SUM(K27+K72)</f>
        <v>77402360</v>
      </c>
      <c r="L73" s="82">
        <f>SUM(L27+L72)</f>
        <v>353607924</v>
      </c>
      <c r="M73" s="82">
        <f t="shared" si="12"/>
        <v>542550334</v>
      </c>
      <c r="N73" s="82">
        <f>SUM(N27+N72)</f>
        <v>104493178</v>
      </c>
      <c r="O73" s="82">
        <f>SUM(O27+O72)</f>
        <v>76762106</v>
      </c>
      <c r="P73" s="82">
        <f>SUM(P27+P72)</f>
        <v>324599539</v>
      </c>
      <c r="Q73" s="82">
        <f t="shared" si="13"/>
        <v>505854823</v>
      </c>
    </row>
    <row r="74" spans="1:17" ht="13.85" customHeight="1" thickBot="1" x14ac:dyDescent="0.4">
      <c r="A74" s="222" t="s">
        <v>136</v>
      </c>
      <c r="B74" s="223"/>
      <c r="C74" s="223"/>
      <c r="D74" s="223"/>
      <c r="E74" s="223"/>
      <c r="F74" s="80">
        <f t="shared" ref="F74:Q74" si="14">SUM(F55+F66)</f>
        <v>17253000</v>
      </c>
      <c r="G74" s="80">
        <f t="shared" si="14"/>
        <v>10177768</v>
      </c>
      <c r="H74" s="80">
        <f t="shared" si="14"/>
        <v>473539735</v>
      </c>
      <c r="I74" s="80">
        <f t="shared" si="14"/>
        <v>500970503</v>
      </c>
      <c r="J74" s="80">
        <f t="shared" si="14"/>
        <v>16832170</v>
      </c>
      <c r="K74" s="80">
        <f t="shared" si="14"/>
        <v>15101550</v>
      </c>
      <c r="L74" s="80">
        <f t="shared" si="14"/>
        <v>510616614</v>
      </c>
      <c r="M74" s="80">
        <f t="shared" si="14"/>
        <v>542550334</v>
      </c>
      <c r="N74" s="80">
        <f t="shared" si="14"/>
        <v>18119247</v>
      </c>
      <c r="O74" s="80">
        <f t="shared" si="14"/>
        <v>188254</v>
      </c>
      <c r="P74" s="80">
        <f t="shared" si="14"/>
        <v>487547322</v>
      </c>
      <c r="Q74" s="80">
        <f t="shared" si="14"/>
        <v>505854823</v>
      </c>
    </row>
  </sheetData>
  <mergeCells count="110">
    <mergeCell ref="A71:C71"/>
    <mergeCell ref="D71:E71"/>
    <mergeCell ref="B72:E72"/>
    <mergeCell ref="A73:E73"/>
    <mergeCell ref="A74:E74"/>
    <mergeCell ref="A68:B68"/>
    <mergeCell ref="C68:E68"/>
    <mergeCell ref="A69:B69"/>
    <mergeCell ref="C69:E69"/>
    <mergeCell ref="A70:C70"/>
    <mergeCell ref="D70:E70"/>
    <mergeCell ref="A64:C64"/>
    <mergeCell ref="D64:E64"/>
    <mergeCell ref="A65:C65"/>
    <mergeCell ref="D65:E65"/>
    <mergeCell ref="B66:E66"/>
    <mergeCell ref="B67:E67"/>
    <mergeCell ref="A60:C60"/>
    <mergeCell ref="D60:E60"/>
    <mergeCell ref="B61:E61"/>
    <mergeCell ref="A62:B62"/>
    <mergeCell ref="C62:E62"/>
    <mergeCell ref="A63:B63"/>
    <mergeCell ref="C63:E63"/>
    <mergeCell ref="A56:E56"/>
    <mergeCell ref="B57:E57"/>
    <mergeCell ref="A58:B58"/>
    <mergeCell ref="C58:E58"/>
    <mergeCell ref="A59:C59"/>
    <mergeCell ref="D59:E59"/>
    <mergeCell ref="A52:D52"/>
    <mergeCell ref="A53:B53"/>
    <mergeCell ref="C53:E53"/>
    <mergeCell ref="A54:B54"/>
    <mergeCell ref="C54:E54"/>
    <mergeCell ref="B55:E55"/>
    <mergeCell ref="A47:D47"/>
    <mergeCell ref="A48:D48"/>
    <mergeCell ref="A49:C49"/>
    <mergeCell ref="D49:E49"/>
    <mergeCell ref="A50:D50"/>
    <mergeCell ref="A51:D51"/>
    <mergeCell ref="A43:C43"/>
    <mergeCell ref="D43:E43"/>
    <mergeCell ref="A44:D44"/>
    <mergeCell ref="A45:D45"/>
    <mergeCell ref="A46:C46"/>
    <mergeCell ref="D46:E46"/>
    <mergeCell ref="A38:D38"/>
    <mergeCell ref="A39:D39"/>
    <mergeCell ref="A40:D40"/>
    <mergeCell ref="A41:D41"/>
    <mergeCell ref="A42:B42"/>
    <mergeCell ref="C42:E42"/>
    <mergeCell ref="A34:D34"/>
    <mergeCell ref="A35:C35"/>
    <mergeCell ref="D35:E35"/>
    <mergeCell ref="A36:D36"/>
    <mergeCell ref="A37:C37"/>
    <mergeCell ref="D37:E37"/>
    <mergeCell ref="A30:C30"/>
    <mergeCell ref="D30:E30"/>
    <mergeCell ref="A31:C31"/>
    <mergeCell ref="D31:E31"/>
    <mergeCell ref="A32:D32"/>
    <mergeCell ref="A33:D33"/>
    <mergeCell ref="A26:B26"/>
    <mergeCell ref="C26:E26"/>
    <mergeCell ref="B27:E27"/>
    <mergeCell ref="B28:E28"/>
    <mergeCell ref="A29:B29"/>
    <mergeCell ref="C29:E29"/>
    <mergeCell ref="A20:D20"/>
    <mergeCell ref="A21:D21"/>
    <mergeCell ref="A22:D22"/>
    <mergeCell ref="A23:D23"/>
    <mergeCell ref="A24:D24"/>
    <mergeCell ref="A25:B25"/>
    <mergeCell ref="C25:E25"/>
    <mergeCell ref="A17:C17"/>
    <mergeCell ref="D17:E17"/>
    <mergeCell ref="A18:C18"/>
    <mergeCell ref="D18:E18"/>
    <mergeCell ref="A19:B19"/>
    <mergeCell ref="C19:E19"/>
    <mergeCell ref="A14:C14"/>
    <mergeCell ref="D14:E14"/>
    <mergeCell ref="A15:B15"/>
    <mergeCell ref="C15:E15"/>
    <mergeCell ref="A16:C16"/>
    <mergeCell ref="D16:E16"/>
    <mergeCell ref="A11:C11"/>
    <mergeCell ref="D11:E11"/>
    <mergeCell ref="A12:C12"/>
    <mergeCell ref="D12:E12"/>
    <mergeCell ref="A13:C13"/>
    <mergeCell ref="D13:E13"/>
    <mergeCell ref="A7:E8"/>
    <mergeCell ref="F7:I7"/>
    <mergeCell ref="J7:M7"/>
    <mergeCell ref="N7:Q7"/>
    <mergeCell ref="B9:E9"/>
    <mergeCell ref="A10:B10"/>
    <mergeCell ref="C10:E10"/>
    <mergeCell ref="K1:Q1"/>
    <mergeCell ref="K2:Q2"/>
    <mergeCell ref="A3:M3"/>
    <mergeCell ref="A4:M4"/>
    <mergeCell ref="E6:M6"/>
    <mergeCell ref="P6:Q6"/>
  </mergeCells>
  <pageMargins left="0.33" right="0.41" top="0.38" bottom="0.47" header="0.27" footer="0.17"/>
  <pageSetup paperSize="9" scale="4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4BCE7-75EF-42C4-8219-786769EB5CA3}">
  <dimension ref="A1:G34"/>
  <sheetViews>
    <sheetView view="pageBreakPreview" zoomScaleNormal="100" zoomScaleSheetLayoutView="100" workbookViewId="0">
      <selection activeCell="K1" sqref="K1:Q1"/>
    </sheetView>
  </sheetViews>
  <sheetFormatPr defaultRowHeight="12.45" x14ac:dyDescent="0.3"/>
  <cols>
    <col min="1" max="1" width="5.4609375" customWidth="1"/>
    <col min="2" max="2" width="38.84375" customWidth="1"/>
    <col min="3" max="3" width="15.53515625" customWidth="1"/>
    <col min="4" max="5" width="12.69140625" customWidth="1"/>
    <col min="6" max="6" width="13.4609375" customWidth="1"/>
  </cols>
  <sheetData>
    <row r="1" spans="1:7" x14ac:dyDescent="0.3">
      <c r="A1" s="294"/>
      <c r="B1" s="294"/>
      <c r="C1" s="294"/>
      <c r="D1" s="294"/>
      <c r="E1" s="294"/>
      <c r="F1" s="294"/>
    </row>
    <row r="2" spans="1:7" x14ac:dyDescent="0.3">
      <c r="A2" s="294"/>
      <c r="B2" s="294"/>
      <c r="C2" s="294"/>
      <c r="D2" s="294"/>
      <c r="E2" s="294"/>
      <c r="F2" s="294"/>
    </row>
    <row r="3" spans="1:7" x14ac:dyDescent="0.3">
      <c r="A3" s="288" t="s">
        <v>430</v>
      </c>
      <c r="B3" s="288"/>
      <c r="C3" s="288"/>
      <c r="D3" s="288"/>
      <c r="E3" s="288"/>
      <c r="F3" s="288"/>
    </row>
    <row r="4" spans="1:7" x14ac:dyDescent="0.3">
      <c r="A4" s="205"/>
      <c r="B4" s="205"/>
      <c r="C4" s="295" t="s">
        <v>397</v>
      </c>
      <c r="D4" s="295"/>
      <c r="E4" s="295"/>
      <c r="F4" s="295"/>
    </row>
    <row r="5" spans="1:7" x14ac:dyDescent="0.3">
      <c r="A5" s="308" t="s">
        <v>309</v>
      </c>
      <c r="B5" s="308"/>
      <c r="C5" s="308"/>
      <c r="D5" s="308"/>
      <c r="E5" s="308"/>
      <c r="F5" s="308"/>
      <c r="G5" s="208"/>
    </row>
    <row r="6" spans="1:7" ht="15.45" x14ac:dyDescent="0.4">
      <c r="A6" s="309" t="s">
        <v>300</v>
      </c>
      <c r="B6" s="310"/>
      <c r="C6" s="310"/>
      <c r="D6" s="310"/>
      <c r="E6" s="310"/>
      <c r="F6" s="311"/>
      <c r="G6" s="192"/>
    </row>
    <row r="7" spans="1:7" ht="15.45" x14ac:dyDescent="0.4">
      <c r="A7" s="312"/>
      <c r="B7" s="313"/>
      <c r="C7" s="313"/>
      <c r="D7" s="313"/>
      <c r="E7" s="313"/>
      <c r="F7" s="314"/>
      <c r="G7" s="192"/>
    </row>
    <row r="8" spans="1:7" ht="15.45" x14ac:dyDescent="0.4">
      <c r="A8" s="315"/>
      <c r="B8" s="316"/>
      <c r="C8" s="316"/>
      <c r="D8" s="316"/>
      <c r="E8" s="316"/>
      <c r="F8" s="317"/>
      <c r="G8" s="192"/>
    </row>
    <row r="9" spans="1:7" x14ac:dyDescent="0.3">
      <c r="A9" s="130"/>
      <c r="B9" s="130"/>
      <c r="C9" s="212" t="s">
        <v>330</v>
      </c>
      <c r="D9" s="212" t="s">
        <v>331</v>
      </c>
      <c r="E9" s="212" t="s">
        <v>339</v>
      </c>
      <c r="F9" s="212" t="s">
        <v>365</v>
      </c>
    </row>
    <row r="10" spans="1:7" x14ac:dyDescent="0.3">
      <c r="A10" s="110"/>
      <c r="B10" s="130" t="s">
        <v>28</v>
      </c>
      <c r="C10" s="110"/>
      <c r="D10" s="110"/>
      <c r="E10" s="110"/>
      <c r="F10" s="110"/>
    </row>
    <row r="11" spans="1:7" x14ac:dyDescent="0.3">
      <c r="A11" s="110">
        <v>1</v>
      </c>
      <c r="B11" s="110" t="s">
        <v>207</v>
      </c>
      <c r="C11" s="127">
        <v>53101000</v>
      </c>
      <c r="D11" s="127">
        <f>SUM(C11*1.01)</f>
        <v>53632010</v>
      </c>
      <c r="E11" s="127">
        <f>SUM(C11*1.01)</f>
        <v>53632010</v>
      </c>
      <c r="F11" s="127">
        <f>SUM(D11*1.01)</f>
        <v>54168330.100000001</v>
      </c>
    </row>
    <row r="12" spans="1:7" x14ac:dyDescent="0.3">
      <c r="A12" s="110">
        <v>2</v>
      </c>
      <c r="B12" s="110" t="s">
        <v>91</v>
      </c>
      <c r="C12" s="127">
        <v>45332644</v>
      </c>
      <c r="D12" s="127">
        <f t="shared" ref="D12:E34" si="0">SUM(C12*1.01)</f>
        <v>45785970.439999998</v>
      </c>
      <c r="E12" s="127">
        <f t="shared" ref="E12:F33" si="1">SUM(C12*1.01)</f>
        <v>45785970.439999998</v>
      </c>
      <c r="F12" s="127">
        <f t="shared" si="1"/>
        <v>46243830.144400001</v>
      </c>
    </row>
    <row r="13" spans="1:7" x14ac:dyDescent="0.3">
      <c r="A13" s="110">
        <v>3</v>
      </c>
      <c r="B13" s="110" t="s">
        <v>259</v>
      </c>
      <c r="C13" s="127">
        <v>215893110</v>
      </c>
      <c r="D13" s="127">
        <f t="shared" si="0"/>
        <v>218052041.09999999</v>
      </c>
      <c r="E13" s="127">
        <f t="shared" si="1"/>
        <v>218052041.09999999</v>
      </c>
      <c r="F13" s="127">
        <f t="shared" si="1"/>
        <v>220232561.51100001</v>
      </c>
    </row>
    <row r="14" spans="1:7" x14ac:dyDescent="0.3">
      <c r="A14" s="110">
        <v>4</v>
      </c>
      <c r="B14" s="110" t="s">
        <v>252</v>
      </c>
      <c r="C14" s="127">
        <v>11960409</v>
      </c>
      <c r="D14" s="127">
        <f t="shared" si="0"/>
        <v>12080013.09</v>
      </c>
      <c r="E14" s="127">
        <f t="shared" si="1"/>
        <v>12080013.09</v>
      </c>
      <c r="F14" s="127">
        <f t="shared" si="1"/>
        <v>12200813.220899999</v>
      </c>
    </row>
    <row r="15" spans="1:7" x14ac:dyDescent="0.3">
      <c r="A15" s="110">
        <v>5</v>
      </c>
      <c r="B15" s="110" t="s">
        <v>100</v>
      </c>
      <c r="C15" s="127">
        <v>905000</v>
      </c>
      <c r="D15" s="127">
        <f t="shared" si="0"/>
        <v>914050</v>
      </c>
      <c r="E15" s="127">
        <f t="shared" si="1"/>
        <v>914050</v>
      </c>
      <c r="F15" s="127">
        <f t="shared" si="1"/>
        <v>923190.5</v>
      </c>
    </row>
    <row r="16" spans="1:7" x14ac:dyDescent="0.3">
      <c r="A16" s="110">
        <v>6</v>
      </c>
      <c r="B16" s="110" t="s">
        <v>260</v>
      </c>
      <c r="C16" s="127">
        <v>31112620</v>
      </c>
      <c r="D16" s="127">
        <f t="shared" si="0"/>
        <v>31423746.199999999</v>
      </c>
      <c r="E16" s="127">
        <f t="shared" si="1"/>
        <v>31423746.199999999</v>
      </c>
      <c r="F16" s="127">
        <f t="shared" si="1"/>
        <v>31737983.662</v>
      </c>
    </row>
    <row r="17" spans="1:6" x14ac:dyDescent="0.3">
      <c r="A17" s="110">
        <v>7</v>
      </c>
      <c r="B17" s="110" t="s">
        <v>261</v>
      </c>
      <c r="C17" s="127"/>
      <c r="D17" s="127">
        <f t="shared" si="0"/>
        <v>0</v>
      </c>
      <c r="E17" s="127">
        <f t="shared" si="1"/>
        <v>0</v>
      </c>
      <c r="F17" s="127">
        <f t="shared" si="1"/>
        <v>0</v>
      </c>
    </row>
    <row r="18" spans="1:6" x14ac:dyDescent="0.3">
      <c r="A18" s="110">
        <v>8</v>
      </c>
      <c r="B18" s="110" t="s">
        <v>256</v>
      </c>
      <c r="C18" s="127">
        <f>SUM(C11:C17)</f>
        <v>358304783</v>
      </c>
      <c r="D18" s="127">
        <f t="shared" si="0"/>
        <v>361887830.82999998</v>
      </c>
      <c r="E18" s="127">
        <f t="shared" si="1"/>
        <v>361887830.82999998</v>
      </c>
      <c r="F18" s="127">
        <f t="shared" si="1"/>
        <v>365506709.1383</v>
      </c>
    </row>
    <row r="19" spans="1:6" x14ac:dyDescent="0.3">
      <c r="A19" s="110">
        <v>9</v>
      </c>
      <c r="B19" s="110" t="s">
        <v>111</v>
      </c>
      <c r="C19" s="127">
        <v>147550040</v>
      </c>
      <c r="D19" s="127">
        <f t="shared" si="0"/>
        <v>149025540.40000001</v>
      </c>
      <c r="E19" s="127">
        <f t="shared" si="1"/>
        <v>149025540.40000001</v>
      </c>
      <c r="F19" s="127">
        <f t="shared" si="1"/>
        <v>150515795.80400002</v>
      </c>
    </row>
    <row r="20" spans="1:6" x14ac:dyDescent="0.3">
      <c r="A20" s="110">
        <v>10</v>
      </c>
      <c r="B20" s="130" t="s">
        <v>255</v>
      </c>
      <c r="C20" s="131">
        <f>SUM(C18:C19)</f>
        <v>505854823</v>
      </c>
      <c r="D20" s="127">
        <f t="shared" si="0"/>
        <v>510913371.23000002</v>
      </c>
      <c r="E20" s="127">
        <f t="shared" si="1"/>
        <v>510913371.23000002</v>
      </c>
      <c r="F20" s="127">
        <f t="shared" si="1"/>
        <v>516022504.94230002</v>
      </c>
    </row>
    <row r="21" spans="1:6" x14ac:dyDescent="0.3">
      <c r="A21" s="110"/>
      <c r="B21" s="110"/>
      <c r="C21" s="110"/>
      <c r="D21" s="127">
        <f t="shared" si="0"/>
        <v>0</v>
      </c>
      <c r="E21" s="127">
        <f t="shared" si="1"/>
        <v>0</v>
      </c>
      <c r="F21" s="127">
        <f t="shared" si="1"/>
        <v>0</v>
      </c>
    </row>
    <row r="22" spans="1:6" x14ac:dyDescent="0.3">
      <c r="A22" s="110"/>
      <c r="B22" s="130" t="s">
        <v>13</v>
      </c>
      <c r="C22" s="110"/>
      <c r="D22" s="127">
        <f t="shared" si="0"/>
        <v>0</v>
      </c>
      <c r="E22" s="127">
        <f t="shared" si="1"/>
        <v>0</v>
      </c>
      <c r="F22" s="127">
        <f t="shared" si="1"/>
        <v>0</v>
      </c>
    </row>
    <row r="23" spans="1:6" x14ac:dyDescent="0.3">
      <c r="A23" s="110">
        <v>1</v>
      </c>
      <c r="B23" s="110" t="s">
        <v>251</v>
      </c>
      <c r="C23" s="127">
        <v>169815607</v>
      </c>
      <c r="D23" s="127">
        <f t="shared" si="0"/>
        <v>171513763.06999999</v>
      </c>
      <c r="E23" s="127">
        <f t="shared" si="1"/>
        <v>171513763.06999999</v>
      </c>
      <c r="F23" s="127">
        <f t="shared" si="1"/>
        <v>173228900.70069999</v>
      </c>
    </row>
    <row r="24" spans="1:6" x14ac:dyDescent="0.3">
      <c r="A24" s="110">
        <v>2</v>
      </c>
      <c r="B24" s="110" t="s">
        <v>10</v>
      </c>
      <c r="C24" s="127">
        <v>29090644</v>
      </c>
      <c r="D24" s="127">
        <f t="shared" si="0"/>
        <v>29381550.440000001</v>
      </c>
      <c r="E24" s="127">
        <f t="shared" si="1"/>
        <v>29381550.440000001</v>
      </c>
      <c r="F24" s="127">
        <f t="shared" si="1"/>
        <v>29675365.944400001</v>
      </c>
    </row>
    <row r="25" spans="1:6" x14ac:dyDescent="0.3">
      <c r="A25" s="110">
        <v>3</v>
      </c>
      <c r="B25" s="110" t="s">
        <v>30</v>
      </c>
      <c r="C25" s="127">
        <v>77377418</v>
      </c>
      <c r="D25" s="127">
        <f t="shared" si="0"/>
        <v>78151192.180000007</v>
      </c>
      <c r="E25" s="127">
        <f t="shared" si="1"/>
        <v>78151192.180000007</v>
      </c>
      <c r="F25" s="127">
        <f t="shared" si="1"/>
        <v>78932704.10180001</v>
      </c>
    </row>
    <row r="26" spans="1:6" x14ac:dyDescent="0.3">
      <c r="A26" s="110">
        <v>4</v>
      </c>
      <c r="B26" s="110" t="s">
        <v>253</v>
      </c>
      <c r="C26" s="127">
        <v>6631850</v>
      </c>
      <c r="D26" s="127">
        <f t="shared" si="0"/>
        <v>6698168.5</v>
      </c>
      <c r="E26" s="127">
        <f t="shared" si="1"/>
        <v>6698168.5</v>
      </c>
      <c r="F26" s="127">
        <f t="shared" si="1"/>
        <v>6765150.1850000005</v>
      </c>
    </row>
    <row r="27" spans="1:6" x14ac:dyDescent="0.3">
      <c r="A27" s="110">
        <v>5</v>
      </c>
      <c r="B27" s="110" t="s">
        <v>212</v>
      </c>
      <c r="C27" s="127">
        <v>9014000</v>
      </c>
      <c r="D27" s="127">
        <f t="shared" si="0"/>
        <v>9104140</v>
      </c>
      <c r="E27" s="127">
        <f t="shared" si="1"/>
        <v>9104140</v>
      </c>
      <c r="F27" s="127">
        <f t="shared" si="1"/>
        <v>9195181.4000000004</v>
      </c>
    </row>
    <row r="28" spans="1:6" x14ac:dyDescent="0.3">
      <c r="A28" s="110">
        <v>6</v>
      </c>
      <c r="B28" s="110" t="s">
        <v>33</v>
      </c>
      <c r="C28" s="127">
        <v>13776724</v>
      </c>
      <c r="D28" s="127">
        <f t="shared" si="0"/>
        <v>13914491.24</v>
      </c>
      <c r="E28" s="127">
        <f t="shared" si="1"/>
        <v>13914491.24</v>
      </c>
      <c r="F28" s="127">
        <f t="shared" si="1"/>
        <v>14053636.1524</v>
      </c>
    </row>
    <row r="29" spans="1:6" x14ac:dyDescent="0.3">
      <c r="A29" s="110">
        <v>7</v>
      </c>
      <c r="B29" s="110" t="s">
        <v>254</v>
      </c>
      <c r="C29" s="127">
        <v>104259064</v>
      </c>
      <c r="D29" s="127">
        <f t="shared" si="0"/>
        <v>105301654.64</v>
      </c>
      <c r="E29" s="127">
        <f t="shared" si="1"/>
        <v>105301654.64</v>
      </c>
      <c r="F29" s="127">
        <f t="shared" si="1"/>
        <v>106354671.1864</v>
      </c>
    </row>
    <row r="30" spans="1:6" x14ac:dyDescent="0.3">
      <c r="A30" s="110">
        <v>8</v>
      </c>
      <c r="B30" s="110" t="s">
        <v>263</v>
      </c>
      <c r="C30" s="127">
        <v>144054</v>
      </c>
      <c r="D30" s="127">
        <f t="shared" si="0"/>
        <v>145494.54</v>
      </c>
      <c r="E30" s="127">
        <f t="shared" si="1"/>
        <v>145494.54</v>
      </c>
      <c r="F30" s="127">
        <f t="shared" si="1"/>
        <v>146949.48540000001</v>
      </c>
    </row>
    <row r="31" spans="1:6" x14ac:dyDescent="0.3">
      <c r="A31" s="110">
        <v>9</v>
      </c>
      <c r="B31" s="110" t="s">
        <v>197</v>
      </c>
      <c r="C31" s="127">
        <v>88467825</v>
      </c>
      <c r="D31" s="127">
        <f t="shared" si="0"/>
        <v>89352503.25</v>
      </c>
      <c r="E31" s="127">
        <f t="shared" si="1"/>
        <v>89352503.25</v>
      </c>
      <c r="F31" s="127">
        <f t="shared" si="1"/>
        <v>90246028.282499999</v>
      </c>
    </row>
    <row r="32" spans="1:6" x14ac:dyDescent="0.3">
      <c r="A32" s="110">
        <v>10</v>
      </c>
      <c r="B32" s="110" t="s">
        <v>257</v>
      </c>
      <c r="C32" s="127">
        <f>SUM(C23:C31)</f>
        <v>498577186</v>
      </c>
      <c r="D32" s="127">
        <f t="shared" si="0"/>
        <v>503562957.86000001</v>
      </c>
      <c r="E32" s="127">
        <f t="shared" si="1"/>
        <v>503562957.86000001</v>
      </c>
      <c r="F32" s="127">
        <f t="shared" si="1"/>
        <v>508598587.4386</v>
      </c>
    </row>
    <row r="33" spans="1:6" x14ac:dyDescent="0.3">
      <c r="A33" s="110">
        <v>11</v>
      </c>
      <c r="B33" s="110" t="s">
        <v>288</v>
      </c>
      <c r="C33" s="110">
        <v>7277637</v>
      </c>
      <c r="D33" s="127">
        <f t="shared" si="0"/>
        <v>7350413.3700000001</v>
      </c>
      <c r="E33" s="127">
        <f t="shared" si="1"/>
        <v>7350413.3700000001</v>
      </c>
      <c r="F33" s="127">
        <f t="shared" si="1"/>
        <v>7423917.5037000002</v>
      </c>
    </row>
    <row r="34" spans="1:6" x14ac:dyDescent="0.3">
      <c r="A34" s="110">
        <v>12</v>
      </c>
      <c r="B34" s="130" t="s">
        <v>258</v>
      </c>
      <c r="C34" s="131">
        <f>SUM(C32:C33)</f>
        <v>505854823</v>
      </c>
      <c r="D34" s="127">
        <f t="shared" si="0"/>
        <v>510913371.23000002</v>
      </c>
      <c r="E34" s="127">
        <f t="shared" si="0"/>
        <v>516022504.94230002</v>
      </c>
      <c r="F34" s="127">
        <f>SUM(E34*1.01)</f>
        <v>521182729.991723</v>
      </c>
    </row>
  </sheetData>
  <mergeCells count="5">
    <mergeCell ref="A1:F2"/>
    <mergeCell ref="A3:F3"/>
    <mergeCell ref="C4:F4"/>
    <mergeCell ref="A5:F5"/>
    <mergeCell ref="A6:F8"/>
  </mergeCells>
  <pageMargins left="0.75" right="0.75" top="1" bottom="1" header="0.5" footer="0.5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D6BC2-A973-43AC-889B-8A6952276392}">
  <dimension ref="A1:I43"/>
  <sheetViews>
    <sheetView zoomScaleNormal="100" workbookViewId="0">
      <selection activeCell="K1" sqref="K1:Q1"/>
    </sheetView>
  </sheetViews>
  <sheetFormatPr defaultColWidth="9.07421875" defaultRowHeight="12.45" x14ac:dyDescent="0.3"/>
  <cols>
    <col min="1" max="1" width="42.07421875" style="6" customWidth="1"/>
    <col min="2" max="2" width="16.4609375" style="6" customWidth="1"/>
    <col min="3" max="3" width="17.3046875" style="6" customWidth="1"/>
    <col min="4" max="4" width="12.53515625" style="6" hidden="1" customWidth="1"/>
    <col min="5" max="5" width="14.69140625" style="6" hidden="1" customWidth="1"/>
    <col min="6" max="6" width="13.69140625" style="6" hidden="1" customWidth="1"/>
    <col min="7" max="7" width="16.3046875" style="6" customWidth="1"/>
    <col min="8" max="8" width="9.07421875" style="6"/>
    <col min="9" max="9" width="13.69140625" style="6" bestFit="1" customWidth="1"/>
    <col min="10" max="16384" width="9.07421875" style="6"/>
  </cols>
  <sheetData>
    <row r="1" spans="1:9" x14ac:dyDescent="0.3">
      <c r="B1" s="321" t="s">
        <v>431</v>
      </c>
      <c r="C1" s="320"/>
      <c r="D1" s="320"/>
      <c r="E1" s="320"/>
      <c r="F1" s="320"/>
      <c r="G1" s="320"/>
    </row>
    <row r="2" spans="1:9" ht="27.75" customHeight="1" x14ac:dyDescent="0.3">
      <c r="A2" s="318" t="s">
        <v>398</v>
      </c>
      <c r="B2" s="318"/>
      <c r="C2" s="318"/>
      <c r="D2" s="318"/>
      <c r="E2" s="318"/>
      <c r="F2" s="318"/>
      <c r="G2" s="318"/>
    </row>
    <row r="3" spans="1:9" ht="51.75" customHeight="1" thickBot="1" x14ac:dyDescent="0.45">
      <c r="A3" s="322" t="s">
        <v>353</v>
      </c>
      <c r="B3" s="322"/>
      <c r="C3" s="322"/>
      <c r="D3" s="322"/>
      <c r="E3" s="322"/>
      <c r="F3" s="322"/>
      <c r="G3" s="322"/>
      <c r="H3" s="193"/>
    </row>
    <row r="4" spans="1:9" ht="15" x14ac:dyDescent="0.35">
      <c r="A4" s="139" t="s">
        <v>0</v>
      </c>
      <c r="B4" s="140" t="s">
        <v>319</v>
      </c>
      <c r="C4" s="140" t="s">
        <v>335</v>
      </c>
      <c r="E4" s="6" t="s">
        <v>43</v>
      </c>
      <c r="F4" s="140" t="s">
        <v>313</v>
      </c>
      <c r="G4" s="140" t="s">
        <v>352</v>
      </c>
    </row>
    <row r="5" spans="1:9" ht="15.45" x14ac:dyDescent="0.4">
      <c r="A5" s="141" t="s">
        <v>42</v>
      </c>
      <c r="B5" s="459">
        <v>7650</v>
      </c>
      <c r="C5" s="459">
        <v>10200</v>
      </c>
      <c r="D5" s="69" t="s">
        <v>140</v>
      </c>
      <c r="F5" s="459">
        <v>7650</v>
      </c>
      <c r="G5" s="459">
        <v>15300</v>
      </c>
    </row>
    <row r="6" spans="1:9" ht="15.45" x14ac:dyDescent="0.4">
      <c r="A6" s="141" t="s">
        <v>303</v>
      </c>
      <c r="B6" s="459">
        <v>389100</v>
      </c>
      <c r="C6" s="459">
        <v>244800</v>
      </c>
      <c r="D6" s="69" t="e">
        <f>C6-A6</f>
        <v>#VALUE!</v>
      </c>
      <c r="E6" s="69">
        <f>B6</f>
        <v>389100</v>
      </c>
      <c r="F6" s="459"/>
      <c r="G6" s="459">
        <v>321300</v>
      </c>
    </row>
    <row r="7" spans="1:9" ht="15.45" x14ac:dyDescent="0.4">
      <c r="A7" s="141" t="s">
        <v>302</v>
      </c>
      <c r="B7" s="460">
        <v>48227400</v>
      </c>
      <c r="C7" s="460">
        <v>47769400</v>
      </c>
      <c r="D7" s="69"/>
      <c r="F7" s="460">
        <v>48639600</v>
      </c>
      <c r="G7" s="460">
        <v>75313031</v>
      </c>
    </row>
    <row r="8" spans="1:9" ht="15.45" x14ac:dyDescent="0.4">
      <c r="A8" s="141" t="s">
        <v>167</v>
      </c>
      <c r="B8" s="459">
        <v>3648280</v>
      </c>
      <c r="C8" s="459">
        <v>3648280</v>
      </c>
      <c r="D8" s="69" t="e">
        <f>#REF!-#REF!</f>
        <v>#REF!</v>
      </c>
      <c r="F8" s="459">
        <v>3648280</v>
      </c>
      <c r="G8" s="459">
        <v>4122720</v>
      </c>
    </row>
    <row r="9" spans="1:9" ht="15.45" x14ac:dyDescent="0.4">
      <c r="A9" s="142" t="s">
        <v>9</v>
      </c>
      <c r="B9" s="461">
        <v>6272000</v>
      </c>
      <c r="C9" s="461">
        <v>6272000</v>
      </c>
      <c r="D9" s="69" t="e">
        <f>C8-A8</f>
        <v>#VALUE!</v>
      </c>
      <c r="F9" s="461">
        <v>6272000</v>
      </c>
      <c r="G9" s="461">
        <v>6272000</v>
      </c>
    </row>
    <row r="10" spans="1:9" ht="15.45" x14ac:dyDescent="0.4">
      <c r="A10" s="142" t="s">
        <v>168</v>
      </c>
      <c r="B10" s="461">
        <v>3245760</v>
      </c>
      <c r="C10" s="461">
        <v>3245760</v>
      </c>
      <c r="D10" s="69"/>
      <c r="F10" s="461">
        <v>3245760</v>
      </c>
      <c r="G10" s="461">
        <v>3245760</v>
      </c>
    </row>
    <row r="11" spans="1:9" ht="15.45" x14ac:dyDescent="0.4">
      <c r="A11" s="142" t="s">
        <v>169</v>
      </c>
      <c r="B11" s="461">
        <v>3745500</v>
      </c>
      <c r="C11" s="461">
        <v>3745500</v>
      </c>
      <c r="D11" s="69"/>
      <c r="F11" s="461">
        <v>3745500</v>
      </c>
      <c r="G11" s="461">
        <v>3745500</v>
      </c>
    </row>
    <row r="12" spans="1:9" ht="15.45" x14ac:dyDescent="0.4">
      <c r="A12" s="143" t="s">
        <v>282</v>
      </c>
      <c r="B12" s="462">
        <v>14367498</v>
      </c>
      <c r="C12" s="462">
        <v>15629450</v>
      </c>
      <c r="D12" s="69"/>
      <c r="F12" s="462">
        <v>25895084</v>
      </c>
      <c r="G12" s="462">
        <v>5487770</v>
      </c>
      <c r="I12" s="69"/>
    </row>
    <row r="13" spans="1:9" ht="15.45" x14ac:dyDescent="0.4">
      <c r="A13" s="142" t="s">
        <v>170</v>
      </c>
      <c r="B13" s="463">
        <v>6301800</v>
      </c>
      <c r="C13" s="463">
        <v>6234300</v>
      </c>
      <c r="D13" s="69"/>
      <c r="F13" s="463">
        <v>6372000</v>
      </c>
      <c r="G13" s="463">
        <v>7000000</v>
      </c>
    </row>
    <row r="14" spans="1:9" ht="15.9" thickBot="1" x14ac:dyDescent="0.45">
      <c r="A14" s="144" t="s">
        <v>320</v>
      </c>
      <c r="B14" s="464">
        <v>1041000</v>
      </c>
      <c r="C14" s="464">
        <v>972400</v>
      </c>
      <c r="D14" s="69"/>
      <c r="E14" s="69">
        <v>0</v>
      </c>
      <c r="F14" s="464"/>
      <c r="G14" s="464">
        <v>840800</v>
      </c>
    </row>
    <row r="15" spans="1:9" ht="15.45" thickBot="1" x14ac:dyDescent="0.4">
      <c r="A15" s="145" t="s">
        <v>34</v>
      </c>
      <c r="B15" s="465">
        <f>SUM(B5:B14)</f>
        <v>87245988</v>
      </c>
      <c r="C15" s="465">
        <f>SUM(C5:C14)</f>
        <v>87772090</v>
      </c>
      <c r="D15" s="69" t="e">
        <f>C13-A13</f>
        <v>#VALUE!</v>
      </c>
      <c r="F15" s="465">
        <f>SUM(F5:F14)</f>
        <v>97825874</v>
      </c>
      <c r="G15" s="465">
        <f>SUM(G5:G14)</f>
        <v>106364181</v>
      </c>
    </row>
    <row r="16" spans="1:9" ht="15.45" x14ac:dyDescent="0.4">
      <c r="A16" s="142" t="s">
        <v>308</v>
      </c>
      <c r="B16" s="461">
        <v>4411800</v>
      </c>
      <c r="C16" s="461">
        <v>6038800</v>
      </c>
      <c r="D16" s="69" t="e">
        <f>#REF!-#REF!</f>
        <v>#REF!</v>
      </c>
      <c r="E16" s="69" t="e">
        <f>#REF!</f>
        <v>#REF!</v>
      </c>
      <c r="F16" s="461">
        <v>4874766</v>
      </c>
      <c r="G16" s="461">
        <v>6038800</v>
      </c>
    </row>
    <row r="17" spans="1:9" ht="15.45" x14ac:dyDescent="0.4">
      <c r="A17" s="141" t="s">
        <v>306</v>
      </c>
      <c r="B17" s="460">
        <v>25580000</v>
      </c>
      <c r="C17" s="460">
        <v>28656550</v>
      </c>
      <c r="D17" s="69" t="e">
        <f>C16-A16</f>
        <v>#VALUE!</v>
      </c>
      <c r="E17" s="69"/>
      <c r="F17" s="460">
        <v>26131700</v>
      </c>
      <c r="G17" s="460">
        <v>33512275</v>
      </c>
    </row>
    <row r="18" spans="1:9" ht="15.45" x14ac:dyDescent="0.4">
      <c r="A18" s="141" t="s">
        <v>307</v>
      </c>
      <c r="B18" s="460">
        <v>8820000</v>
      </c>
      <c r="C18" s="460">
        <v>8820000</v>
      </c>
      <c r="D18" s="69"/>
      <c r="E18" s="69" t="e">
        <f>#REF!</f>
        <v>#REF!</v>
      </c>
      <c r="F18" s="460">
        <v>9908100</v>
      </c>
      <c r="G18" s="460">
        <v>9600000</v>
      </c>
    </row>
    <row r="19" spans="1:9" ht="15" x14ac:dyDescent="0.35">
      <c r="A19" s="146" t="s">
        <v>1</v>
      </c>
      <c r="B19" s="466">
        <f>SUM(B16:B18)</f>
        <v>38811800</v>
      </c>
      <c r="C19" s="466">
        <f>SUM(C16:C18)</f>
        <v>43515350</v>
      </c>
      <c r="D19" s="466" t="e">
        <f t="shared" ref="D19:F19" si="0">SUM(D16:D18)</f>
        <v>#REF!</v>
      </c>
      <c r="E19" s="466" t="e">
        <f t="shared" si="0"/>
        <v>#REF!</v>
      </c>
      <c r="F19" s="466">
        <f t="shared" si="0"/>
        <v>40914566</v>
      </c>
      <c r="G19" s="466">
        <f>SUM(G16:G18)</f>
        <v>49151075</v>
      </c>
      <c r="H19"/>
      <c r="I19"/>
    </row>
    <row r="20" spans="1:9" ht="15.9" thickBot="1" x14ac:dyDescent="0.45">
      <c r="A20" s="141" t="s">
        <v>333</v>
      </c>
      <c r="B20" s="460">
        <v>1440000</v>
      </c>
      <c r="C20" s="460">
        <v>1440000</v>
      </c>
      <c r="D20" s="69" t="e">
        <f>#REF!-#REF!</f>
        <v>#REF!</v>
      </c>
      <c r="E20" s="194"/>
      <c r="F20" s="460">
        <v>1384000</v>
      </c>
      <c r="G20" s="460">
        <v>3500000</v>
      </c>
      <c r="H20"/>
      <c r="I20"/>
    </row>
    <row r="21" spans="1:9" ht="15.45" thickBot="1" x14ac:dyDescent="0.4">
      <c r="A21" s="145" t="s">
        <v>171</v>
      </c>
      <c r="B21" s="465">
        <f>SUM(B19:B20)</f>
        <v>40251800</v>
      </c>
      <c r="C21" s="465">
        <f>SUM(C19:C20)</f>
        <v>44955350</v>
      </c>
      <c r="D21" s="69"/>
      <c r="E21" s="194"/>
      <c r="F21" s="465">
        <f>SUM(F19:F20)</f>
        <v>42298566</v>
      </c>
      <c r="G21" s="465">
        <f>SUM(G19:G20)</f>
        <v>52651075</v>
      </c>
      <c r="H21"/>
      <c r="I21"/>
    </row>
    <row r="22" spans="1:9" ht="15.45" x14ac:dyDescent="0.4">
      <c r="A22" s="144" t="s">
        <v>305</v>
      </c>
      <c r="B22" s="467">
        <v>9937000</v>
      </c>
      <c r="C22" s="467">
        <v>9785000</v>
      </c>
      <c r="D22" s="69"/>
      <c r="E22" s="69">
        <f>B19</f>
        <v>38811800</v>
      </c>
      <c r="F22" s="467">
        <v>8682240</v>
      </c>
      <c r="G22" s="467">
        <v>10934000</v>
      </c>
    </row>
    <row r="23" spans="1:9" ht="15.45" x14ac:dyDescent="0.4">
      <c r="A23" s="147" t="s">
        <v>304</v>
      </c>
      <c r="B23" s="468">
        <v>9513313</v>
      </c>
      <c r="C23" s="468">
        <v>10974169</v>
      </c>
      <c r="D23" s="69" t="e">
        <f>C20-A20</f>
        <v>#VALUE!</v>
      </c>
      <c r="F23" s="468">
        <v>10064674</v>
      </c>
      <c r="G23" s="468">
        <v>9944758</v>
      </c>
    </row>
    <row r="24" spans="1:9" ht="15.45" x14ac:dyDescent="0.4">
      <c r="A24" s="147" t="s">
        <v>286</v>
      </c>
      <c r="B24" s="468">
        <v>50730</v>
      </c>
      <c r="C24" s="468">
        <v>49590</v>
      </c>
      <c r="D24" s="69"/>
      <c r="E24" s="69">
        <f>B22</f>
        <v>9937000</v>
      </c>
      <c r="F24" s="468">
        <v>179550</v>
      </c>
      <c r="G24" s="468">
        <v>90060</v>
      </c>
    </row>
    <row r="25" spans="1:9" ht="15.9" thickBot="1" x14ac:dyDescent="0.45">
      <c r="A25" s="141" t="s">
        <v>5</v>
      </c>
      <c r="B25" s="460">
        <v>2491200</v>
      </c>
      <c r="C25" s="460">
        <v>2214400</v>
      </c>
      <c r="D25" s="69" t="e">
        <f>C21-A21</f>
        <v>#VALUE!</v>
      </c>
      <c r="E25" s="69"/>
      <c r="F25" s="460">
        <v>2214400</v>
      </c>
      <c r="G25" s="460">
        <v>3398720</v>
      </c>
    </row>
    <row r="26" spans="1:9" ht="15.45" thickBot="1" x14ac:dyDescent="0.4">
      <c r="A26" s="145" t="s">
        <v>172</v>
      </c>
      <c r="B26" s="465">
        <f>SUM(B22:B25)</f>
        <v>21992243</v>
      </c>
      <c r="C26" s="465">
        <f>SUM(C22:C25)</f>
        <v>23023159</v>
      </c>
      <c r="D26" s="69" t="e">
        <f>C23-A23</f>
        <v>#VALUE!</v>
      </c>
      <c r="E26" s="69"/>
      <c r="F26" s="465">
        <f>SUM(F22:F25)</f>
        <v>21140864</v>
      </c>
      <c r="G26" s="465">
        <f>SUM(G22:G25)</f>
        <v>24367538</v>
      </c>
    </row>
    <row r="27" spans="1:9" ht="15.45" thickBot="1" x14ac:dyDescent="0.4">
      <c r="A27" s="148" t="s">
        <v>283</v>
      </c>
      <c r="B27" s="469">
        <v>14833000</v>
      </c>
      <c r="C27" s="469">
        <v>10828000</v>
      </c>
      <c r="D27" s="69"/>
      <c r="E27" s="69" t="e">
        <f>#REF!</f>
        <v>#REF!</v>
      </c>
      <c r="F27" s="469">
        <v>14931000</v>
      </c>
      <c r="G27" s="469">
        <v>13648026</v>
      </c>
    </row>
    <row r="28" spans="1:9" ht="15.45" thickBot="1" x14ac:dyDescent="0.4">
      <c r="A28" s="148" t="s">
        <v>321</v>
      </c>
      <c r="B28" s="469">
        <v>3985000</v>
      </c>
      <c r="C28" s="469">
        <v>3960000</v>
      </c>
      <c r="D28" s="69"/>
      <c r="E28" s="69"/>
      <c r="F28" s="469"/>
      <c r="G28" s="469">
        <v>3960000</v>
      </c>
    </row>
    <row r="29" spans="1:9" ht="15.45" thickBot="1" x14ac:dyDescent="0.4">
      <c r="A29" s="148" t="s">
        <v>228</v>
      </c>
      <c r="B29" s="469">
        <v>2824140</v>
      </c>
      <c r="C29" s="469">
        <v>2793890</v>
      </c>
      <c r="D29" s="69"/>
      <c r="E29" s="69" t="e">
        <f>#REF!</f>
        <v>#REF!</v>
      </c>
      <c r="F29" s="469">
        <v>2690400</v>
      </c>
      <c r="G29" s="469">
        <v>4342920</v>
      </c>
    </row>
    <row r="30" spans="1:9" ht="15.45" thickBot="1" x14ac:dyDescent="0.4">
      <c r="A30" s="148" t="s">
        <v>432</v>
      </c>
      <c r="B30" s="469"/>
      <c r="C30" s="469"/>
      <c r="D30" s="69"/>
      <c r="E30" s="69"/>
      <c r="F30" s="469"/>
      <c r="G30" s="469">
        <v>1085850</v>
      </c>
    </row>
    <row r="31" spans="1:9" ht="15.45" thickBot="1" x14ac:dyDescent="0.4">
      <c r="A31" s="148" t="s">
        <v>399</v>
      </c>
      <c r="B31" s="469"/>
      <c r="C31" s="469"/>
      <c r="D31" s="69"/>
      <c r="E31" s="69"/>
      <c r="F31" s="469"/>
      <c r="G31" s="469">
        <v>1304687</v>
      </c>
    </row>
    <row r="32" spans="1:9" ht="15.45" thickBot="1" x14ac:dyDescent="0.4">
      <c r="A32" s="149" t="s">
        <v>38</v>
      </c>
      <c r="B32" s="469">
        <f>SUM(B26+B21+B15+B27+B28+B29)</f>
        <v>171132171</v>
      </c>
      <c r="C32" s="469">
        <f>SUM(C26+C21+C15+C27+C28+C29)</f>
        <v>173332489</v>
      </c>
      <c r="D32" s="69" t="e">
        <f>#REF!-#REF!</f>
        <v>#REF!</v>
      </c>
      <c r="E32" s="69" t="e">
        <f>#REF!</f>
        <v>#REF!</v>
      </c>
      <c r="F32" s="469">
        <f>SUM(F21+F15+F26+F29+F27)</f>
        <v>178886704</v>
      </c>
      <c r="G32" s="469">
        <f>SUM(G26+G21+G15+G27+G28+G29+G31+G30)</f>
        <v>207724277</v>
      </c>
    </row>
    <row r="33" spans="2:9" x14ac:dyDescent="0.3">
      <c r="B33" s="175"/>
      <c r="D33" s="69"/>
      <c r="F33" s="69"/>
    </row>
    <row r="34" spans="2:9" x14ac:dyDescent="0.3">
      <c r="B34" s="175"/>
      <c r="D34" s="69" t="e">
        <f>#REF!-#REF!</f>
        <v>#REF!</v>
      </c>
      <c r="F34" s="69" t="e">
        <f>#REF!</f>
        <v>#REF!</v>
      </c>
      <c r="H34"/>
      <c r="I34"/>
    </row>
    <row r="35" spans="2:9" x14ac:dyDescent="0.3">
      <c r="B35" s="470"/>
      <c r="D35" s="69" t="e">
        <f>#REF!-#REF!</f>
        <v>#REF!</v>
      </c>
      <c r="E35"/>
      <c r="F35" s="194">
        <v>0</v>
      </c>
      <c r="G35"/>
    </row>
    <row r="36" spans="2:9" x14ac:dyDescent="0.3">
      <c r="B36" s="470"/>
      <c r="D36" s="69" t="e">
        <f>#REF!-#REF!</f>
        <v>#REF!</v>
      </c>
      <c r="E36" s="69"/>
      <c r="F36" s="69" t="e">
        <f>D36</f>
        <v>#REF!</v>
      </c>
    </row>
    <row r="37" spans="2:9" x14ac:dyDescent="0.3">
      <c r="B37" s="470"/>
      <c r="D37" s="69" t="e">
        <f>#REF!-#REF!</f>
        <v>#REF!</v>
      </c>
    </row>
    <row r="38" spans="2:9" x14ac:dyDescent="0.3">
      <c r="B38" s="470"/>
      <c r="D38" s="69">
        <f>C27-B27</f>
        <v>-4005000</v>
      </c>
      <c r="E38" s="69" t="e">
        <f>SUM(E5:E37)</f>
        <v>#REF!</v>
      </c>
      <c r="F38" s="6" t="e">
        <f>SUM(F5:F37)</f>
        <v>#REF!</v>
      </c>
    </row>
    <row r="39" spans="2:9" x14ac:dyDescent="0.3">
      <c r="B39" s="470"/>
    </row>
    <row r="40" spans="2:9" x14ac:dyDescent="0.3">
      <c r="B40" s="195"/>
      <c r="E40" s="69" t="e">
        <f>E38+F38</f>
        <v>#REF!</v>
      </c>
    </row>
    <row r="41" spans="2:9" x14ac:dyDescent="0.3">
      <c r="B41" s="195"/>
      <c r="E41" s="69" t="e">
        <f>E40+C8+#REF!</f>
        <v>#REF!</v>
      </c>
    </row>
    <row r="42" spans="2:9" x14ac:dyDescent="0.3">
      <c r="B42" s="195"/>
      <c r="E42" s="69" t="e">
        <f>C27-E41</f>
        <v>#REF!</v>
      </c>
    </row>
    <row r="43" spans="2:9" x14ac:dyDescent="0.3">
      <c r="B43" s="196"/>
      <c r="E43" s="69" t="e">
        <f>SUM(E41:E42)</f>
        <v>#REF!</v>
      </c>
    </row>
  </sheetData>
  <mergeCells count="3">
    <mergeCell ref="B1:G1"/>
    <mergeCell ref="A2:G2"/>
    <mergeCell ref="A3:G3"/>
  </mergeCells>
  <pageMargins left="0.7" right="0.7" top="0.75" bottom="0.75" header="0.3" footer="0.3"/>
  <pageSetup paperSize="9" scale="9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view="pageBreakPreview" zoomScaleNormal="100" workbookViewId="0"/>
  </sheetViews>
  <sheetFormatPr defaultRowHeight="12.45" x14ac:dyDescent="0.3"/>
  <cols>
    <col min="1" max="1" width="29.3046875" customWidth="1"/>
    <col min="2" max="2" width="16" customWidth="1"/>
    <col min="3" max="3" width="16.84375" customWidth="1"/>
    <col min="4" max="4" width="12.69140625" customWidth="1"/>
    <col min="5" max="5" width="12.07421875" customWidth="1"/>
    <col min="6" max="7" width="13.53515625" customWidth="1"/>
  </cols>
  <sheetData>
    <row r="1" spans="1:7" x14ac:dyDescent="0.3">
      <c r="C1" s="290" t="s">
        <v>385</v>
      </c>
      <c r="D1" s="290"/>
      <c r="E1" s="290"/>
      <c r="F1" s="290"/>
      <c r="G1" s="290"/>
    </row>
    <row r="2" spans="1:7" ht="33" customHeight="1" x14ac:dyDescent="0.35">
      <c r="A2" s="319" t="s">
        <v>386</v>
      </c>
      <c r="B2" s="319"/>
      <c r="C2" s="319"/>
      <c r="D2" s="319"/>
      <c r="E2" s="319"/>
      <c r="F2" s="319"/>
      <c r="G2" s="319"/>
    </row>
    <row r="3" spans="1:7" ht="17.600000000000001" x14ac:dyDescent="0.4">
      <c r="A3" s="16"/>
      <c r="B3" s="16"/>
      <c r="C3" s="16"/>
      <c r="D3" s="16"/>
      <c r="E3" s="16"/>
      <c r="F3" s="16"/>
      <c r="G3" s="16"/>
    </row>
    <row r="4" spans="1:7" x14ac:dyDescent="0.3">
      <c r="A4" s="340" t="s">
        <v>53</v>
      </c>
      <c r="B4" s="90">
        <v>2018</v>
      </c>
      <c r="C4" s="90">
        <v>2019</v>
      </c>
      <c r="D4" s="341" t="s">
        <v>363</v>
      </c>
      <c r="E4" s="342"/>
      <c r="F4" s="342"/>
      <c r="G4" s="343"/>
    </row>
    <row r="5" spans="1:7" ht="12.75" customHeight="1" x14ac:dyDescent="0.3">
      <c r="A5" s="340"/>
      <c r="B5" s="340" t="s">
        <v>14</v>
      </c>
      <c r="C5" s="337" t="s">
        <v>14</v>
      </c>
      <c r="D5" s="339" t="s">
        <v>153</v>
      </c>
      <c r="E5" s="339" t="s">
        <v>218</v>
      </c>
      <c r="F5" s="340" t="s">
        <v>166</v>
      </c>
      <c r="G5" s="340" t="s">
        <v>14</v>
      </c>
    </row>
    <row r="6" spans="1:7" x14ac:dyDescent="0.3">
      <c r="A6" s="340"/>
      <c r="B6" s="340"/>
      <c r="C6" s="338"/>
      <c r="D6" s="339"/>
      <c r="E6" s="339"/>
      <c r="F6" s="340"/>
      <c r="G6" s="340"/>
    </row>
    <row r="7" spans="1:7" ht="25.75" x14ac:dyDescent="0.4">
      <c r="A7" s="97" t="s">
        <v>54</v>
      </c>
      <c r="B7" s="64">
        <v>44</v>
      </c>
      <c r="C7" s="64">
        <v>41.25</v>
      </c>
      <c r="D7" s="64">
        <v>11.25</v>
      </c>
      <c r="E7" s="64">
        <v>12</v>
      </c>
      <c r="F7" s="64">
        <v>19</v>
      </c>
      <c r="G7" s="64">
        <f>SUM(D7:F7)</f>
        <v>42.25</v>
      </c>
    </row>
    <row r="8" spans="1:7" ht="25.75" x14ac:dyDescent="0.4">
      <c r="A8" s="97" t="s">
        <v>63</v>
      </c>
      <c r="B8" s="64">
        <v>6</v>
      </c>
      <c r="C8" s="64">
        <v>6</v>
      </c>
      <c r="D8" s="64"/>
      <c r="E8" s="64"/>
      <c r="F8" s="64">
        <v>6</v>
      </c>
      <c r="G8" s="64">
        <f t="shared" ref="G8:G13" si="0">SUM(D8:F8)</f>
        <v>6</v>
      </c>
    </row>
    <row r="9" spans="1:7" ht="38.15" x14ac:dyDescent="0.4">
      <c r="A9" s="97" t="s">
        <v>55</v>
      </c>
      <c r="B9" s="64">
        <v>1</v>
      </c>
      <c r="C9" s="64">
        <v>0</v>
      </c>
      <c r="D9" s="64"/>
      <c r="E9" s="64"/>
      <c r="F9" s="64">
        <v>0</v>
      </c>
      <c r="G9" s="64">
        <f t="shared" si="0"/>
        <v>0</v>
      </c>
    </row>
    <row r="10" spans="1:7" ht="50.6" x14ac:dyDescent="0.4">
      <c r="A10" s="97" t="s">
        <v>59</v>
      </c>
      <c r="B10" s="64">
        <v>1</v>
      </c>
      <c r="C10" s="64">
        <v>0</v>
      </c>
      <c r="D10" s="64"/>
      <c r="E10" s="64">
        <v>0</v>
      </c>
      <c r="F10" s="64">
        <v>0</v>
      </c>
      <c r="G10" s="64">
        <f t="shared" si="0"/>
        <v>0</v>
      </c>
    </row>
    <row r="11" spans="1:7" ht="25.75" x14ac:dyDescent="0.4">
      <c r="A11" s="97" t="s">
        <v>56</v>
      </c>
      <c r="B11" s="64">
        <v>44</v>
      </c>
      <c r="C11" s="64">
        <v>41.25</v>
      </c>
      <c r="D11" s="64">
        <v>11</v>
      </c>
      <c r="E11" s="64">
        <v>12</v>
      </c>
      <c r="F11" s="64">
        <v>19</v>
      </c>
      <c r="G11" s="64">
        <f t="shared" si="0"/>
        <v>42</v>
      </c>
    </row>
    <row r="12" spans="1:7" ht="25.75" x14ac:dyDescent="0.4">
      <c r="A12" s="97" t="s">
        <v>57</v>
      </c>
      <c r="B12" s="64">
        <v>44</v>
      </c>
      <c r="C12" s="64">
        <v>42</v>
      </c>
      <c r="D12" s="64">
        <v>12</v>
      </c>
      <c r="E12" s="64">
        <v>12</v>
      </c>
      <c r="F12" s="64">
        <v>19</v>
      </c>
      <c r="G12" s="64">
        <f t="shared" si="0"/>
        <v>43</v>
      </c>
    </row>
    <row r="13" spans="1:7" ht="38.15" x14ac:dyDescent="0.4">
      <c r="A13" s="97" t="s">
        <v>58</v>
      </c>
      <c r="B13" s="64">
        <v>6</v>
      </c>
      <c r="C13" s="64">
        <v>3</v>
      </c>
      <c r="D13" s="64">
        <v>3</v>
      </c>
      <c r="E13" s="64">
        <v>0</v>
      </c>
      <c r="F13" s="64">
        <v>0</v>
      </c>
      <c r="G13" s="64">
        <f t="shared" si="0"/>
        <v>3</v>
      </c>
    </row>
    <row r="14" spans="1:7" ht="15" x14ac:dyDescent="0.35">
      <c r="A14" s="71"/>
      <c r="B14" s="71"/>
      <c r="C14" s="70"/>
      <c r="D14" s="70"/>
      <c r="E14" s="70"/>
      <c r="F14" s="70"/>
      <c r="G14" s="70"/>
    </row>
    <row r="15" spans="1:7" ht="15" x14ac:dyDescent="0.35">
      <c r="A15" s="197"/>
      <c r="B15" s="288" t="s">
        <v>433</v>
      </c>
      <c r="C15" s="288"/>
      <c r="D15" s="288"/>
      <c r="E15" s="288"/>
      <c r="F15" s="288"/>
      <c r="G15" s="210"/>
    </row>
    <row r="16" spans="1:7" ht="15" x14ac:dyDescent="0.35">
      <c r="A16" s="197"/>
      <c r="B16" s="197"/>
      <c r="C16" s="198" t="s">
        <v>434</v>
      </c>
      <c r="D16" s="198"/>
      <c r="E16" s="198"/>
      <c r="F16" s="198"/>
      <c r="G16" s="198"/>
    </row>
    <row r="17" spans="1:7" ht="15" x14ac:dyDescent="0.35">
      <c r="A17" s="197"/>
      <c r="B17" s="197"/>
      <c r="C17" s="198"/>
      <c r="D17" s="198"/>
      <c r="E17" s="198"/>
      <c r="F17" s="198"/>
      <c r="G17" s="198"/>
    </row>
    <row r="18" spans="1:7" ht="15" x14ac:dyDescent="0.35">
      <c r="A18" s="344" t="s">
        <v>366</v>
      </c>
      <c r="B18" s="344"/>
      <c r="C18" s="344"/>
      <c r="D18" s="344"/>
      <c r="E18" s="344"/>
      <c r="F18" s="344"/>
      <c r="G18" s="344"/>
    </row>
    <row r="19" spans="1:7" ht="15.45" thickBot="1" x14ac:dyDescent="0.4">
      <c r="A19" s="197"/>
      <c r="B19" s="197"/>
      <c r="C19" s="344"/>
      <c r="D19" s="344"/>
      <c r="E19" s="344"/>
      <c r="F19" s="344"/>
      <c r="G19" s="210"/>
    </row>
    <row r="20" spans="1:7" ht="15" x14ac:dyDescent="0.35">
      <c r="A20" s="170" t="s">
        <v>2</v>
      </c>
      <c r="B20" s="349" t="s">
        <v>367</v>
      </c>
      <c r="C20" s="350"/>
      <c r="D20" s="351"/>
      <c r="E20" s="367" t="s">
        <v>368</v>
      </c>
      <c r="F20" s="368"/>
      <c r="G20" s="210"/>
    </row>
    <row r="21" spans="1:7" ht="15" x14ac:dyDescent="0.35">
      <c r="A21" s="171"/>
      <c r="B21" s="352"/>
      <c r="C21" s="353"/>
      <c r="D21" s="354"/>
      <c r="E21" s="369" t="s">
        <v>156</v>
      </c>
      <c r="F21" s="370"/>
      <c r="G21" s="210"/>
    </row>
    <row r="22" spans="1:7" ht="15.45" x14ac:dyDescent="0.4">
      <c r="A22" s="171" t="s">
        <v>197</v>
      </c>
      <c r="B22" s="352">
        <v>1572000</v>
      </c>
      <c r="C22" s="353"/>
      <c r="D22" s="354"/>
      <c r="E22" s="471">
        <v>88467825</v>
      </c>
      <c r="F22" s="472"/>
      <c r="G22" s="210"/>
    </row>
    <row r="23" spans="1:7" ht="15" x14ac:dyDescent="0.35">
      <c r="A23" s="171" t="s">
        <v>219</v>
      </c>
      <c r="B23" s="352"/>
      <c r="C23" s="353"/>
      <c r="D23" s="354"/>
      <c r="E23" s="328"/>
      <c r="F23" s="329"/>
      <c r="G23" s="210"/>
    </row>
    <row r="24" spans="1:7" ht="15.45" thickBot="1" x14ac:dyDescent="0.4">
      <c r="A24" s="172" t="s">
        <v>198</v>
      </c>
      <c r="B24" s="333">
        <f>SUM(B22:D23)</f>
        <v>1572000</v>
      </c>
      <c r="C24" s="334"/>
      <c r="D24" s="335"/>
      <c r="E24" s="473">
        <f>SUM(E22:F23)</f>
        <v>88467825</v>
      </c>
      <c r="F24" s="474"/>
      <c r="G24" s="210"/>
    </row>
    <row r="25" spans="1:7" ht="12.9" x14ac:dyDescent="0.35">
      <c r="A25" s="86"/>
      <c r="B25" s="86"/>
      <c r="C25" s="87"/>
      <c r="D25" s="87"/>
      <c r="E25" s="88"/>
      <c r="F25" s="88"/>
      <c r="G25" s="88"/>
    </row>
    <row r="26" spans="1:7" x14ac:dyDescent="0.3">
      <c r="C26" s="290" t="s">
        <v>387</v>
      </c>
      <c r="D26" s="290"/>
      <c r="E26" s="290"/>
      <c r="F26" s="290"/>
      <c r="G26" s="290"/>
    </row>
    <row r="27" spans="1:7" ht="15.75" customHeight="1" x14ac:dyDescent="0.35">
      <c r="A27" s="319" t="s">
        <v>152</v>
      </c>
      <c r="B27" s="319"/>
      <c r="C27" s="319"/>
      <c r="D27" s="319"/>
      <c r="E27" s="319"/>
      <c r="F27" s="319"/>
      <c r="G27" s="319"/>
    </row>
    <row r="29" spans="1:7" ht="15.9" thickBot="1" x14ac:dyDescent="0.45">
      <c r="A29" s="327" t="s">
        <v>143</v>
      </c>
      <c r="B29" s="327"/>
      <c r="C29" s="327"/>
      <c r="D29" s="327"/>
      <c r="E29" s="327"/>
      <c r="F29" s="327"/>
      <c r="G29" s="21"/>
    </row>
    <row r="30" spans="1:7" ht="15.45" x14ac:dyDescent="0.4">
      <c r="A30" s="355" t="s">
        <v>141</v>
      </c>
      <c r="B30" s="356"/>
      <c r="C30" s="356"/>
      <c r="D30" s="356"/>
      <c r="E30" s="356"/>
      <c r="F30" s="359" t="s">
        <v>142</v>
      </c>
      <c r="G30" s="360"/>
    </row>
    <row r="31" spans="1:7" ht="15.9" thickBot="1" x14ac:dyDescent="0.45">
      <c r="A31" s="357" t="s">
        <v>145</v>
      </c>
      <c r="B31" s="358"/>
      <c r="C31" s="358"/>
      <c r="D31" s="358"/>
      <c r="E31" s="358"/>
      <c r="F31" s="348">
        <v>500000</v>
      </c>
      <c r="G31" s="336"/>
    </row>
    <row r="32" spans="1:7" ht="15.45" x14ac:dyDescent="0.4">
      <c r="A32" s="21"/>
      <c r="B32" s="21"/>
      <c r="C32" s="21"/>
      <c r="D32" s="21"/>
      <c r="E32" s="21"/>
      <c r="F32" s="21"/>
      <c r="G32" s="21"/>
    </row>
    <row r="33" spans="1:7" ht="15.9" thickBot="1" x14ac:dyDescent="0.45">
      <c r="A33" s="327" t="s">
        <v>144</v>
      </c>
      <c r="B33" s="327"/>
      <c r="C33" s="327"/>
      <c r="D33" s="327"/>
      <c r="E33" s="327"/>
      <c r="F33" s="327"/>
      <c r="G33" s="21"/>
    </row>
    <row r="34" spans="1:7" ht="15.45" thickBot="1" x14ac:dyDescent="0.4">
      <c r="A34" s="330" t="s">
        <v>141</v>
      </c>
      <c r="B34" s="331"/>
      <c r="C34" s="331"/>
      <c r="D34" s="331"/>
      <c r="E34" s="332"/>
      <c r="F34" s="365" t="s">
        <v>142</v>
      </c>
      <c r="G34" s="366"/>
    </row>
    <row r="35" spans="1:7" ht="15.45" x14ac:dyDescent="0.4">
      <c r="A35" s="361" t="s">
        <v>297</v>
      </c>
      <c r="B35" s="362"/>
      <c r="C35" s="362"/>
      <c r="D35" s="362"/>
      <c r="E35" s="362"/>
      <c r="F35" s="363">
        <v>1000000</v>
      </c>
      <c r="G35" s="364"/>
    </row>
    <row r="36" spans="1:7" ht="15.75" customHeight="1" x14ac:dyDescent="0.4">
      <c r="A36" s="323" t="s">
        <v>315</v>
      </c>
      <c r="B36" s="324"/>
      <c r="C36" s="324"/>
      <c r="D36" s="324"/>
      <c r="E36" s="324"/>
      <c r="F36" s="325">
        <v>5715000</v>
      </c>
      <c r="G36" s="326"/>
    </row>
    <row r="37" spans="1:7" ht="15.75" customHeight="1" thickBot="1" x14ac:dyDescent="0.4">
      <c r="A37" s="345" t="s">
        <v>314</v>
      </c>
      <c r="B37" s="346"/>
      <c r="C37" s="346"/>
      <c r="D37" s="346"/>
      <c r="E37" s="347"/>
      <c r="F37" s="348">
        <f>SUM(F35:G36)</f>
        <v>6715000</v>
      </c>
      <c r="G37" s="336"/>
    </row>
    <row r="38" spans="1:7" ht="15.75" customHeight="1" x14ac:dyDescent="0.4">
      <c r="A38" s="160"/>
      <c r="B38" s="160"/>
      <c r="C38" s="160"/>
      <c r="D38" s="160"/>
      <c r="E38" s="160"/>
      <c r="F38" s="160"/>
      <c r="G38" s="160"/>
    </row>
    <row r="39" spans="1:7" ht="15.75" customHeight="1" x14ac:dyDescent="0.4">
      <c r="A39" s="115"/>
      <c r="B39" s="115"/>
      <c r="C39" s="115"/>
      <c r="D39" s="115"/>
      <c r="E39" s="115"/>
      <c r="F39" s="115"/>
      <c r="G39" s="115"/>
    </row>
    <row r="40" spans="1:7" ht="15.75" customHeight="1" x14ac:dyDescent="0.4">
      <c r="A40" s="114"/>
      <c r="B40" s="114"/>
      <c r="C40" s="114"/>
      <c r="D40" s="114"/>
      <c r="E40" s="114"/>
      <c r="F40" s="114"/>
      <c r="G40" s="114"/>
    </row>
  </sheetData>
  <mergeCells count="39">
    <mergeCell ref="A37:E37"/>
    <mergeCell ref="F37:G37"/>
    <mergeCell ref="B20:D20"/>
    <mergeCell ref="B21:D21"/>
    <mergeCell ref="B22:D22"/>
    <mergeCell ref="B23:D23"/>
    <mergeCell ref="A30:E30"/>
    <mergeCell ref="A31:E31"/>
    <mergeCell ref="F30:G30"/>
    <mergeCell ref="F31:G31"/>
    <mergeCell ref="A35:E35"/>
    <mergeCell ref="F35:G35"/>
    <mergeCell ref="A33:F33"/>
    <mergeCell ref="F34:G34"/>
    <mergeCell ref="E20:F20"/>
    <mergeCell ref="E21:F21"/>
    <mergeCell ref="C1:G1"/>
    <mergeCell ref="C26:G26"/>
    <mergeCell ref="C5:C6"/>
    <mergeCell ref="E5:E6"/>
    <mergeCell ref="F5:F6"/>
    <mergeCell ref="A2:G2"/>
    <mergeCell ref="D5:D6"/>
    <mergeCell ref="A4:A6"/>
    <mergeCell ref="D4:G4"/>
    <mergeCell ref="B5:B6"/>
    <mergeCell ref="E22:F22"/>
    <mergeCell ref="G5:G6"/>
    <mergeCell ref="B15:F15"/>
    <mergeCell ref="A18:G18"/>
    <mergeCell ref="C19:F19"/>
    <mergeCell ref="A36:E36"/>
    <mergeCell ref="F36:G36"/>
    <mergeCell ref="A27:G27"/>
    <mergeCell ref="A29:F29"/>
    <mergeCell ref="E23:F23"/>
    <mergeCell ref="A34:E34"/>
    <mergeCell ref="B24:D24"/>
    <mergeCell ref="E24:F24"/>
  </mergeCells>
  <phoneticPr fontId="0" type="noConversion"/>
  <printOptions horizontalCentered="1"/>
  <pageMargins left="0.51181102362204722" right="0.51181102362204722" top="0.47244094488188981" bottom="0.51181102362204722" header="0.35433070866141736" footer="0.35433070866141736"/>
  <pageSetup paperSize="9" scale="7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9"/>
  </sheetPr>
  <dimension ref="A1:J36"/>
  <sheetViews>
    <sheetView view="pageBreakPreview" zoomScaleNormal="100" zoomScaleSheetLayoutView="100" workbookViewId="0"/>
  </sheetViews>
  <sheetFormatPr defaultRowHeight="12.45" x14ac:dyDescent="0.3"/>
  <cols>
    <col min="1" max="1" width="19.84375" customWidth="1"/>
    <col min="2" max="2" width="18.84375" customWidth="1"/>
    <col min="3" max="3" width="11.69140625" customWidth="1"/>
    <col min="4" max="4" width="6" customWidth="1"/>
    <col min="6" max="6" width="5.07421875" customWidth="1"/>
    <col min="8" max="8" width="3.84375" customWidth="1"/>
  </cols>
  <sheetData>
    <row r="1" spans="1:8" x14ac:dyDescent="0.3">
      <c r="B1" s="290" t="s">
        <v>388</v>
      </c>
      <c r="C1" s="290"/>
      <c r="D1" s="290"/>
      <c r="E1" s="290"/>
      <c r="F1" s="290"/>
      <c r="G1" s="290"/>
      <c r="H1" s="290"/>
    </row>
    <row r="2" spans="1:8" x14ac:dyDescent="0.3">
      <c r="A2" s="295" t="s">
        <v>174</v>
      </c>
      <c r="B2" s="295"/>
      <c r="C2" s="295"/>
      <c r="D2" s="295"/>
      <c r="E2" s="295"/>
      <c r="F2" s="295"/>
      <c r="G2" s="295"/>
      <c r="H2" s="295"/>
    </row>
    <row r="3" spans="1:8" x14ac:dyDescent="0.3">
      <c r="A3" s="295"/>
      <c r="B3" s="295"/>
      <c r="C3" s="295"/>
      <c r="D3" s="295"/>
      <c r="E3" s="295"/>
      <c r="F3" s="295"/>
      <c r="G3" s="295"/>
      <c r="H3" s="295"/>
    </row>
    <row r="4" spans="1:8" x14ac:dyDescent="0.3">
      <c r="B4" s="381"/>
      <c r="C4" s="381"/>
      <c r="D4" s="381"/>
    </row>
    <row r="5" spans="1:8" x14ac:dyDescent="0.3">
      <c r="A5" s="374" t="s">
        <v>369</v>
      </c>
      <c r="B5" s="374"/>
      <c r="C5" s="374"/>
      <c r="D5" s="374"/>
    </row>
    <row r="6" spans="1:8" x14ac:dyDescent="0.3">
      <c r="A6" s="374" t="s">
        <v>268</v>
      </c>
      <c r="B6" s="374"/>
      <c r="C6" s="374"/>
      <c r="D6" s="374"/>
    </row>
    <row r="7" spans="1:8" x14ac:dyDescent="0.3">
      <c r="A7" s="138"/>
      <c r="B7" s="133"/>
      <c r="C7" s="133"/>
      <c r="D7" s="133"/>
    </row>
    <row r="8" spans="1:8" x14ac:dyDescent="0.3">
      <c r="A8" s="137" t="s">
        <v>264</v>
      </c>
      <c r="B8" s="134"/>
      <c r="C8" s="135"/>
      <c r="D8" s="136"/>
    </row>
    <row r="9" spans="1:8" x14ac:dyDescent="0.3">
      <c r="A9" s="130" t="s">
        <v>269</v>
      </c>
      <c r="B9" s="113"/>
      <c r="C9" s="113"/>
      <c r="D9" s="113"/>
    </row>
    <row r="10" spans="1:8" x14ac:dyDescent="0.3">
      <c r="A10" s="389" t="s">
        <v>285</v>
      </c>
      <c r="B10" s="390"/>
      <c r="C10" s="390"/>
      <c r="D10" s="390"/>
    </row>
    <row r="11" spans="1:8" x14ac:dyDescent="0.3">
      <c r="A11" s="385" t="s">
        <v>265</v>
      </c>
      <c r="B11" s="386"/>
      <c r="C11" s="386"/>
      <c r="D11" s="386"/>
    </row>
    <row r="12" spans="1:8" x14ac:dyDescent="0.3">
      <c r="A12" s="382" t="s">
        <v>274</v>
      </c>
      <c r="B12" s="382"/>
      <c r="C12" s="132">
        <v>49792000</v>
      </c>
      <c r="D12" s="111" t="s">
        <v>316</v>
      </c>
    </row>
    <row r="13" spans="1:8" x14ac:dyDescent="0.3">
      <c r="A13" s="382" t="s">
        <v>266</v>
      </c>
      <c r="B13" s="382"/>
      <c r="C13" s="111">
        <v>0</v>
      </c>
      <c r="D13" s="111" t="s">
        <v>316</v>
      </c>
    </row>
    <row r="14" spans="1:8" x14ac:dyDescent="0.3">
      <c r="A14" s="382" t="s">
        <v>267</v>
      </c>
      <c r="B14" s="382"/>
      <c r="C14" s="132">
        <v>200000</v>
      </c>
      <c r="D14" s="111" t="s">
        <v>316</v>
      </c>
    </row>
    <row r="15" spans="1:8" x14ac:dyDescent="0.3">
      <c r="A15" s="382" t="s">
        <v>270</v>
      </c>
      <c r="B15" s="382"/>
      <c r="C15" s="111">
        <v>0</v>
      </c>
      <c r="D15" s="111" t="s">
        <v>316</v>
      </c>
    </row>
    <row r="16" spans="1:8" x14ac:dyDescent="0.3">
      <c r="A16" s="382" t="s">
        <v>271</v>
      </c>
      <c r="B16" s="382"/>
      <c r="C16" s="111">
        <v>0</v>
      </c>
      <c r="D16" s="111" t="s">
        <v>316</v>
      </c>
    </row>
    <row r="17" spans="1:10" x14ac:dyDescent="0.3">
      <c r="A17" s="382" t="s">
        <v>272</v>
      </c>
      <c r="B17" s="382"/>
      <c r="C17" s="111">
        <v>0</v>
      </c>
      <c r="D17" s="111" t="s">
        <v>316</v>
      </c>
    </row>
    <row r="18" spans="1:10" x14ac:dyDescent="0.3">
      <c r="A18" s="382" t="s">
        <v>273</v>
      </c>
      <c r="B18" s="382"/>
      <c r="C18" s="111">
        <v>0</v>
      </c>
      <c r="D18" s="111" t="s">
        <v>316</v>
      </c>
    </row>
    <row r="19" spans="1:10" x14ac:dyDescent="0.3">
      <c r="A19" s="384" t="s">
        <v>275</v>
      </c>
      <c r="B19" s="384"/>
      <c r="C19" s="132">
        <f>SUM(C12:C18)</f>
        <v>49992000</v>
      </c>
      <c r="D19" s="111" t="s">
        <v>316</v>
      </c>
    </row>
    <row r="20" spans="1:10" x14ac:dyDescent="0.3">
      <c r="A20" s="294"/>
      <c r="B20" s="294"/>
      <c r="C20" s="301"/>
      <c r="D20" s="301"/>
    </row>
    <row r="21" spans="1:10" x14ac:dyDescent="0.3">
      <c r="A21" s="391" t="s">
        <v>372</v>
      </c>
      <c r="B21" s="304"/>
      <c r="C21" s="304"/>
      <c r="D21" s="304"/>
    </row>
    <row r="22" spans="1:10" x14ac:dyDescent="0.3">
      <c r="A22" s="164"/>
      <c r="B22" s="163"/>
      <c r="C22" s="163"/>
      <c r="D22" s="163"/>
    </row>
    <row r="23" spans="1:10" x14ac:dyDescent="0.3">
      <c r="A23" s="164"/>
      <c r="B23" s="163"/>
      <c r="C23" s="163"/>
      <c r="D23" s="163"/>
    </row>
    <row r="24" spans="1:10" ht="12.75" customHeight="1" x14ac:dyDescent="0.3">
      <c r="A24" s="398"/>
      <c r="B24" s="398"/>
      <c r="C24" s="398"/>
      <c r="D24" s="398"/>
    </row>
    <row r="25" spans="1:10" x14ac:dyDescent="0.3">
      <c r="B25" s="290" t="s">
        <v>389</v>
      </c>
      <c r="C25" s="290"/>
      <c r="D25" s="290"/>
      <c r="E25" s="290"/>
      <c r="F25" s="290"/>
      <c r="G25" s="290"/>
      <c r="H25" s="290"/>
    </row>
    <row r="26" spans="1:10" x14ac:dyDescent="0.3">
      <c r="C26" s="108"/>
      <c r="D26" s="108"/>
      <c r="E26" s="108"/>
      <c r="F26" s="108"/>
      <c r="G26" s="108"/>
      <c r="H26" s="108"/>
    </row>
    <row r="27" spans="1:10" x14ac:dyDescent="0.3">
      <c r="A27" s="372" t="s">
        <v>175</v>
      </c>
      <c r="B27" s="372"/>
      <c r="C27" s="372"/>
      <c r="D27" s="372"/>
      <c r="E27" s="372"/>
      <c r="F27" s="372"/>
      <c r="G27" s="372"/>
      <c r="H27" s="372"/>
      <c r="I27" s="162"/>
    </row>
    <row r="28" spans="1:10" x14ac:dyDescent="0.3">
      <c r="A28" s="112"/>
      <c r="B28" s="112"/>
      <c r="C28" s="112"/>
      <c r="D28" s="112"/>
      <c r="E28" s="112"/>
      <c r="F28" s="112"/>
      <c r="G28" s="373" t="s">
        <v>332</v>
      </c>
      <c r="H28" s="373"/>
    </row>
    <row r="29" spans="1:10" x14ac:dyDescent="0.3">
      <c r="A29" s="110"/>
      <c r="B29" s="371" t="s">
        <v>154</v>
      </c>
      <c r="C29" s="371"/>
      <c r="D29" s="371"/>
      <c r="E29" s="371" t="s">
        <v>155</v>
      </c>
      <c r="F29" s="371"/>
      <c r="G29" s="371" t="s">
        <v>173</v>
      </c>
      <c r="H29" s="371"/>
    </row>
    <row r="30" spans="1:10" x14ac:dyDescent="0.3">
      <c r="A30" s="371" t="s">
        <v>276</v>
      </c>
      <c r="B30" s="375" t="s">
        <v>2</v>
      </c>
      <c r="C30" s="376"/>
      <c r="D30" s="392"/>
      <c r="E30" s="375" t="s">
        <v>176</v>
      </c>
      <c r="F30" s="376"/>
      <c r="G30" s="383" t="s">
        <v>177</v>
      </c>
      <c r="H30" s="383"/>
    </row>
    <row r="31" spans="1:10" x14ac:dyDescent="0.3">
      <c r="A31" s="371"/>
      <c r="B31" s="377"/>
      <c r="C31" s="378"/>
      <c r="D31" s="393"/>
      <c r="E31" s="377"/>
      <c r="F31" s="378"/>
      <c r="G31" s="383"/>
      <c r="H31" s="383"/>
      <c r="J31" s="161"/>
    </row>
    <row r="32" spans="1:10" x14ac:dyDescent="0.3">
      <c r="A32" s="371"/>
      <c r="B32" s="379"/>
      <c r="C32" s="380"/>
      <c r="D32" s="394"/>
      <c r="E32" s="379"/>
      <c r="F32" s="380"/>
      <c r="G32" s="383"/>
      <c r="H32" s="383"/>
    </row>
    <row r="33" spans="1:10" x14ac:dyDescent="0.3">
      <c r="A33" s="111">
        <v>1</v>
      </c>
      <c r="B33" s="371" t="s">
        <v>334</v>
      </c>
      <c r="C33" s="371"/>
      <c r="D33" s="371"/>
      <c r="E33" s="387">
        <v>91884051</v>
      </c>
      <c r="F33" s="388"/>
      <c r="G33" s="387">
        <v>167703000</v>
      </c>
      <c r="H33" s="388"/>
      <c r="J33" s="161"/>
    </row>
    <row r="34" spans="1:10" x14ac:dyDescent="0.3">
      <c r="A34" s="111"/>
      <c r="B34" s="371"/>
      <c r="C34" s="371"/>
      <c r="D34" s="371"/>
      <c r="E34" s="395"/>
      <c r="F34" s="396"/>
      <c r="G34" s="395"/>
      <c r="H34" s="396"/>
      <c r="J34" s="161"/>
    </row>
    <row r="35" spans="1:10" x14ac:dyDescent="0.3">
      <c r="A35" s="111"/>
      <c r="B35" s="371"/>
      <c r="C35" s="371"/>
      <c r="D35" s="371"/>
      <c r="E35" s="371"/>
      <c r="F35" s="371"/>
      <c r="G35" s="371"/>
      <c r="H35" s="371"/>
    </row>
    <row r="36" spans="1:10" x14ac:dyDescent="0.3">
      <c r="A36" s="111" t="s">
        <v>14</v>
      </c>
      <c r="B36" s="371"/>
      <c r="C36" s="371"/>
      <c r="D36" s="371"/>
      <c r="E36" s="371"/>
      <c r="F36" s="371"/>
      <c r="G36" s="397"/>
      <c r="H36" s="397"/>
    </row>
  </sheetData>
  <mergeCells count="41">
    <mergeCell ref="B36:D36"/>
    <mergeCell ref="G34:H34"/>
    <mergeCell ref="A17:B17"/>
    <mergeCell ref="B34:D34"/>
    <mergeCell ref="G36:H36"/>
    <mergeCell ref="E34:F34"/>
    <mergeCell ref="A30:A32"/>
    <mergeCell ref="E36:F36"/>
    <mergeCell ref="A24:D24"/>
    <mergeCell ref="E29:F29"/>
    <mergeCell ref="A11:D11"/>
    <mergeCell ref="A6:D6"/>
    <mergeCell ref="B33:D33"/>
    <mergeCell ref="E33:F33"/>
    <mergeCell ref="G33:H33"/>
    <mergeCell ref="A10:D10"/>
    <mergeCell ref="A16:B16"/>
    <mergeCell ref="A21:D21"/>
    <mergeCell ref="B30:D32"/>
    <mergeCell ref="A12:B12"/>
    <mergeCell ref="A18:B18"/>
    <mergeCell ref="A13:B13"/>
    <mergeCell ref="B29:D29"/>
    <mergeCell ref="G29:H29"/>
    <mergeCell ref="A15:B15"/>
    <mergeCell ref="B1:H1"/>
    <mergeCell ref="B35:D35"/>
    <mergeCell ref="E35:F35"/>
    <mergeCell ref="G35:H35"/>
    <mergeCell ref="A27:H27"/>
    <mergeCell ref="G28:H28"/>
    <mergeCell ref="A5:D5"/>
    <mergeCell ref="E30:F32"/>
    <mergeCell ref="A2:H3"/>
    <mergeCell ref="C20:D20"/>
    <mergeCell ref="B4:D4"/>
    <mergeCell ref="A14:B14"/>
    <mergeCell ref="G30:H32"/>
    <mergeCell ref="B25:H25"/>
    <mergeCell ref="A19:B19"/>
    <mergeCell ref="A20:B20"/>
  </mergeCells>
  <phoneticPr fontId="22" type="noConversion"/>
  <pageMargins left="0.75" right="0.75" top="1" bottom="1" header="0.5" footer="0.5"/>
  <pageSetup paperSize="9" scale="9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7"/>
  <sheetViews>
    <sheetView view="pageBreakPreview" zoomScaleNormal="100" zoomScaleSheetLayoutView="100" workbookViewId="0">
      <selection activeCell="D2" sqref="D2"/>
    </sheetView>
  </sheetViews>
  <sheetFormatPr defaultRowHeight="12.45" x14ac:dyDescent="0.3"/>
  <cols>
    <col min="8" max="8" width="5.07421875" customWidth="1"/>
    <col min="10" max="10" width="5.07421875" customWidth="1"/>
  </cols>
  <sheetData>
    <row r="1" spans="1:10" x14ac:dyDescent="0.3">
      <c r="D1" s="295" t="s">
        <v>390</v>
      </c>
      <c r="E1" s="295"/>
      <c r="F1" s="295"/>
      <c r="G1" s="295"/>
      <c r="H1" s="295"/>
      <c r="I1" s="295"/>
      <c r="J1" s="295"/>
    </row>
    <row r="2" spans="1:10" x14ac:dyDescent="0.3">
      <c r="D2" s="109"/>
      <c r="E2" s="109"/>
      <c r="F2" s="109"/>
      <c r="G2" s="109"/>
      <c r="H2" s="109"/>
      <c r="I2" s="109"/>
      <c r="J2" s="109"/>
    </row>
    <row r="3" spans="1:10" x14ac:dyDescent="0.3">
      <c r="A3" s="295" t="s">
        <v>371</v>
      </c>
      <c r="B3" s="295"/>
      <c r="C3" s="295"/>
      <c r="D3" s="295"/>
      <c r="E3" s="295"/>
      <c r="F3" s="295"/>
      <c r="G3" s="295"/>
      <c r="H3" s="295"/>
      <c r="I3" s="295"/>
      <c r="J3" s="295"/>
    </row>
    <row r="5" spans="1:10" x14ac:dyDescent="0.3">
      <c r="H5" s="308" t="s">
        <v>309</v>
      </c>
      <c r="I5" s="308"/>
      <c r="J5" s="308"/>
    </row>
    <row r="6" spans="1:10" x14ac:dyDescent="0.3">
      <c r="A6" s="384" t="s">
        <v>2</v>
      </c>
      <c r="B6" s="384"/>
      <c r="C6" s="384"/>
      <c r="D6" s="384"/>
      <c r="E6" s="384"/>
      <c r="F6" s="384"/>
      <c r="G6" s="384"/>
      <c r="H6" s="384"/>
      <c r="I6" s="383" t="s">
        <v>370</v>
      </c>
      <c r="J6" s="383"/>
    </row>
    <row r="7" spans="1:10" x14ac:dyDescent="0.3">
      <c r="A7" s="384"/>
      <c r="B7" s="384"/>
      <c r="C7" s="384"/>
      <c r="D7" s="384"/>
      <c r="E7" s="384"/>
      <c r="F7" s="384"/>
      <c r="G7" s="384"/>
      <c r="H7" s="384"/>
      <c r="I7" s="383"/>
      <c r="J7" s="383"/>
    </row>
    <row r="8" spans="1:10" ht="17.25" customHeight="1" x14ac:dyDescent="0.3">
      <c r="A8" s="384" t="s">
        <v>178</v>
      </c>
      <c r="B8" s="384"/>
      <c r="C8" s="384"/>
      <c r="D8" s="384"/>
      <c r="E8" s="384"/>
      <c r="F8" s="384"/>
      <c r="G8" s="384"/>
      <c r="H8" s="384"/>
      <c r="I8" s="402"/>
      <c r="J8" s="402"/>
    </row>
    <row r="9" spans="1:10" x14ac:dyDescent="0.3">
      <c r="A9" s="404" t="s">
        <v>179</v>
      </c>
      <c r="B9" s="404"/>
      <c r="C9" s="404"/>
      <c r="D9" s="404"/>
      <c r="E9" s="404"/>
      <c r="F9" s="404"/>
      <c r="G9" s="404"/>
      <c r="H9" s="404"/>
      <c r="I9" s="402"/>
      <c r="J9" s="402"/>
    </row>
    <row r="10" spans="1:10" ht="17.25" customHeight="1" x14ac:dyDescent="0.3">
      <c r="A10" s="384" t="s">
        <v>180</v>
      </c>
      <c r="B10" s="384"/>
      <c r="C10" s="384"/>
      <c r="D10" s="384"/>
      <c r="E10" s="384"/>
      <c r="F10" s="384"/>
      <c r="G10" s="384"/>
      <c r="H10" s="384"/>
      <c r="I10" s="402"/>
      <c r="J10" s="402"/>
    </row>
    <row r="11" spans="1:10" x14ac:dyDescent="0.3">
      <c r="A11" s="404" t="s">
        <v>181</v>
      </c>
      <c r="B11" s="404"/>
      <c r="C11" s="404"/>
      <c r="D11" s="404"/>
      <c r="E11" s="404"/>
      <c r="F11" s="404"/>
      <c r="G11" s="404"/>
      <c r="H11" s="404"/>
      <c r="I11" s="402"/>
      <c r="J11" s="402"/>
    </row>
    <row r="12" spans="1:10" x14ac:dyDescent="0.3">
      <c r="A12" s="404" t="s">
        <v>182</v>
      </c>
      <c r="B12" s="404"/>
      <c r="C12" s="404"/>
      <c r="D12" s="404"/>
      <c r="E12" s="404"/>
      <c r="F12" s="404"/>
      <c r="G12" s="404"/>
      <c r="H12" s="404"/>
      <c r="I12" s="402"/>
      <c r="J12" s="402"/>
    </row>
    <row r="13" spans="1:10" x14ac:dyDescent="0.3">
      <c r="A13" s="404" t="s">
        <v>183</v>
      </c>
      <c r="B13" s="404"/>
      <c r="C13" s="404"/>
      <c r="D13" s="404"/>
      <c r="E13" s="404"/>
      <c r="F13" s="404"/>
      <c r="G13" s="404"/>
      <c r="H13" s="404"/>
      <c r="I13" s="402"/>
      <c r="J13" s="402"/>
    </row>
    <row r="14" spans="1:10" ht="16.5" customHeight="1" x14ac:dyDescent="0.3">
      <c r="A14" s="384" t="s">
        <v>184</v>
      </c>
      <c r="B14" s="384"/>
      <c r="C14" s="384"/>
      <c r="D14" s="384"/>
      <c r="E14" s="384"/>
      <c r="F14" s="384"/>
      <c r="G14" s="384"/>
      <c r="H14" s="384"/>
      <c r="I14" s="402"/>
      <c r="J14" s="402"/>
    </row>
    <row r="15" spans="1:10" ht="17.25" customHeight="1" x14ac:dyDescent="0.3">
      <c r="A15" s="409" t="s">
        <v>185</v>
      </c>
      <c r="B15" s="409"/>
      <c r="C15" s="409"/>
      <c r="D15" s="409"/>
      <c r="E15" s="409"/>
      <c r="F15" s="409"/>
      <c r="G15" s="409"/>
      <c r="H15" s="409"/>
      <c r="I15" s="402"/>
      <c r="J15" s="402"/>
    </row>
    <row r="16" spans="1:10" ht="12.9" x14ac:dyDescent="0.35">
      <c r="A16" s="404" t="s">
        <v>195</v>
      </c>
      <c r="B16" s="404"/>
      <c r="C16" s="404"/>
      <c r="D16" s="404"/>
      <c r="E16" s="404"/>
      <c r="F16" s="404"/>
      <c r="G16" s="404"/>
      <c r="H16" s="404"/>
      <c r="I16" s="407">
        <v>1020000</v>
      </c>
      <c r="J16" s="408"/>
    </row>
    <row r="17" spans="1:10" ht="12.9" x14ac:dyDescent="0.35">
      <c r="A17" s="399" t="s">
        <v>196</v>
      </c>
      <c r="B17" s="400"/>
      <c r="C17" s="400"/>
      <c r="D17" s="400"/>
      <c r="E17" s="400"/>
      <c r="F17" s="400"/>
      <c r="G17" s="400"/>
      <c r="H17" s="401"/>
      <c r="I17" s="407"/>
      <c r="J17" s="408"/>
    </row>
    <row r="18" spans="1:10" ht="17.25" customHeight="1" x14ac:dyDescent="0.3">
      <c r="A18" s="384" t="s">
        <v>186</v>
      </c>
      <c r="B18" s="384"/>
      <c r="C18" s="384"/>
      <c r="D18" s="384"/>
      <c r="E18" s="384"/>
      <c r="F18" s="384"/>
      <c r="G18" s="384"/>
      <c r="H18" s="384"/>
      <c r="I18" s="402"/>
      <c r="J18" s="402"/>
    </row>
    <row r="19" spans="1:10" x14ac:dyDescent="0.3">
      <c r="A19" s="404" t="s">
        <v>189</v>
      </c>
      <c r="B19" s="404"/>
      <c r="C19" s="404"/>
      <c r="D19" s="404"/>
      <c r="E19" s="404"/>
      <c r="F19" s="404"/>
      <c r="G19" s="404"/>
      <c r="H19" s="404"/>
      <c r="I19" s="405"/>
      <c r="J19" s="406"/>
    </row>
    <row r="20" spans="1:10" ht="17.25" customHeight="1" x14ac:dyDescent="0.3">
      <c r="A20" s="384" t="s">
        <v>187</v>
      </c>
      <c r="B20" s="384"/>
      <c r="C20" s="384"/>
      <c r="D20" s="384"/>
      <c r="E20" s="384"/>
      <c r="F20" s="384"/>
      <c r="G20" s="384"/>
      <c r="H20" s="384"/>
      <c r="I20" s="402"/>
      <c r="J20" s="402"/>
    </row>
    <row r="21" spans="1:10" x14ac:dyDescent="0.3">
      <c r="A21" s="113" t="s">
        <v>188</v>
      </c>
      <c r="B21" s="113"/>
      <c r="C21" s="113"/>
      <c r="D21" s="113"/>
      <c r="E21" s="113"/>
      <c r="F21" s="113"/>
      <c r="G21" s="118"/>
      <c r="H21" s="118"/>
      <c r="I21" s="402"/>
      <c r="J21" s="402"/>
    </row>
    <row r="22" spans="1:10" x14ac:dyDescent="0.3">
      <c r="A22" s="404" t="s">
        <v>190</v>
      </c>
      <c r="B22" s="404"/>
      <c r="C22" s="404"/>
      <c r="D22" s="404"/>
      <c r="E22" s="404"/>
      <c r="F22" s="404"/>
      <c r="G22" s="404"/>
      <c r="H22" s="404"/>
      <c r="I22" s="402"/>
      <c r="J22" s="402"/>
    </row>
    <row r="23" spans="1:10" x14ac:dyDescent="0.3">
      <c r="A23" s="384" t="s">
        <v>191</v>
      </c>
      <c r="B23" s="384"/>
      <c r="C23" s="384"/>
      <c r="D23" s="384"/>
      <c r="E23" s="384"/>
      <c r="F23" s="384"/>
      <c r="G23" s="384"/>
      <c r="H23" s="384"/>
      <c r="I23" s="402"/>
      <c r="J23" s="402"/>
    </row>
    <row r="24" spans="1:10" x14ac:dyDescent="0.3">
      <c r="A24" s="384" t="s">
        <v>192</v>
      </c>
      <c r="B24" s="384"/>
      <c r="C24" s="384"/>
      <c r="D24" s="384"/>
      <c r="E24" s="384"/>
      <c r="F24" s="384"/>
      <c r="G24" s="384"/>
      <c r="H24" s="384"/>
      <c r="I24" s="389">
        <f>SUM(I16:J23)</f>
        <v>1020000</v>
      </c>
      <c r="J24" s="403"/>
    </row>
    <row r="26" spans="1:10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38">
    <mergeCell ref="H5:J5"/>
    <mergeCell ref="D1:J1"/>
    <mergeCell ref="A3:J3"/>
    <mergeCell ref="I6:J7"/>
    <mergeCell ref="A6:H7"/>
    <mergeCell ref="I21:J21"/>
    <mergeCell ref="I19:J19"/>
    <mergeCell ref="I17:J17"/>
    <mergeCell ref="A13:H13"/>
    <mergeCell ref="A9:H9"/>
    <mergeCell ref="A11:H11"/>
    <mergeCell ref="A12:H12"/>
    <mergeCell ref="A10:H10"/>
    <mergeCell ref="A20:H20"/>
    <mergeCell ref="A19:H19"/>
    <mergeCell ref="I20:J20"/>
    <mergeCell ref="I15:J15"/>
    <mergeCell ref="I16:J16"/>
    <mergeCell ref="I18:J18"/>
    <mergeCell ref="A16:H16"/>
    <mergeCell ref="A15:H15"/>
    <mergeCell ref="A24:H24"/>
    <mergeCell ref="I22:J22"/>
    <mergeCell ref="I23:J23"/>
    <mergeCell ref="I24:J24"/>
    <mergeCell ref="A22:H22"/>
    <mergeCell ref="A23:H23"/>
    <mergeCell ref="A18:H18"/>
    <mergeCell ref="A17:H17"/>
    <mergeCell ref="I8:J8"/>
    <mergeCell ref="I9:J9"/>
    <mergeCell ref="I10:J10"/>
    <mergeCell ref="I11:J11"/>
    <mergeCell ref="A14:H14"/>
    <mergeCell ref="A8:H8"/>
    <mergeCell ref="I12:J12"/>
    <mergeCell ref="I13:J13"/>
    <mergeCell ref="I14:J14"/>
  </mergeCells>
  <phoneticPr fontId="2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F0B43-1721-4F04-BD10-CB737B210F13}">
  <sheetPr>
    <pageSetUpPr fitToPage="1"/>
  </sheetPr>
  <dimension ref="A1:G45"/>
  <sheetViews>
    <sheetView tabSelected="1" workbookViewId="0">
      <selection sqref="A1:G1"/>
    </sheetView>
  </sheetViews>
  <sheetFormatPr defaultRowHeight="12.45" x14ac:dyDescent="0.3"/>
  <cols>
    <col min="1" max="1" width="40.765625" customWidth="1"/>
    <col min="2" max="2" width="12.07421875" customWidth="1"/>
    <col min="3" max="3" width="12" customWidth="1"/>
    <col min="4" max="4" width="10.84375" customWidth="1"/>
    <col min="5" max="5" width="11" customWidth="1"/>
    <col min="6" max="6" width="10.69140625" customWidth="1"/>
    <col min="7" max="7" width="11.07421875" customWidth="1"/>
  </cols>
  <sheetData>
    <row r="1" spans="1:7" x14ac:dyDescent="0.3">
      <c r="A1" s="295"/>
      <c r="B1" s="295"/>
      <c r="C1" s="295"/>
      <c r="D1" s="295"/>
      <c r="E1" s="295"/>
      <c r="F1" s="295"/>
      <c r="G1" s="295"/>
    </row>
    <row r="2" spans="1:7" x14ac:dyDescent="0.3">
      <c r="A2" s="206"/>
      <c r="B2" s="206"/>
      <c r="C2" s="288" t="s">
        <v>435</v>
      </c>
      <c r="D2" s="288"/>
      <c r="E2" s="288"/>
      <c r="F2" s="288"/>
      <c r="G2" s="288"/>
    </row>
    <row r="3" spans="1:7" x14ac:dyDescent="0.3">
      <c r="A3" s="318" t="s">
        <v>400</v>
      </c>
      <c r="B3" s="318"/>
      <c r="C3" s="318"/>
      <c r="D3" s="318"/>
      <c r="E3" s="318"/>
      <c r="F3" s="318"/>
      <c r="G3" s="318"/>
    </row>
    <row r="4" spans="1:7" x14ac:dyDescent="0.3">
      <c r="A4" s="209"/>
      <c r="B4" s="209"/>
      <c r="C4" s="209"/>
      <c r="D4" s="209"/>
      <c r="E4" s="209"/>
      <c r="F4" s="209"/>
      <c r="G4" s="209"/>
    </row>
    <row r="5" spans="1:7" ht="15.45" x14ac:dyDescent="0.4">
      <c r="A5" s="410" t="s">
        <v>401</v>
      </c>
      <c r="B5" s="410"/>
      <c r="C5" s="410"/>
      <c r="D5" s="410"/>
      <c r="E5" s="410"/>
      <c r="F5" s="410"/>
      <c r="G5" s="410"/>
    </row>
    <row r="6" spans="1:7" x14ac:dyDescent="0.3">
      <c r="A6" s="295" t="s">
        <v>402</v>
      </c>
      <c r="B6" s="295"/>
      <c r="C6" s="295"/>
      <c r="D6" s="295"/>
      <c r="E6" s="295"/>
      <c r="F6" s="295"/>
      <c r="G6" s="295"/>
    </row>
    <row r="7" spans="1:7" x14ac:dyDescent="0.3">
      <c r="F7" s="301" t="s">
        <v>309</v>
      </c>
      <c r="G7" s="301"/>
    </row>
    <row r="8" spans="1:7" x14ac:dyDescent="0.3">
      <c r="A8" s="411" t="s">
        <v>230</v>
      </c>
      <c r="B8" s="411"/>
      <c r="C8" s="411"/>
      <c r="D8" s="411"/>
      <c r="E8" s="411"/>
      <c r="F8" s="411"/>
      <c r="G8" s="411"/>
    </row>
    <row r="9" spans="1:7" x14ac:dyDescent="0.3">
      <c r="A9" s="382" t="s">
        <v>2</v>
      </c>
      <c r="B9" s="382"/>
      <c r="C9" s="382"/>
      <c r="D9" s="382"/>
      <c r="E9" s="382"/>
      <c r="F9" s="382"/>
      <c r="G9" s="382"/>
    </row>
    <row r="10" spans="1:7" x14ac:dyDescent="0.3">
      <c r="A10" s="130" t="s">
        <v>231</v>
      </c>
      <c r="B10" s="389" t="s">
        <v>403</v>
      </c>
      <c r="C10" s="403"/>
      <c r="D10" s="389" t="s">
        <v>404</v>
      </c>
      <c r="E10" s="403"/>
      <c r="F10" s="389" t="s">
        <v>14</v>
      </c>
      <c r="G10" s="403"/>
    </row>
    <row r="11" spans="1:7" x14ac:dyDescent="0.3">
      <c r="A11" s="130"/>
      <c r="B11" s="212" t="s">
        <v>405</v>
      </c>
      <c r="C11" s="212" t="s">
        <v>406</v>
      </c>
      <c r="D11" s="212" t="s">
        <v>405</v>
      </c>
      <c r="E11" s="212" t="s">
        <v>406</v>
      </c>
      <c r="F11" s="212" t="s">
        <v>405</v>
      </c>
      <c r="G11" s="212" t="s">
        <v>406</v>
      </c>
    </row>
    <row r="12" spans="1:7" x14ac:dyDescent="0.3">
      <c r="A12" s="110" t="s">
        <v>232</v>
      </c>
      <c r="B12" s="127">
        <v>34312900</v>
      </c>
      <c r="C12" s="127">
        <v>34693734</v>
      </c>
      <c r="D12" s="127">
        <v>25154700</v>
      </c>
      <c r="E12" s="127">
        <v>25154700</v>
      </c>
      <c r="F12" s="127">
        <f>SUM(B12+D12)</f>
        <v>59467600</v>
      </c>
      <c r="G12" s="127">
        <f>SUM(C12+E12)</f>
        <v>59848434</v>
      </c>
    </row>
    <row r="13" spans="1:7" x14ac:dyDescent="0.3">
      <c r="A13" s="110" t="s">
        <v>407</v>
      </c>
      <c r="B13" s="127">
        <v>6005000</v>
      </c>
      <c r="C13" s="127">
        <v>5624166</v>
      </c>
      <c r="D13" s="127">
        <v>4402000</v>
      </c>
      <c r="E13" s="127">
        <v>4402000</v>
      </c>
      <c r="F13" s="127">
        <f t="shared" ref="F13:G27" si="0">SUM(B13+D13)</f>
        <v>10407000</v>
      </c>
      <c r="G13" s="127">
        <f t="shared" si="0"/>
        <v>10026166</v>
      </c>
    </row>
    <row r="14" spans="1:7" x14ac:dyDescent="0.3">
      <c r="A14" s="110" t="s">
        <v>233</v>
      </c>
      <c r="B14" s="127">
        <v>3785000</v>
      </c>
      <c r="C14" s="127">
        <v>2851692</v>
      </c>
      <c r="D14" s="127">
        <v>3742760</v>
      </c>
      <c r="E14" s="127">
        <v>3742760</v>
      </c>
      <c r="F14" s="127">
        <f t="shared" si="0"/>
        <v>7527760</v>
      </c>
      <c r="G14" s="127">
        <f t="shared" si="0"/>
        <v>6594452</v>
      </c>
    </row>
    <row r="15" spans="1:7" x14ac:dyDescent="0.3">
      <c r="A15" s="110" t="s">
        <v>234</v>
      </c>
      <c r="B15" s="110"/>
      <c r="C15" s="110"/>
      <c r="D15" s="110"/>
      <c r="E15" s="110"/>
      <c r="F15" s="127">
        <f t="shared" si="0"/>
        <v>0</v>
      </c>
      <c r="G15" s="127">
        <f t="shared" si="0"/>
        <v>0</v>
      </c>
    </row>
    <row r="16" spans="1:7" x14ac:dyDescent="0.3">
      <c r="A16" s="110" t="s">
        <v>235</v>
      </c>
      <c r="B16" s="110"/>
      <c r="C16" s="110"/>
      <c r="D16" s="110"/>
      <c r="E16" s="110"/>
      <c r="F16" s="127">
        <f t="shared" si="0"/>
        <v>0</v>
      </c>
      <c r="G16" s="127">
        <f t="shared" si="0"/>
        <v>0</v>
      </c>
    </row>
    <row r="17" spans="1:7" x14ac:dyDescent="0.3">
      <c r="A17" s="110" t="s">
        <v>250</v>
      </c>
      <c r="B17" s="127">
        <f>SUM(B12:B16)</f>
        <v>44102900</v>
      </c>
      <c r="C17" s="127">
        <f>SUM(C12:C16)</f>
        <v>43169592</v>
      </c>
      <c r="D17" s="72">
        <f>SUM(D12:D16)</f>
        <v>33299460</v>
      </c>
      <c r="E17" s="72">
        <f>SUM(E12:E16)</f>
        <v>33299460</v>
      </c>
      <c r="F17" s="127">
        <f t="shared" si="0"/>
        <v>77402360</v>
      </c>
      <c r="G17" s="127">
        <f t="shared" si="0"/>
        <v>76469052</v>
      </c>
    </row>
    <row r="18" spans="1:7" x14ac:dyDescent="0.3">
      <c r="A18" s="110" t="s">
        <v>236</v>
      </c>
      <c r="B18" s="110"/>
      <c r="C18" s="110"/>
      <c r="D18" s="110"/>
      <c r="E18" s="110">
        <v>293054</v>
      </c>
      <c r="F18" s="127">
        <f t="shared" si="0"/>
        <v>0</v>
      </c>
      <c r="G18" s="127">
        <f t="shared" si="0"/>
        <v>293054</v>
      </c>
    </row>
    <row r="19" spans="1:7" x14ac:dyDescent="0.3">
      <c r="A19" s="110" t="s">
        <v>237</v>
      </c>
      <c r="B19" s="110"/>
      <c r="C19" s="110"/>
      <c r="D19" s="110"/>
      <c r="E19" s="110"/>
      <c r="F19" s="127">
        <f t="shared" si="0"/>
        <v>0</v>
      </c>
      <c r="G19" s="127">
        <f t="shared" si="0"/>
        <v>0</v>
      </c>
    </row>
    <row r="20" spans="1:7" x14ac:dyDescent="0.3">
      <c r="A20" s="110" t="s">
        <v>238</v>
      </c>
      <c r="B20" s="110"/>
      <c r="C20" s="110"/>
      <c r="D20" s="110"/>
      <c r="E20" s="110"/>
      <c r="F20" s="127">
        <f t="shared" si="0"/>
        <v>0</v>
      </c>
      <c r="G20" s="127">
        <f t="shared" si="0"/>
        <v>0</v>
      </c>
    </row>
    <row r="21" spans="1:7" x14ac:dyDescent="0.3">
      <c r="A21" s="110" t="s">
        <v>239</v>
      </c>
      <c r="B21" s="110"/>
      <c r="C21" s="110"/>
      <c r="D21" s="110"/>
      <c r="E21" s="110"/>
      <c r="F21" s="127">
        <f t="shared" si="0"/>
        <v>0</v>
      </c>
      <c r="G21" s="127">
        <f t="shared" si="0"/>
        <v>0</v>
      </c>
    </row>
    <row r="22" spans="1:7" x14ac:dyDescent="0.3">
      <c r="A22" s="110" t="s">
        <v>240</v>
      </c>
      <c r="B22" s="110"/>
      <c r="C22" s="110"/>
      <c r="D22" s="110"/>
      <c r="E22" s="110"/>
      <c r="F22" s="127">
        <f t="shared" si="0"/>
        <v>0</v>
      </c>
      <c r="G22" s="127">
        <f t="shared" si="0"/>
        <v>0</v>
      </c>
    </row>
    <row r="23" spans="1:7" x14ac:dyDescent="0.3">
      <c r="A23" s="110" t="s">
        <v>241</v>
      </c>
      <c r="B23" s="110"/>
      <c r="C23" s="110"/>
      <c r="D23" s="110"/>
      <c r="E23" s="110"/>
      <c r="F23" s="127">
        <f t="shared" si="0"/>
        <v>0</v>
      </c>
      <c r="G23" s="127">
        <f t="shared" si="0"/>
        <v>0</v>
      </c>
    </row>
    <row r="24" spans="1:7" x14ac:dyDescent="0.3">
      <c r="A24" s="110" t="s">
        <v>242</v>
      </c>
      <c r="B24" s="110"/>
      <c r="C24" s="110"/>
      <c r="D24" s="110"/>
      <c r="E24" s="110"/>
      <c r="F24" s="127">
        <f t="shared" si="0"/>
        <v>0</v>
      </c>
      <c r="G24" s="127">
        <f t="shared" si="0"/>
        <v>0</v>
      </c>
    </row>
    <row r="25" spans="1:7" x14ac:dyDescent="0.3">
      <c r="A25" s="110" t="s">
        <v>243</v>
      </c>
      <c r="B25" s="110"/>
      <c r="C25" s="110"/>
      <c r="D25" s="110"/>
      <c r="E25" s="110"/>
      <c r="F25" s="127">
        <f t="shared" si="0"/>
        <v>0</v>
      </c>
      <c r="G25" s="127">
        <f t="shared" si="0"/>
        <v>0</v>
      </c>
    </row>
    <row r="26" spans="1:7" x14ac:dyDescent="0.3">
      <c r="A26" s="110" t="s">
        <v>244</v>
      </c>
      <c r="B26" s="110"/>
      <c r="C26" s="110"/>
      <c r="D26" s="110"/>
      <c r="E26" s="110"/>
      <c r="F26" s="127">
        <f t="shared" si="0"/>
        <v>0</v>
      </c>
      <c r="G26" s="127">
        <f t="shared" si="0"/>
        <v>0</v>
      </c>
    </row>
    <row r="27" spans="1:7" x14ac:dyDescent="0.3">
      <c r="A27" s="110" t="s">
        <v>245</v>
      </c>
      <c r="B27" s="110"/>
      <c r="C27" s="110"/>
      <c r="D27" s="110"/>
      <c r="E27" s="110"/>
      <c r="F27" s="127">
        <f t="shared" si="0"/>
        <v>0</v>
      </c>
      <c r="G27" s="127">
        <f t="shared" si="0"/>
        <v>0</v>
      </c>
    </row>
    <row r="28" spans="1:7" x14ac:dyDescent="0.3">
      <c r="A28" s="199" t="s">
        <v>246</v>
      </c>
      <c r="B28" s="200">
        <f t="shared" ref="B28:G28" si="1">SUM(B17:B27)</f>
        <v>44102900</v>
      </c>
      <c r="C28" s="200">
        <f>SUM(C17:C27)</f>
        <v>43169592</v>
      </c>
      <c r="D28" s="200">
        <f t="shared" si="1"/>
        <v>33299460</v>
      </c>
      <c r="E28" s="200">
        <f>SUM(E17:E27)</f>
        <v>33592514</v>
      </c>
      <c r="F28" s="200">
        <f t="shared" si="1"/>
        <v>77402360</v>
      </c>
      <c r="G28" s="200">
        <f t="shared" si="1"/>
        <v>76762106</v>
      </c>
    </row>
    <row r="29" spans="1:7" x14ac:dyDescent="0.3">
      <c r="A29" s="201" t="s">
        <v>247</v>
      </c>
      <c r="B29" s="128"/>
      <c r="C29" s="128"/>
      <c r="D29" s="129"/>
      <c r="E29" s="129"/>
      <c r="F29" s="127">
        <f t="shared" ref="F29:G33" si="2">SUM(B29+D29)</f>
        <v>0</v>
      </c>
      <c r="G29" s="127">
        <f t="shared" si="2"/>
        <v>0</v>
      </c>
    </row>
    <row r="30" spans="1:7" x14ac:dyDescent="0.3">
      <c r="A30" s="110" t="s">
        <v>408</v>
      </c>
      <c r="B30" s="202">
        <v>47769400</v>
      </c>
      <c r="C30" s="202">
        <v>74799859</v>
      </c>
      <c r="D30" s="202"/>
      <c r="E30" s="202">
        <v>44180</v>
      </c>
      <c r="F30" s="202">
        <f t="shared" si="2"/>
        <v>47769400</v>
      </c>
      <c r="G30" s="202">
        <f t="shared" si="2"/>
        <v>74844039</v>
      </c>
    </row>
    <row r="31" spans="1:7" x14ac:dyDescent="0.3">
      <c r="A31" s="110" t="s">
        <v>409</v>
      </c>
      <c r="B31" s="202">
        <v>14531410</v>
      </c>
      <c r="C31" s="202">
        <v>529281</v>
      </c>
      <c r="D31" s="202">
        <v>14959700</v>
      </c>
      <c r="E31" s="202">
        <v>1244712</v>
      </c>
      <c r="F31" s="202">
        <f t="shared" si="2"/>
        <v>29491110</v>
      </c>
      <c r="G31" s="202">
        <f t="shared" si="2"/>
        <v>1773993</v>
      </c>
    </row>
    <row r="32" spans="1:7" x14ac:dyDescent="0.3">
      <c r="A32" s="110" t="s">
        <v>410</v>
      </c>
      <c r="B32" s="202">
        <v>50050</v>
      </c>
      <c r="C32" s="202">
        <v>52274</v>
      </c>
      <c r="D32" s="202"/>
      <c r="E32" s="202"/>
      <c r="F32" s="202">
        <f t="shared" si="2"/>
        <v>50050</v>
      </c>
      <c r="G32" s="202">
        <f t="shared" si="2"/>
        <v>52274</v>
      </c>
    </row>
    <row r="33" spans="1:7" x14ac:dyDescent="0.3">
      <c r="A33" s="118" t="s">
        <v>411</v>
      </c>
      <c r="B33" s="202">
        <v>91800</v>
      </c>
      <c r="C33" s="202">
        <v>133756</v>
      </c>
      <c r="D33" s="202"/>
      <c r="E33" s="202">
        <v>-44180</v>
      </c>
      <c r="F33" s="202">
        <f t="shared" si="2"/>
        <v>91800</v>
      </c>
      <c r="G33" s="202">
        <v>91800</v>
      </c>
    </row>
    <row r="34" spans="1:7" x14ac:dyDescent="0.3">
      <c r="A34" s="199" t="s">
        <v>248</v>
      </c>
      <c r="B34" s="200">
        <f>SUM(B30:B33)</f>
        <v>62442660</v>
      </c>
      <c r="C34" s="200">
        <f>SUM(C30:C33)</f>
        <v>75515170</v>
      </c>
      <c r="D34" s="200">
        <f>SUM(D30:D32)</f>
        <v>14959700</v>
      </c>
      <c r="E34" s="200">
        <f>SUM(E30:E33)</f>
        <v>1244712</v>
      </c>
      <c r="F34" s="200">
        <f>SUM(B34+D34)</f>
        <v>77402360</v>
      </c>
      <c r="G34" s="200">
        <f>SUM(G30:G33)</f>
        <v>76762106</v>
      </c>
    </row>
    <row r="37" spans="1:7" x14ac:dyDescent="0.3">
      <c r="A37" s="130" t="s">
        <v>317</v>
      </c>
      <c r="B37" s="203" t="s">
        <v>412</v>
      </c>
      <c r="C37" s="204" t="s">
        <v>413</v>
      </c>
      <c r="D37" s="204" t="s">
        <v>414</v>
      </c>
    </row>
    <row r="38" spans="1:7" x14ac:dyDescent="0.3">
      <c r="A38" s="118" t="s">
        <v>318</v>
      </c>
      <c r="B38" s="110">
        <v>2287</v>
      </c>
      <c r="C38" s="211" t="s">
        <v>415</v>
      </c>
      <c r="D38" s="202">
        <v>41684057</v>
      </c>
    </row>
    <row r="39" spans="1:7" x14ac:dyDescent="0.3">
      <c r="A39" s="118" t="s">
        <v>373</v>
      </c>
      <c r="B39" s="110">
        <v>1524</v>
      </c>
      <c r="C39" s="211" t="s">
        <v>415</v>
      </c>
      <c r="D39" s="202">
        <v>33115802</v>
      </c>
    </row>
    <row r="40" spans="1:7" x14ac:dyDescent="0.3">
      <c r="A40" s="118" t="s">
        <v>14</v>
      </c>
      <c r="B40" s="200">
        <f>SUM(B38:B39)</f>
        <v>3811</v>
      </c>
      <c r="C40" s="200">
        <v>100</v>
      </c>
      <c r="D40" s="200">
        <f>SUM(D38:D39)</f>
        <v>74799859</v>
      </c>
    </row>
    <row r="42" spans="1:7" x14ac:dyDescent="0.3">
      <c r="A42" s="198" t="s">
        <v>416</v>
      </c>
    </row>
    <row r="43" spans="1:7" x14ac:dyDescent="0.3">
      <c r="A43" s="118" t="s">
        <v>318</v>
      </c>
      <c r="B43" s="202">
        <v>41684057</v>
      </c>
      <c r="C43" s="202">
        <v>768000</v>
      </c>
      <c r="D43" s="202">
        <f>SUM(B43:C43)</f>
        <v>42452057</v>
      </c>
    </row>
    <row r="44" spans="1:7" x14ac:dyDescent="0.3">
      <c r="A44" s="118" t="s">
        <v>373</v>
      </c>
      <c r="B44" s="202">
        <v>33115802</v>
      </c>
      <c r="C44" s="202">
        <v>-768000</v>
      </c>
      <c r="D44" s="202">
        <f>SUM(B44:C44)</f>
        <v>32347802</v>
      </c>
    </row>
    <row r="45" spans="1:7" x14ac:dyDescent="0.3">
      <c r="A45" s="118" t="s">
        <v>14</v>
      </c>
      <c r="B45" s="131">
        <v>47769400</v>
      </c>
      <c r="C45" s="131">
        <v>0</v>
      </c>
      <c r="D45" s="131">
        <f>SUM(D43:D44)</f>
        <v>74799859</v>
      </c>
    </row>
  </sheetData>
  <mergeCells count="11">
    <mergeCell ref="A8:G8"/>
    <mergeCell ref="A9:G9"/>
    <mergeCell ref="B10:C10"/>
    <mergeCell ref="D10:E10"/>
    <mergeCell ref="F10:G10"/>
    <mergeCell ref="A1:G1"/>
    <mergeCell ref="C2:G2"/>
    <mergeCell ref="A3:G3"/>
    <mergeCell ref="A5:G5"/>
    <mergeCell ref="A6:G6"/>
    <mergeCell ref="F7:G7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3BA49-EDF6-4016-BA98-B96856489417}">
  <sheetPr>
    <pageSetUpPr fitToPage="1"/>
  </sheetPr>
  <dimension ref="A1:S74"/>
  <sheetViews>
    <sheetView zoomScale="50" zoomScaleNormal="50" workbookViewId="0">
      <selection activeCell="K1" sqref="K1:S1"/>
    </sheetView>
  </sheetViews>
  <sheetFormatPr defaultRowHeight="12.45" x14ac:dyDescent="0.3"/>
  <cols>
    <col min="1" max="1" width="2.61328125" style="416" customWidth="1"/>
    <col min="2" max="2" width="3.53515625" style="416" customWidth="1"/>
    <col min="3" max="3" width="4.53515625" style="416" customWidth="1"/>
    <col min="4" max="4" width="5.4609375" style="416" customWidth="1"/>
    <col min="5" max="5" width="26.69140625" style="416" customWidth="1"/>
    <col min="6" max="6" width="11.53515625" customWidth="1"/>
    <col min="7" max="7" width="11.765625" customWidth="1"/>
    <col min="8" max="9" width="12.07421875" customWidth="1"/>
    <col min="10" max="10" width="12.4609375" customWidth="1"/>
    <col min="11" max="11" width="12.69140625" customWidth="1"/>
    <col min="12" max="12" width="15.4609375" customWidth="1"/>
    <col min="13" max="13" width="11.69140625" customWidth="1"/>
    <col min="14" max="14" width="10.69140625" customWidth="1"/>
    <col min="15" max="15" width="12" customWidth="1"/>
    <col min="16" max="16" width="12.765625" customWidth="1"/>
    <col min="17" max="17" width="11.53515625" customWidth="1"/>
    <col min="18" max="18" width="12.23046875" customWidth="1"/>
    <col min="19" max="19" width="11.53515625" customWidth="1"/>
  </cols>
  <sheetData>
    <row r="1" spans="1:19" x14ac:dyDescent="0.3">
      <c r="N1" s="288" t="s">
        <v>422</v>
      </c>
      <c r="O1" s="288"/>
      <c r="P1" s="288"/>
      <c r="Q1" s="288"/>
      <c r="R1" s="288"/>
      <c r="S1" s="288"/>
    </row>
    <row r="2" spans="1:19" ht="14.15" x14ac:dyDescent="0.35">
      <c r="A2" s="289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N2" s="290" t="s">
        <v>393</v>
      </c>
      <c r="O2" s="290"/>
      <c r="P2" s="290"/>
      <c r="Q2" s="290"/>
      <c r="R2" s="290"/>
      <c r="S2" s="290"/>
    </row>
    <row r="3" spans="1:19" ht="14.15" x14ac:dyDescent="0.35">
      <c r="A3" s="285" t="s">
        <v>374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</row>
    <row r="4" spans="1:19" ht="14.15" x14ac:dyDescent="0.35">
      <c r="A4" s="285" t="s">
        <v>137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</row>
    <row r="5" spans="1:19" ht="14.15" x14ac:dyDescent="0.35">
      <c r="A5" s="291" t="s">
        <v>375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</row>
    <row r="6" spans="1:19" ht="14.6" thickBot="1" x14ac:dyDescent="0.4">
      <c r="A6" s="412"/>
      <c r="B6" s="412"/>
      <c r="C6" s="412"/>
      <c r="D6" s="412"/>
      <c r="E6" s="286"/>
      <c r="F6" s="286"/>
      <c r="G6" s="286"/>
      <c r="H6" s="286"/>
      <c r="I6" s="286"/>
      <c r="J6" s="286"/>
      <c r="K6" s="286"/>
      <c r="L6" s="286"/>
      <c r="R6" s="287" t="s">
        <v>309</v>
      </c>
      <c r="S6" s="287"/>
    </row>
    <row r="7" spans="1:19" ht="14.4" customHeight="1" thickBot="1" x14ac:dyDescent="0.35">
      <c r="A7" s="270" t="s">
        <v>2</v>
      </c>
      <c r="B7" s="271"/>
      <c r="C7" s="271"/>
      <c r="D7" s="271"/>
      <c r="E7" s="272"/>
      <c r="F7" s="276" t="s">
        <v>354</v>
      </c>
      <c r="G7" s="277"/>
      <c r="H7" s="277"/>
      <c r="I7" s="278"/>
      <c r="J7" s="276" t="s">
        <v>354</v>
      </c>
      <c r="K7" s="277"/>
      <c r="L7" s="278"/>
      <c r="M7" s="276" t="s">
        <v>392</v>
      </c>
      <c r="N7" s="277"/>
      <c r="O7" s="277"/>
      <c r="P7" s="278"/>
      <c r="Q7" s="276" t="s">
        <v>392</v>
      </c>
      <c r="R7" s="277"/>
      <c r="S7" s="278"/>
    </row>
    <row r="8" spans="1:19" ht="28.75" thickBot="1" x14ac:dyDescent="0.35">
      <c r="A8" s="273"/>
      <c r="B8" s="274"/>
      <c r="C8" s="274"/>
      <c r="D8" s="274"/>
      <c r="E8" s="275"/>
      <c r="F8" s="153" t="s">
        <v>166</v>
      </c>
      <c r="G8" s="150" t="s">
        <v>220</v>
      </c>
      <c r="H8" s="151" t="s">
        <v>151</v>
      </c>
      <c r="I8" s="152" t="s">
        <v>14</v>
      </c>
      <c r="J8" s="153" t="s">
        <v>376</v>
      </c>
      <c r="K8" s="151" t="s">
        <v>377</v>
      </c>
      <c r="L8" s="152" t="s">
        <v>14</v>
      </c>
      <c r="M8" s="153" t="s">
        <v>166</v>
      </c>
      <c r="N8" s="150" t="s">
        <v>220</v>
      </c>
      <c r="O8" s="151" t="s">
        <v>151</v>
      </c>
      <c r="P8" s="152" t="s">
        <v>14</v>
      </c>
      <c r="Q8" s="153" t="s">
        <v>376</v>
      </c>
      <c r="R8" s="151" t="s">
        <v>377</v>
      </c>
      <c r="S8" s="152" t="s">
        <v>14</v>
      </c>
    </row>
    <row r="9" spans="1:19" ht="12.9" customHeight="1" x14ac:dyDescent="0.35">
      <c r="A9" s="83" t="s">
        <v>65</v>
      </c>
      <c r="B9" s="279" t="s">
        <v>66</v>
      </c>
      <c r="C9" s="280"/>
      <c r="D9" s="280"/>
      <c r="E9" s="280"/>
      <c r="F9" s="178"/>
      <c r="G9" s="178"/>
      <c r="H9" s="178"/>
      <c r="I9" s="179"/>
      <c r="J9" s="178"/>
      <c r="K9" s="178"/>
      <c r="L9" s="179"/>
      <c r="M9" s="178"/>
      <c r="N9" s="178"/>
      <c r="O9" s="178"/>
      <c r="P9" s="179"/>
      <c r="Q9" s="178"/>
      <c r="R9" s="178"/>
      <c r="S9" s="179"/>
    </row>
    <row r="10" spans="1:19" ht="15" customHeight="1" x14ac:dyDescent="0.35">
      <c r="A10" s="417" t="s">
        <v>67</v>
      </c>
      <c r="B10" s="418"/>
      <c r="C10" s="281" t="s">
        <v>68</v>
      </c>
      <c r="D10" s="281"/>
      <c r="E10" s="282"/>
      <c r="F10" s="180"/>
      <c r="G10" s="180"/>
      <c r="H10" s="180"/>
      <c r="I10" s="181"/>
      <c r="J10" s="180"/>
      <c r="K10" s="180"/>
      <c r="L10" s="181"/>
      <c r="M10" s="180"/>
      <c r="N10" s="180"/>
      <c r="O10" s="180"/>
      <c r="P10" s="181"/>
      <c r="Q10" s="180"/>
      <c r="R10" s="180"/>
      <c r="S10" s="181"/>
    </row>
    <row r="11" spans="1:19" ht="15" customHeight="1" x14ac:dyDescent="0.35">
      <c r="A11" s="419" t="s">
        <v>69</v>
      </c>
      <c r="B11" s="420"/>
      <c r="C11" s="420"/>
      <c r="D11" s="269" t="s">
        <v>3</v>
      </c>
      <c r="E11" s="262"/>
      <c r="F11" s="79">
        <v>61277050</v>
      </c>
      <c r="G11" s="79">
        <v>59467600</v>
      </c>
      <c r="H11" s="79">
        <v>54000012</v>
      </c>
      <c r="I11" s="91">
        <f>SUM(F11:H11)</f>
        <v>174744662</v>
      </c>
      <c r="J11" s="79">
        <v>174744662</v>
      </c>
      <c r="K11" s="79"/>
      <c r="L11" s="91">
        <f t="shared" ref="L11:L26" si="0">SUM(J11:K11)</f>
        <v>174744662</v>
      </c>
      <c r="M11" s="79">
        <v>60120041</v>
      </c>
      <c r="N11" s="79">
        <v>59848434</v>
      </c>
      <c r="O11" s="79">
        <v>49847132</v>
      </c>
      <c r="P11" s="91">
        <f>SUM(M11:O11)</f>
        <v>169815607</v>
      </c>
      <c r="Q11" s="79">
        <v>169815607</v>
      </c>
      <c r="R11" s="79"/>
      <c r="S11" s="91">
        <f t="shared" ref="S11:S26" si="1">SUM(Q11:R11)</f>
        <v>169815607</v>
      </c>
    </row>
    <row r="12" spans="1:19" ht="15" customHeight="1" x14ac:dyDescent="0.35">
      <c r="A12" s="419" t="s">
        <v>70</v>
      </c>
      <c r="B12" s="420"/>
      <c r="C12" s="420"/>
      <c r="D12" s="262" t="s">
        <v>10</v>
      </c>
      <c r="E12" s="263"/>
      <c r="F12" s="79">
        <v>10805000</v>
      </c>
      <c r="G12" s="79">
        <v>10407000</v>
      </c>
      <c r="H12" s="79">
        <v>8999500</v>
      </c>
      <c r="I12" s="91">
        <f t="shared" ref="I12:I14" si="2">SUM(F12:H12)</f>
        <v>30211500</v>
      </c>
      <c r="J12" s="79">
        <v>30211500</v>
      </c>
      <c r="K12" s="79"/>
      <c r="L12" s="91">
        <f t="shared" si="0"/>
        <v>30211500</v>
      </c>
      <c r="M12" s="79">
        <v>10815749</v>
      </c>
      <c r="N12" s="79">
        <v>10026166</v>
      </c>
      <c r="O12" s="79">
        <v>8248729</v>
      </c>
      <c r="P12" s="91">
        <f t="shared" ref="P12:P14" si="3">SUM(M12:O12)</f>
        <v>29090644</v>
      </c>
      <c r="Q12" s="79">
        <v>29090644</v>
      </c>
      <c r="R12" s="79"/>
      <c r="S12" s="91">
        <f t="shared" si="1"/>
        <v>29090644</v>
      </c>
    </row>
    <row r="13" spans="1:19" ht="15" customHeight="1" x14ac:dyDescent="0.35">
      <c r="A13" s="419" t="s">
        <v>71</v>
      </c>
      <c r="B13" s="420"/>
      <c r="C13" s="420" t="s">
        <v>71</v>
      </c>
      <c r="D13" s="262" t="s">
        <v>51</v>
      </c>
      <c r="E13" s="263"/>
      <c r="F13" s="79">
        <v>39022000</v>
      </c>
      <c r="G13" s="79">
        <v>7527760</v>
      </c>
      <c r="H13" s="79">
        <v>41503650</v>
      </c>
      <c r="I13" s="91">
        <f t="shared" si="2"/>
        <v>88053410</v>
      </c>
      <c r="J13" s="79">
        <v>88053410</v>
      </c>
      <c r="K13" s="79"/>
      <c r="L13" s="91">
        <f t="shared" si="0"/>
        <v>88053410</v>
      </c>
      <c r="M13" s="79">
        <v>33121388</v>
      </c>
      <c r="N13" s="79">
        <v>6594452</v>
      </c>
      <c r="O13" s="79">
        <v>37661578</v>
      </c>
      <c r="P13" s="91">
        <f t="shared" si="3"/>
        <v>77377418</v>
      </c>
      <c r="Q13" s="79">
        <v>77377418</v>
      </c>
      <c r="R13" s="79"/>
      <c r="S13" s="91">
        <f t="shared" si="1"/>
        <v>77377418</v>
      </c>
    </row>
    <row r="14" spans="1:19" ht="15" customHeight="1" x14ac:dyDescent="0.35">
      <c r="A14" s="419" t="s">
        <v>72</v>
      </c>
      <c r="B14" s="420"/>
      <c r="C14" s="420"/>
      <c r="D14" s="268" t="s">
        <v>77</v>
      </c>
      <c r="E14" s="263"/>
      <c r="F14" s="79"/>
      <c r="G14" s="79"/>
      <c r="H14" s="79">
        <v>8000000</v>
      </c>
      <c r="I14" s="91">
        <f t="shared" si="2"/>
        <v>8000000</v>
      </c>
      <c r="J14" s="79">
        <v>8000000</v>
      </c>
      <c r="K14" s="79"/>
      <c r="L14" s="91">
        <f t="shared" si="0"/>
        <v>8000000</v>
      </c>
      <c r="M14" s="79"/>
      <c r="N14" s="79"/>
      <c r="O14" s="79">
        <v>6631850</v>
      </c>
      <c r="P14" s="91">
        <f t="shared" si="3"/>
        <v>6631850</v>
      </c>
      <c r="Q14" s="79">
        <v>6631850</v>
      </c>
      <c r="R14" s="79"/>
      <c r="S14" s="91">
        <f t="shared" si="1"/>
        <v>6631850</v>
      </c>
    </row>
    <row r="15" spans="1:19" ht="15" customHeight="1" x14ac:dyDescent="0.35">
      <c r="A15" s="417" t="s">
        <v>78</v>
      </c>
      <c r="B15" s="418"/>
      <c r="C15" s="252" t="s">
        <v>79</v>
      </c>
      <c r="D15" s="253"/>
      <c r="E15" s="253"/>
      <c r="F15" s="79"/>
      <c r="G15" s="79"/>
      <c r="H15" s="79"/>
      <c r="I15" s="91">
        <f>SUM(F15:H15)</f>
        <v>0</v>
      </c>
      <c r="J15" s="79"/>
      <c r="K15" s="79"/>
      <c r="L15" s="91">
        <f t="shared" si="0"/>
        <v>0</v>
      </c>
      <c r="M15" s="79"/>
      <c r="N15" s="79"/>
      <c r="O15" s="79"/>
      <c r="P15" s="91">
        <f>SUM(M15:O15)</f>
        <v>0</v>
      </c>
      <c r="Q15" s="79"/>
      <c r="R15" s="79"/>
      <c r="S15" s="91">
        <f t="shared" si="1"/>
        <v>0</v>
      </c>
    </row>
    <row r="16" spans="1:19" ht="15" customHeight="1" x14ac:dyDescent="0.35">
      <c r="A16" s="419" t="s">
        <v>69</v>
      </c>
      <c r="B16" s="420"/>
      <c r="C16" s="420"/>
      <c r="D16" s="262" t="s">
        <v>80</v>
      </c>
      <c r="E16" s="263"/>
      <c r="F16" s="79">
        <v>436000</v>
      </c>
      <c r="G16" s="79"/>
      <c r="H16" s="79">
        <v>5684705</v>
      </c>
      <c r="I16" s="91">
        <f t="shared" ref="I16:I26" si="4">SUM(F16:H16)</f>
        <v>6120705</v>
      </c>
      <c r="J16" s="79"/>
      <c r="K16" s="79">
        <v>6120705</v>
      </c>
      <c r="L16" s="91">
        <f t="shared" si="0"/>
        <v>6120705</v>
      </c>
      <c r="M16" s="79">
        <v>436000</v>
      </c>
      <c r="N16" s="79">
        <v>293054</v>
      </c>
      <c r="O16" s="79">
        <v>13047670</v>
      </c>
      <c r="P16" s="91">
        <f t="shared" ref="P16:P26" si="5">SUM(M16:O16)</f>
        <v>13776724</v>
      </c>
      <c r="Q16" s="79"/>
      <c r="R16" s="79">
        <v>13776724</v>
      </c>
      <c r="S16" s="91">
        <f t="shared" si="1"/>
        <v>13776724</v>
      </c>
    </row>
    <row r="17" spans="1:19" ht="15" customHeight="1" x14ac:dyDescent="0.35">
      <c r="A17" s="419" t="s">
        <v>70</v>
      </c>
      <c r="B17" s="420"/>
      <c r="C17" s="420" t="s">
        <v>85</v>
      </c>
      <c r="D17" s="262" t="s">
        <v>31</v>
      </c>
      <c r="E17" s="263"/>
      <c r="F17" s="79"/>
      <c r="G17" s="79"/>
      <c r="H17" s="79">
        <v>218378064</v>
      </c>
      <c r="I17" s="91">
        <f t="shared" si="4"/>
        <v>218378064</v>
      </c>
      <c r="J17" s="79"/>
      <c r="K17" s="79">
        <v>218378064</v>
      </c>
      <c r="L17" s="91">
        <f t="shared" si="0"/>
        <v>218378064</v>
      </c>
      <c r="M17" s="79"/>
      <c r="N17" s="79"/>
      <c r="O17" s="79">
        <v>104259064</v>
      </c>
      <c r="P17" s="91">
        <f t="shared" si="5"/>
        <v>104259064</v>
      </c>
      <c r="Q17" s="79"/>
      <c r="R17" s="79">
        <v>104259064</v>
      </c>
      <c r="S17" s="91">
        <f t="shared" si="1"/>
        <v>104259064</v>
      </c>
    </row>
    <row r="18" spans="1:19" ht="15" customHeight="1" x14ac:dyDescent="0.35">
      <c r="A18" s="419" t="s">
        <v>71</v>
      </c>
      <c r="B18" s="420"/>
      <c r="C18" s="420"/>
      <c r="D18" s="269" t="s">
        <v>423</v>
      </c>
      <c r="E18" s="262"/>
      <c r="F18" s="79"/>
      <c r="G18" s="79"/>
      <c r="H18" s="79"/>
      <c r="I18" s="91"/>
      <c r="J18" s="79"/>
      <c r="K18" s="79"/>
      <c r="L18" s="91"/>
      <c r="M18" s="79"/>
      <c r="N18" s="79"/>
      <c r="O18" s="79">
        <v>144054</v>
      </c>
      <c r="P18" s="91">
        <f t="shared" si="5"/>
        <v>144054</v>
      </c>
      <c r="Q18" s="79"/>
      <c r="R18" s="79">
        <v>144054</v>
      </c>
      <c r="S18" s="91"/>
    </row>
    <row r="19" spans="1:19" ht="15" customHeight="1" x14ac:dyDescent="0.35">
      <c r="A19" s="421" t="s">
        <v>84</v>
      </c>
      <c r="B19" s="422"/>
      <c r="C19" s="423" t="s">
        <v>221</v>
      </c>
      <c r="D19" s="423"/>
      <c r="E19" s="424"/>
      <c r="F19" s="79"/>
      <c r="G19" s="79"/>
      <c r="H19" s="79"/>
      <c r="I19" s="91">
        <f t="shared" si="4"/>
        <v>0</v>
      </c>
      <c r="J19" s="79"/>
      <c r="K19" s="79"/>
      <c r="L19" s="91">
        <f t="shared" si="0"/>
        <v>0</v>
      </c>
      <c r="M19" s="79"/>
      <c r="N19" s="79"/>
      <c r="O19" s="79"/>
      <c r="P19" s="91">
        <f t="shared" si="5"/>
        <v>0</v>
      </c>
      <c r="Q19" s="79"/>
      <c r="R19" s="79"/>
      <c r="S19" s="91">
        <f t="shared" si="1"/>
        <v>0</v>
      </c>
    </row>
    <row r="20" spans="1:19" ht="15" customHeight="1" x14ac:dyDescent="0.35">
      <c r="A20" s="425" t="s">
        <v>222</v>
      </c>
      <c r="B20" s="426"/>
      <c r="C20" s="426"/>
      <c r="D20" s="426"/>
      <c r="E20" s="414" t="s">
        <v>223</v>
      </c>
      <c r="F20" s="79"/>
      <c r="G20" s="79"/>
      <c r="H20" s="79">
        <v>60000</v>
      </c>
      <c r="I20" s="91">
        <f t="shared" si="4"/>
        <v>60000</v>
      </c>
      <c r="J20" s="79">
        <v>60000</v>
      </c>
      <c r="K20" s="79"/>
      <c r="L20" s="91">
        <f t="shared" si="0"/>
        <v>60000</v>
      </c>
      <c r="M20" s="79"/>
      <c r="N20" s="79"/>
      <c r="O20" s="79"/>
      <c r="P20" s="91">
        <f t="shared" si="5"/>
        <v>0</v>
      </c>
      <c r="Q20" s="79"/>
      <c r="R20" s="79"/>
      <c r="S20" s="91">
        <f t="shared" si="1"/>
        <v>0</v>
      </c>
    </row>
    <row r="21" spans="1:19" ht="15" customHeight="1" x14ac:dyDescent="0.35">
      <c r="A21" s="425" t="s">
        <v>224</v>
      </c>
      <c r="B21" s="426"/>
      <c r="C21" s="426"/>
      <c r="D21" s="426"/>
      <c r="E21" s="414" t="s">
        <v>225</v>
      </c>
      <c r="F21" s="79"/>
      <c r="G21" s="79"/>
      <c r="H21" s="79">
        <v>1654000</v>
      </c>
      <c r="I21" s="91">
        <f t="shared" si="4"/>
        <v>1654000</v>
      </c>
      <c r="J21" s="79">
        <v>1654000</v>
      </c>
      <c r="K21" s="79"/>
      <c r="L21" s="91">
        <f t="shared" si="0"/>
        <v>1654000</v>
      </c>
      <c r="M21" s="79"/>
      <c r="N21" s="79"/>
      <c r="O21" s="79">
        <v>1654000</v>
      </c>
      <c r="P21" s="91">
        <f t="shared" si="5"/>
        <v>1654000</v>
      </c>
      <c r="Q21" s="79">
        <v>1654000</v>
      </c>
      <c r="R21" s="79"/>
      <c r="S21" s="91">
        <f t="shared" si="1"/>
        <v>1654000</v>
      </c>
    </row>
    <row r="22" spans="1:19" ht="15" customHeight="1" x14ac:dyDescent="0.35">
      <c r="A22" s="425" t="s">
        <v>280</v>
      </c>
      <c r="B22" s="426"/>
      <c r="C22" s="426"/>
      <c r="D22" s="426"/>
      <c r="E22" s="414" t="s">
        <v>289</v>
      </c>
      <c r="F22" s="79"/>
      <c r="G22" s="79"/>
      <c r="H22" s="79">
        <v>900000</v>
      </c>
      <c r="I22" s="91">
        <f t="shared" si="4"/>
        <v>900000</v>
      </c>
      <c r="J22" s="79">
        <v>900000</v>
      </c>
      <c r="K22" s="79"/>
      <c r="L22" s="91">
        <f t="shared" si="0"/>
        <v>900000</v>
      </c>
      <c r="M22" s="79"/>
      <c r="N22" s="79"/>
      <c r="O22" s="79">
        <v>900000</v>
      </c>
      <c r="P22" s="91">
        <f t="shared" si="5"/>
        <v>900000</v>
      </c>
      <c r="Q22" s="79">
        <v>900000</v>
      </c>
      <c r="R22" s="79"/>
      <c r="S22" s="91">
        <f t="shared" si="1"/>
        <v>900000</v>
      </c>
    </row>
    <row r="23" spans="1:19" ht="15" customHeight="1" x14ac:dyDescent="0.35">
      <c r="A23" s="425" t="s">
        <v>290</v>
      </c>
      <c r="B23" s="426"/>
      <c r="C23" s="426"/>
      <c r="D23" s="426"/>
      <c r="E23" s="414" t="s">
        <v>281</v>
      </c>
      <c r="F23" s="79"/>
      <c r="G23" s="79"/>
      <c r="H23" s="79">
        <v>4130000</v>
      </c>
      <c r="I23" s="91">
        <f t="shared" si="4"/>
        <v>4130000</v>
      </c>
      <c r="J23" s="79">
        <v>4130000</v>
      </c>
      <c r="K23" s="79"/>
      <c r="L23" s="91">
        <f t="shared" si="0"/>
        <v>4130000</v>
      </c>
      <c r="M23" s="79"/>
      <c r="N23" s="79"/>
      <c r="O23" s="79">
        <v>5760000</v>
      </c>
      <c r="P23" s="91">
        <f t="shared" si="5"/>
        <v>5760000</v>
      </c>
      <c r="Q23" s="79">
        <v>5760000</v>
      </c>
      <c r="R23" s="79"/>
      <c r="S23" s="91">
        <f t="shared" si="1"/>
        <v>5760000</v>
      </c>
    </row>
    <row r="24" spans="1:19" ht="15" customHeight="1" x14ac:dyDescent="0.35">
      <c r="A24" s="425" t="s">
        <v>291</v>
      </c>
      <c r="B24" s="426"/>
      <c r="C24" s="426"/>
      <c r="D24" s="426"/>
      <c r="E24" s="414" t="s">
        <v>292</v>
      </c>
      <c r="F24" s="79"/>
      <c r="G24" s="79"/>
      <c r="H24" s="79"/>
      <c r="I24" s="91">
        <f t="shared" si="4"/>
        <v>0</v>
      </c>
      <c r="J24" s="79"/>
      <c r="K24" s="79"/>
      <c r="L24" s="91">
        <f t="shared" si="0"/>
        <v>0</v>
      </c>
      <c r="M24" s="79"/>
      <c r="N24" s="79"/>
      <c r="O24" s="79">
        <v>700000</v>
      </c>
      <c r="P24" s="91">
        <f t="shared" si="5"/>
        <v>700000</v>
      </c>
      <c r="Q24" s="79">
        <v>700000</v>
      </c>
      <c r="R24" s="79"/>
      <c r="S24" s="91">
        <f t="shared" si="1"/>
        <v>700000</v>
      </c>
    </row>
    <row r="25" spans="1:19" ht="15" customHeight="1" x14ac:dyDescent="0.35">
      <c r="A25" s="427" t="s">
        <v>86</v>
      </c>
      <c r="B25" s="428"/>
      <c r="C25" s="252" t="s">
        <v>87</v>
      </c>
      <c r="D25" s="253"/>
      <c r="E25" s="253"/>
      <c r="F25" s="79"/>
      <c r="G25" s="79"/>
      <c r="H25" s="79">
        <v>3183153</v>
      </c>
      <c r="I25" s="91">
        <f t="shared" si="4"/>
        <v>3183153</v>
      </c>
      <c r="J25" s="79">
        <v>3183153</v>
      </c>
      <c r="K25" s="79"/>
      <c r="L25" s="91">
        <f t="shared" si="0"/>
        <v>3183153</v>
      </c>
      <c r="M25" s="79"/>
      <c r="N25" s="79"/>
      <c r="O25" s="79">
        <v>88467825</v>
      </c>
      <c r="P25" s="91">
        <f t="shared" si="5"/>
        <v>88467825</v>
      </c>
      <c r="Q25" s="79">
        <v>88467825</v>
      </c>
      <c r="R25" s="79"/>
      <c r="S25" s="91">
        <f t="shared" si="1"/>
        <v>88467825</v>
      </c>
    </row>
    <row r="26" spans="1:19" ht="15" customHeight="1" thickBot="1" x14ac:dyDescent="0.4">
      <c r="A26" s="429" t="s">
        <v>287</v>
      </c>
      <c r="B26" s="430"/>
      <c r="C26" s="260" t="s">
        <v>288</v>
      </c>
      <c r="D26" s="260"/>
      <c r="E26" s="261"/>
      <c r="F26" s="79"/>
      <c r="G26" s="79"/>
      <c r="H26" s="79">
        <v>7114840</v>
      </c>
      <c r="I26" s="91">
        <f t="shared" si="4"/>
        <v>7114840</v>
      </c>
      <c r="J26" s="79">
        <v>7114840</v>
      </c>
      <c r="K26" s="79"/>
      <c r="L26" s="91">
        <f t="shared" si="0"/>
        <v>7114840</v>
      </c>
      <c r="M26" s="79"/>
      <c r="N26" s="79"/>
      <c r="O26" s="79">
        <v>7277637</v>
      </c>
      <c r="P26" s="91">
        <f t="shared" si="5"/>
        <v>7277637</v>
      </c>
      <c r="Q26" s="79">
        <v>7277637</v>
      </c>
      <c r="R26" s="79"/>
      <c r="S26" s="91">
        <f t="shared" si="1"/>
        <v>7277637</v>
      </c>
    </row>
    <row r="27" spans="1:19" ht="27.9" customHeight="1" thickBot="1" x14ac:dyDescent="0.35">
      <c r="A27" s="431" t="s">
        <v>65</v>
      </c>
      <c r="B27" s="241" t="s">
        <v>88</v>
      </c>
      <c r="C27" s="432"/>
      <c r="D27" s="432"/>
      <c r="E27" s="432"/>
      <c r="F27" s="154">
        <f t="shared" ref="F27:S27" si="6">SUM(F9:F26)</f>
        <v>111540050</v>
      </c>
      <c r="G27" s="154">
        <f t="shared" si="6"/>
        <v>77402360</v>
      </c>
      <c r="H27" s="154">
        <f t="shared" si="6"/>
        <v>353607924</v>
      </c>
      <c r="I27" s="154">
        <f t="shared" si="6"/>
        <v>542550334</v>
      </c>
      <c r="J27" s="154">
        <f t="shared" si="6"/>
        <v>318051565</v>
      </c>
      <c r="K27" s="154">
        <f t="shared" si="6"/>
        <v>224498769</v>
      </c>
      <c r="L27" s="154">
        <f t="shared" si="6"/>
        <v>542550334</v>
      </c>
      <c r="M27" s="154">
        <f t="shared" si="6"/>
        <v>104493178</v>
      </c>
      <c r="N27" s="154">
        <f t="shared" si="6"/>
        <v>76762106</v>
      </c>
      <c r="O27" s="154">
        <f t="shared" si="6"/>
        <v>324599539</v>
      </c>
      <c r="P27" s="154">
        <f t="shared" si="6"/>
        <v>505854823</v>
      </c>
      <c r="Q27" s="154">
        <f t="shared" si="6"/>
        <v>387674981</v>
      </c>
      <c r="R27" s="154">
        <f t="shared" si="6"/>
        <v>118179842</v>
      </c>
      <c r="S27" s="154">
        <f t="shared" si="6"/>
        <v>505710769</v>
      </c>
    </row>
    <row r="28" spans="1:19" ht="13.3" customHeight="1" x14ac:dyDescent="0.35">
      <c r="A28" s="433" t="s">
        <v>89</v>
      </c>
      <c r="B28" s="434" t="s">
        <v>90</v>
      </c>
      <c r="C28" s="435"/>
      <c r="D28" s="435"/>
      <c r="E28" s="435"/>
      <c r="F28" s="79"/>
      <c r="G28" s="79"/>
      <c r="H28" s="79"/>
      <c r="I28" s="91">
        <f t="shared" ref="I28:I54" si="7">SUM(F28:H28)</f>
        <v>0</v>
      </c>
      <c r="J28" s="79"/>
      <c r="K28" s="79"/>
      <c r="L28" s="91">
        <f t="shared" ref="L28:L65" si="8">SUM(J28:K28)</f>
        <v>0</v>
      </c>
      <c r="M28" s="79"/>
      <c r="N28" s="79"/>
      <c r="O28" s="79"/>
      <c r="P28" s="91">
        <f t="shared" ref="P28:P54" si="9">SUM(M28:O28)</f>
        <v>0</v>
      </c>
      <c r="Q28" s="79"/>
      <c r="R28" s="79"/>
      <c r="S28" s="91">
        <f t="shared" ref="S28:S65" si="10">SUM(Q28:R28)</f>
        <v>0</v>
      </c>
    </row>
    <row r="29" spans="1:19" ht="13.3" customHeight="1" x14ac:dyDescent="0.35">
      <c r="A29" s="417" t="s">
        <v>67</v>
      </c>
      <c r="B29" s="418"/>
      <c r="C29" s="252" t="s">
        <v>91</v>
      </c>
      <c r="D29" s="253"/>
      <c r="E29" s="253"/>
      <c r="F29" s="79"/>
      <c r="G29" s="79"/>
      <c r="H29" s="79"/>
      <c r="I29" s="91">
        <f t="shared" si="7"/>
        <v>0</v>
      </c>
      <c r="J29" s="79"/>
      <c r="K29" s="79"/>
      <c r="L29" s="91">
        <f t="shared" si="8"/>
        <v>0</v>
      </c>
      <c r="M29" s="79"/>
      <c r="N29" s="79"/>
      <c r="O29" s="79"/>
      <c r="P29" s="91">
        <f t="shared" si="9"/>
        <v>0</v>
      </c>
      <c r="Q29" s="79"/>
      <c r="R29" s="79"/>
      <c r="S29" s="91">
        <f t="shared" si="10"/>
        <v>0</v>
      </c>
    </row>
    <row r="30" spans="1:19" ht="13.3" customHeight="1" x14ac:dyDescent="0.35">
      <c r="A30" s="419" t="s">
        <v>69</v>
      </c>
      <c r="B30" s="420"/>
      <c r="C30" s="420"/>
      <c r="D30" s="436" t="s">
        <v>91</v>
      </c>
      <c r="E30" s="437"/>
      <c r="F30" s="79">
        <v>16729000</v>
      </c>
      <c r="G30" s="79">
        <v>50050</v>
      </c>
      <c r="H30" s="79">
        <v>2834000</v>
      </c>
      <c r="I30" s="91">
        <f t="shared" si="7"/>
        <v>19613050</v>
      </c>
      <c r="J30" s="79">
        <v>19613050</v>
      </c>
      <c r="K30" s="79"/>
      <c r="L30" s="91">
        <f t="shared" si="8"/>
        <v>19613050</v>
      </c>
      <c r="M30" s="79">
        <v>17993690</v>
      </c>
      <c r="N30" s="79">
        <v>52274</v>
      </c>
      <c r="O30" s="79">
        <v>27286680</v>
      </c>
      <c r="P30" s="91">
        <f t="shared" si="9"/>
        <v>45332644</v>
      </c>
      <c r="Q30" s="91">
        <v>45332644</v>
      </c>
      <c r="R30" s="79"/>
      <c r="S30" s="91">
        <f t="shared" si="10"/>
        <v>45332644</v>
      </c>
    </row>
    <row r="31" spans="1:19" ht="13.3" customHeight="1" x14ac:dyDescent="0.35">
      <c r="A31" s="419" t="s">
        <v>70</v>
      </c>
      <c r="B31" s="420"/>
      <c r="C31" s="420"/>
      <c r="D31" s="436" t="s">
        <v>226</v>
      </c>
      <c r="E31" s="437"/>
      <c r="F31" s="79"/>
      <c r="G31" s="79"/>
      <c r="H31" s="79"/>
      <c r="I31" s="91">
        <f t="shared" si="7"/>
        <v>0</v>
      </c>
      <c r="J31" s="79"/>
      <c r="K31" s="79"/>
      <c r="L31" s="91">
        <f t="shared" si="8"/>
        <v>0</v>
      </c>
      <c r="M31" s="79"/>
      <c r="N31" s="79"/>
      <c r="O31" s="79"/>
      <c r="P31" s="91">
        <f t="shared" si="9"/>
        <v>0</v>
      </c>
      <c r="Q31" s="79"/>
      <c r="R31" s="79"/>
      <c r="S31" s="91">
        <f t="shared" si="10"/>
        <v>0</v>
      </c>
    </row>
    <row r="32" spans="1:19" ht="13.3" customHeight="1" x14ac:dyDescent="0.35">
      <c r="A32" s="419" t="s">
        <v>92</v>
      </c>
      <c r="B32" s="420"/>
      <c r="C32" s="420"/>
      <c r="D32" s="420"/>
      <c r="E32" s="81" t="s">
        <v>95</v>
      </c>
      <c r="F32" s="79"/>
      <c r="G32" s="79"/>
      <c r="H32" s="79">
        <v>49792000</v>
      </c>
      <c r="I32" s="91">
        <f t="shared" si="7"/>
        <v>49792000</v>
      </c>
      <c r="J32" s="79">
        <v>49792000</v>
      </c>
      <c r="K32" s="79"/>
      <c r="L32" s="91">
        <f t="shared" si="8"/>
        <v>49792000</v>
      </c>
      <c r="M32" s="79"/>
      <c r="N32" s="79"/>
      <c r="O32" s="79">
        <v>52137000</v>
      </c>
      <c r="P32" s="91">
        <f t="shared" si="9"/>
        <v>52137000</v>
      </c>
      <c r="Q32" s="79">
        <v>52137000</v>
      </c>
      <c r="R32" s="79"/>
      <c r="S32" s="91">
        <f t="shared" si="10"/>
        <v>52137000</v>
      </c>
    </row>
    <row r="33" spans="1:19" ht="13.3" customHeight="1" x14ac:dyDescent="0.35">
      <c r="A33" s="419" t="s">
        <v>93</v>
      </c>
      <c r="B33" s="420"/>
      <c r="C33" s="420"/>
      <c r="D33" s="420"/>
      <c r="E33" s="415" t="s">
        <v>15</v>
      </c>
      <c r="F33" s="79"/>
      <c r="G33" s="79"/>
      <c r="H33" s="79">
        <v>8000000</v>
      </c>
      <c r="I33" s="91">
        <f t="shared" si="7"/>
        <v>8000000</v>
      </c>
      <c r="J33" s="79">
        <v>8000000</v>
      </c>
      <c r="K33" s="79"/>
      <c r="L33" s="91">
        <f t="shared" si="8"/>
        <v>8000000</v>
      </c>
      <c r="M33" s="79"/>
      <c r="N33" s="79"/>
      <c r="O33" s="79">
        <v>0</v>
      </c>
      <c r="P33" s="91">
        <f t="shared" si="9"/>
        <v>0</v>
      </c>
      <c r="Q33" s="79">
        <v>0</v>
      </c>
      <c r="R33" s="79"/>
      <c r="S33" s="91">
        <f t="shared" si="10"/>
        <v>0</v>
      </c>
    </row>
    <row r="34" spans="1:19" ht="27.9" customHeight="1" x14ac:dyDescent="0.35">
      <c r="A34" s="419" t="s">
        <v>94</v>
      </c>
      <c r="B34" s="420"/>
      <c r="C34" s="420"/>
      <c r="D34" s="420"/>
      <c r="E34" s="415" t="s">
        <v>61</v>
      </c>
      <c r="F34" s="79"/>
      <c r="G34" s="79"/>
      <c r="H34" s="79">
        <v>200000</v>
      </c>
      <c r="I34" s="91">
        <f t="shared" si="7"/>
        <v>200000</v>
      </c>
      <c r="J34" s="79">
        <v>200000</v>
      </c>
      <c r="K34" s="79"/>
      <c r="L34" s="91">
        <f t="shared" si="8"/>
        <v>200000</v>
      </c>
      <c r="M34" s="79"/>
      <c r="N34" s="79"/>
      <c r="O34" s="79">
        <v>964000</v>
      </c>
      <c r="P34" s="91">
        <f t="shared" si="9"/>
        <v>964000</v>
      </c>
      <c r="Q34" s="79">
        <v>964000</v>
      </c>
      <c r="R34" s="79"/>
      <c r="S34" s="91">
        <f t="shared" si="10"/>
        <v>964000</v>
      </c>
    </row>
    <row r="35" spans="1:19" ht="13.3" customHeight="1" x14ac:dyDescent="0.35">
      <c r="A35" s="419" t="s">
        <v>71</v>
      </c>
      <c r="B35" s="420"/>
      <c r="C35" s="420"/>
      <c r="D35" s="436" t="s">
        <v>96</v>
      </c>
      <c r="E35" s="437"/>
      <c r="F35" s="79"/>
      <c r="G35" s="79"/>
      <c r="H35" s="79"/>
      <c r="I35" s="91">
        <f t="shared" si="7"/>
        <v>0</v>
      </c>
      <c r="J35" s="79"/>
      <c r="K35" s="79"/>
      <c r="L35" s="91">
        <f t="shared" si="8"/>
        <v>0</v>
      </c>
      <c r="M35" s="79"/>
      <c r="N35" s="79"/>
      <c r="O35" s="79"/>
      <c r="P35" s="91">
        <f t="shared" si="9"/>
        <v>0</v>
      </c>
      <c r="Q35" s="79"/>
      <c r="R35" s="79"/>
      <c r="S35" s="91">
        <f t="shared" si="10"/>
        <v>0</v>
      </c>
    </row>
    <row r="36" spans="1:19" ht="13.3" customHeight="1" x14ac:dyDescent="0.35">
      <c r="A36" s="438" t="s">
        <v>81</v>
      </c>
      <c r="B36" s="439"/>
      <c r="C36" s="439"/>
      <c r="D36" s="439"/>
      <c r="E36" s="415" t="s">
        <v>227</v>
      </c>
      <c r="F36" s="79"/>
      <c r="G36" s="79"/>
      <c r="H36" s="79">
        <v>177871036</v>
      </c>
      <c r="I36" s="91">
        <f t="shared" si="7"/>
        <v>177871036</v>
      </c>
      <c r="J36" s="79">
        <v>177871036</v>
      </c>
      <c r="K36" s="79"/>
      <c r="L36" s="91">
        <f t="shared" si="8"/>
        <v>177871036</v>
      </c>
      <c r="M36" s="79"/>
      <c r="N36" s="79"/>
      <c r="O36" s="79">
        <v>207724277</v>
      </c>
      <c r="P36" s="91">
        <f t="shared" si="9"/>
        <v>207724277</v>
      </c>
      <c r="Q36" s="79">
        <v>207724277</v>
      </c>
      <c r="R36" s="79"/>
      <c r="S36" s="91">
        <f t="shared" si="10"/>
        <v>207724277</v>
      </c>
    </row>
    <row r="37" spans="1:19" ht="13.3" customHeight="1" x14ac:dyDescent="0.35">
      <c r="A37" s="419" t="s">
        <v>72</v>
      </c>
      <c r="B37" s="420"/>
      <c r="C37" s="420"/>
      <c r="D37" s="436" t="s">
        <v>97</v>
      </c>
      <c r="E37" s="437"/>
      <c r="F37" s="79"/>
      <c r="G37" s="79"/>
      <c r="H37" s="79"/>
      <c r="I37" s="91">
        <f t="shared" si="7"/>
        <v>0</v>
      </c>
      <c r="J37" s="79"/>
      <c r="K37" s="79"/>
      <c r="L37" s="91">
        <f t="shared" si="8"/>
        <v>0</v>
      </c>
      <c r="M37" s="79"/>
      <c r="N37" s="79"/>
      <c r="O37" s="79"/>
      <c r="P37" s="91">
        <f t="shared" si="9"/>
        <v>0</v>
      </c>
      <c r="Q37" s="79"/>
      <c r="R37" s="79"/>
      <c r="S37" s="91">
        <f t="shared" si="10"/>
        <v>0</v>
      </c>
    </row>
    <row r="38" spans="1:19" ht="27.9" customHeight="1" x14ac:dyDescent="0.35">
      <c r="A38" s="419" t="s">
        <v>73</v>
      </c>
      <c r="B38" s="420"/>
      <c r="C38" s="420"/>
      <c r="D38" s="420"/>
      <c r="E38" s="415" t="s">
        <v>98</v>
      </c>
      <c r="F38" s="79"/>
      <c r="G38" s="79">
        <v>14959700</v>
      </c>
      <c r="H38" s="79">
        <v>10764800</v>
      </c>
      <c r="I38" s="91">
        <f t="shared" si="7"/>
        <v>25724500</v>
      </c>
      <c r="J38" s="79">
        <v>25724500</v>
      </c>
      <c r="K38" s="79"/>
      <c r="L38" s="91">
        <f t="shared" si="8"/>
        <v>25724500</v>
      </c>
      <c r="M38" s="79"/>
      <c r="N38" s="79">
        <v>44180</v>
      </c>
      <c r="O38" s="79">
        <v>11916229</v>
      </c>
      <c r="P38" s="91">
        <f t="shared" si="9"/>
        <v>11960409</v>
      </c>
      <c r="Q38" s="79">
        <v>11960409</v>
      </c>
      <c r="R38" s="79"/>
      <c r="S38" s="91">
        <f t="shared" si="10"/>
        <v>11960409</v>
      </c>
    </row>
    <row r="39" spans="1:19" ht="27.9" customHeight="1" x14ac:dyDescent="0.35">
      <c r="A39" s="419" t="s">
        <v>74</v>
      </c>
      <c r="B39" s="420"/>
      <c r="C39" s="420"/>
      <c r="D39" s="420"/>
      <c r="E39" s="415" t="s">
        <v>99</v>
      </c>
      <c r="F39" s="79"/>
      <c r="G39" s="79"/>
      <c r="H39" s="79"/>
      <c r="I39" s="91">
        <f t="shared" si="7"/>
        <v>0</v>
      </c>
      <c r="J39" s="79"/>
      <c r="K39" s="79"/>
      <c r="L39" s="91">
        <f t="shared" si="8"/>
        <v>0</v>
      </c>
      <c r="M39" s="79"/>
      <c r="N39" s="79"/>
      <c r="O39" s="79"/>
      <c r="P39" s="91">
        <f t="shared" si="9"/>
        <v>0</v>
      </c>
      <c r="Q39" s="79"/>
      <c r="R39" s="79"/>
      <c r="S39" s="91">
        <f t="shared" si="10"/>
        <v>0</v>
      </c>
    </row>
    <row r="40" spans="1:19" ht="14.15" x14ac:dyDescent="0.35">
      <c r="A40" s="419" t="s">
        <v>75</v>
      </c>
      <c r="B40" s="420"/>
      <c r="C40" s="420"/>
      <c r="D40" s="420"/>
      <c r="E40" s="415" t="s">
        <v>262</v>
      </c>
      <c r="F40" s="79"/>
      <c r="G40" s="79"/>
      <c r="H40" s="79"/>
      <c r="I40" s="91">
        <f t="shared" si="7"/>
        <v>0</v>
      </c>
      <c r="J40" s="79"/>
      <c r="K40" s="79"/>
      <c r="L40" s="91">
        <f t="shared" si="8"/>
        <v>0</v>
      </c>
      <c r="M40" s="79"/>
      <c r="N40" s="79"/>
      <c r="O40" s="79"/>
      <c r="P40" s="91">
        <f t="shared" si="9"/>
        <v>0</v>
      </c>
      <c r="Q40" s="79"/>
      <c r="R40" s="79"/>
      <c r="S40" s="91">
        <f t="shared" si="10"/>
        <v>0</v>
      </c>
    </row>
    <row r="41" spans="1:19" ht="27.9" customHeight="1" x14ac:dyDescent="0.35">
      <c r="A41" s="419" t="s">
        <v>76</v>
      </c>
      <c r="B41" s="420"/>
      <c r="C41" s="420"/>
      <c r="D41" s="420"/>
      <c r="E41" s="415" t="s">
        <v>424</v>
      </c>
      <c r="F41" s="79"/>
      <c r="G41" s="79"/>
      <c r="H41" s="79"/>
      <c r="I41" s="91">
        <f t="shared" si="7"/>
        <v>0</v>
      </c>
      <c r="J41" s="79"/>
      <c r="K41" s="79"/>
      <c r="L41" s="91">
        <f t="shared" si="8"/>
        <v>0</v>
      </c>
      <c r="M41" s="79"/>
      <c r="N41" s="79"/>
      <c r="O41" s="79">
        <v>8163833</v>
      </c>
      <c r="P41" s="91">
        <f t="shared" si="9"/>
        <v>8163833</v>
      </c>
      <c r="Q41" s="79">
        <v>8163833</v>
      </c>
      <c r="R41" s="79"/>
      <c r="S41" s="91">
        <f t="shared" si="10"/>
        <v>8163833</v>
      </c>
    </row>
    <row r="42" spans="1:19" ht="14.15" x14ac:dyDescent="0.35">
      <c r="A42" s="417" t="s">
        <v>78</v>
      </c>
      <c r="B42" s="418"/>
      <c r="C42" s="236" t="s">
        <v>100</v>
      </c>
      <c r="D42" s="237"/>
      <c r="E42" s="237"/>
      <c r="F42" s="79"/>
      <c r="G42" s="79"/>
      <c r="H42" s="79"/>
      <c r="I42" s="91">
        <f t="shared" si="7"/>
        <v>0</v>
      </c>
      <c r="J42" s="79"/>
      <c r="K42" s="79"/>
      <c r="L42" s="91">
        <f t="shared" si="8"/>
        <v>0</v>
      </c>
      <c r="M42" s="79"/>
      <c r="N42" s="79"/>
      <c r="O42" s="79"/>
      <c r="P42" s="91">
        <f t="shared" si="9"/>
        <v>0</v>
      </c>
      <c r="Q42" s="79"/>
      <c r="R42" s="79"/>
      <c r="S42" s="91">
        <f t="shared" si="10"/>
        <v>0</v>
      </c>
    </row>
    <row r="43" spans="1:19" ht="14.15" x14ac:dyDescent="0.35">
      <c r="A43" s="419" t="s">
        <v>69</v>
      </c>
      <c r="B43" s="420"/>
      <c r="C43" s="420"/>
      <c r="D43" s="436" t="s">
        <v>103</v>
      </c>
      <c r="E43" s="437"/>
      <c r="F43" s="79"/>
      <c r="G43" s="79"/>
      <c r="H43" s="79"/>
      <c r="I43" s="91">
        <f t="shared" si="7"/>
        <v>0</v>
      </c>
      <c r="J43" s="79"/>
      <c r="K43" s="79"/>
      <c r="L43" s="91">
        <f t="shared" si="8"/>
        <v>0</v>
      </c>
      <c r="M43" s="79"/>
      <c r="N43" s="79"/>
      <c r="O43" s="79"/>
      <c r="P43" s="91">
        <f t="shared" si="9"/>
        <v>0</v>
      </c>
      <c r="Q43" s="79"/>
      <c r="R43" s="79"/>
      <c r="S43" s="91">
        <f t="shared" si="10"/>
        <v>0</v>
      </c>
    </row>
    <row r="44" spans="1:19" ht="27.9" customHeight="1" x14ac:dyDescent="0.35">
      <c r="A44" s="419" t="s">
        <v>101</v>
      </c>
      <c r="B44" s="420"/>
      <c r="C44" s="420"/>
      <c r="D44" s="420"/>
      <c r="E44" s="415" t="s">
        <v>134</v>
      </c>
      <c r="F44" s="79"/>
      <c r="G44" s="79"/>
      <c r="H44" s="79">
        <v>540000</v>
      </c>
      <c r="I44" s="91">
        <f t="shared" si="7"/>
        <v>540000</v>
      </c>
      <c r="J44" s="79"/>
      <c r="K44" s="79">
        <v>540000</v>
      </c>
      <c r="L44" s="91">
        <f t="shared" si="8"/>
        <v>540000</v>
      </c>
      <c r="M44" s="79"/>
      <c r="N44" s="79"/>
      <c r="O44" s="79">
        <v>905000</v>
      </c>
      <c r="P44" s="91">
        <f t="shared" si="9"/>
        <v>905000</v>
      </c>
      <c r="Q44" s="79"/>
      <c r="R44" s="79">
        <v>905000</v>
      </c>
      <c r="S44" s="91">
        <f t="shared" si="10"/>
        <v>905000</v>
      </c>
    </row>
    <row r="45" spans="1:19" ht="27.9" customHeight="1" x14ac:dyDescent="0.35">
      <c r="A45" s="419" t="s">
        <v>102</v>
      </c>
      <c r="B45" s="420"/>
      <c r="C45" s="420"/>
      <c r="D45" s="420"/>
      <c r="E45" s="415" t="s">
        <v>60</v>
      </c>
      <c r="F45" s="79"/>
      <c r="G45" s="79"/>
      <c r="H45" s="79"/>
      <c r="I45" s="91">
        <f t="shared" si="7"/>
        <v>0</v>
      </c>
      <c r="J45" s="79"/>
      <c r="K45" s="79"/>
      <c r="L45" s="91">
        <f t="shared" si="8"/>
        <v>0</v>
      </c>
      <c r="M45" s="79"/>
      <c r="N45" s="79"/>
      <c r="O45" s="79"/>
      <c r="P45" s="91">
        <f t="shared" si="9"/>
        <v>0</v>
      </c>
      <c r="Q45" s="79"/>
      <c r="R45" s="79"/>
      <c r="S45" s="91">
        <f t="shared" si="10"/>
        <v>0</v>
      </c>
    </row>
    <row r="46" spans="1:19" ht="14.15" x14ac:dyDescent="0.35">
      <c r="A46" s="419" t="s">
        <v>70</v>
      </c>
      <c r="B46" s="420"/>
      <c r="C46" s="420"/>
      <c r="D46" s="436" t="s">
        <v>104</v>
      </c>
      <c r="E46" s="437"/>
      <c r="F46" s="79"/>
      <c r="G46" s="79"/>
      <c r="H46" s="79"/>
      <c r="I46" s="91">
        <f t="shared" si="7"/>
        <v>0</v>
      </c>
      <c r="J46" s="79"/>
      <c r="K46" s="79"/>
      <c r="L46" s="91">
        <f t="shared" si="8"/>
        <v>0</v>
      </c>
      <c r="M46" s="79"/>
      <c r="N46" s="79"/>
      <c r="O46" s="79"/>
      <c r="P46" s="91">
        <f t="shared" si="9"/>
        <v>0</v>
      </c>
      <c r="Q46" s="79"/>
      <c r="R46" s="79"/>
      <c r="S46" s="91">
        <f t="shared" si="10"/>
        <v>0</v>
      </c>
    </row>
    <row r="47" spans="1:19" ht="27.9" customHeight="1" x14ac:dyDescent="0.35">
      <c r="A47" s="419" t="s">
        <v>92</v>
      </c>
      <c r="B47" s="420"/>
      <c r="C47" s="420"/>
      <c r="D47" s="420"/>
      <c r="E47" s="415" t="s">
        <v>105</v>
      </c>
      <c r="F47" s="79"/>
      <c r="G47" s="79"/>
      <c r="H47" s="79"/>
      <c r="I47" s="91">
        <f t="shared" si="7"/>
        <v>0</v>
      </c>
      <c r="J47" s="79"/>
      <c r="K47" s="79"/>
      <c r="L47" s="91">
        <f t="shared" si="8"/>
        <v>0</v>
      </c>
      <c r="M47" s="79"/>
      <c r="N47" s="79"/>
      <c r="O47" s="79">
        <v>1231265</v>
      </c>
      <c r="P47" s="91">
        <f t="shared" si="9"/>
        <v>1231265</v>
      </c>
      <c r="Q47" s="79"/>
      <c r="R47" s="79">
        <v>1231265</v>
      </c>
      <c r="S47" s="91">
        <f t="shared" si="10"/>
        <v>1231265</v>
      </c>
    </row>
    <row r="48" spans="1:19" ht="14.15" x14ac:dyDescent="0.35">
      <c r="A48" s="419" t="s">
        <v>93</v>
      </c>
      <c r="B48" s="420"/>
      <c r="C48" s="420"/>
      <c r="D48" s="420"/>
      <c r="E48" s="415" t="s">
        <v>106</v>
      </c>
      <c r="F48" s="79"/>
      <c r="G48" s="79"/>
      <c r="H48" s="79">
        <v>91884051</v>
      </c>
      <c r="I48" s="91">
        <f t="shared" si="7"/>
        <v>91884051</v>
      </c>
      <c r="J48" s="79"/>
      <c r="K48" s="79">
        <v>91884051</v>
      </c>
      <c r="L48" s="91">
        <f t="shared" si="8"/>
        <v>91884051</v>
      </c>
      <c r="M48" s="79"/>
      <c r="N48" s="79"/>
      <c r="O48" s="79">
        <v>29881355</v>
      </c>
      <c r="P48" s="91">
        <f t="shared" si="9"/>
        <v>29881355</v>
      </c>
      <c r="Q48" s="79"/>
      <c r="R48" s="79">
        <v>29881355</v>
      </c>
      <c r="S48" s="91">
        <f t="shared" si="10"/>
        <v>29881355</v>
      </c>
    </row>
    <row r="49" spans="1:19" ht="14.15" x14ac:dyDescent="0.35">
      <c r="A49" s="419" t="s">
        <v>71</v>
      </c>
      <c r="B49" s="420"/>
      <c r="C49" s="420"/>
      <c r="D49" s="436" t="s">
        <v>107</v>
      </c>
      <c r="E49" s="437"/>
      <c r="F49" s="79"/>
      <c r="G49" s="79"/>
      <c r="H49" s="79"/>
      <c r="I49" s="91">
        <f t="shared" si="7"/>
        <v>0</v>
      </c>
      <c r="J49" s="79"/>
      <c r="K49" s="79"/>
      <c r="L49" s="91">
        <f t="shared" si="8"/>
        <v>0</v>
      </c>
      <c r="M49" s="79"/>
      <c r="N49" s="79"/>
      <c r="O49" s="79"/>
      <c r="P49" s="91">
        <f t="shared" si="9"/>
        <v>0</v>
      </c>
      <c r="Q49" s="79"/>
      <c r="R49" s="79"/>
      <c r="S49" s="91">
        <f t="shared" si="10"/>
        <v>0</v>
      </c>
    </row>
    <row r="50" spans="1:19" ht="27.9" customHeight="1" x14ac:dyDescent="0.35">
      <c r="A50" s="419" t="s">
        <v>81</v>
      </c>
      <c r="B50" s="420"/>
      <c r="C50" s="420"/>
      <c r="D50" s="420"/>
      <c r="E50" s="415" t="s">
        <v>108</v>
      </c>
      <c r="F50" s="79"/>
      <c r="G50" s="79"/>
      <c r="H50" s="79"/>
      <c r="I50" s="91">
        <f t="shared" si="7"/>
        <v>0</v>
      </c>
      <c r="J50" s="79"/>
      <c r="K50" s="79"/>
      <c r="L50" s="91">
        <f t="shared" si="8"/>
        <v>0</v>
      </c>
      <c r="M50" s="79"/>
      <c r="N50" s="79"/>
      <c r="O50" s="79"/>
      <c r="P50" s="91">
        <f t="shared" si="9"/>
        <v>0</v>
      </c>
      <c r="Q50" s="79"/>
      <c r="R50" s="79"/>
      <c r="S50" s="91">
        <f t="shared" si="10"/>
        <v>0</v>
      </c>
    </row>
    <row r="51" spans="1:19" ht="27.9" customHeight="1" x14ac:dyDescent="0.35">
      <c r="A51" s="438" t="s">
        <v>82</v>
      </c>
      <c r="B51" s="420"/>
      <c r="C51" s="420"/>
      <c r="D51" s="420"/>
      <c r="E51" s="415" t="s">
        <v>109</v>
      </c>
      <c r="F51" s="79"/>
      <c r="G51" s="79"/>
      <c r="H51" s="79"/>
      <c r="I51" s="91">
        <f t="shared" si="7"/>
        <v>0</v>
      </c>
      <c r="J51" s="79"/>
      <c r="K51" s="79"/>
      <c r="L51" s="91">
        <f t="shared" si="8"/>
        <v>0</v>
      </c>
      <c r="M51" s="79"/>
      <c r="N51" s="79"/>
      <c r="O51" s="79"/>
      <c r="P51" s="91">
        <f t="shared" si="9"/>
        <v>0</v>
      </c>
      <c r="Q51" s="79"/>
      <c r="R51" s="79"/>
      <c r="S51" s="91">
        <f t="shared" si="10"/>
        <v>0</v>
      </c>
    </row>
    <row r="52" spans="1:19" ht="27.9" customHeight="1" x14ac:dyDescent="0.35">
      <c r="A52" s="419" t="s">
        <v>83</v>
      </c>
      <c r="B52" s="420"/>
      <c r="C52" s="420"/>
      <c r="D52" s="420"/>
      <c r="E52" s="415" t="s">
        <v>138</v>
      </c>
      <c r="F52" s="79"/>
      <c r="G52" s="79"/>
      <c r="H52" s="79"/>
      <c r="I52" s="91">
        <f t="shared" si="7"/>
        <v>0</v>
      </c>
      <c r="J52" s="79"/>
      <c r="K52" s="79"/>
      <c r="L52" s="91">
        <f t="shared" si="8"/>
        <v>0</v>
      </c>
      <c r="M52" s="79"/>
      <c r="N52" s="79"/>
      <c r="O52" s="79"/>
      <c r="P52" s="91">
        <f t="shared" si="9"/>
        <v>0</v>
      </c>
      <c r="Q52" s="79"/>
      <c r="R52" s="79"/>
      <c r="S52" s="91">
        <f t="shared" si="10"/>
        <v>0</v>
      </c>
    </row>
    <row r="53" spans="1:19" ht="27.9" customHeight="1" x14ac:dyDescent="0.35">
      <c r="A53" s="417" t="s">
        <v>84</v>
      </c>
      <c r="B53" s="418"/>
      <c r="C53" s="236" t="s">
        <v>110</v>
      </c>
      <c r="D53" s="237"/>
      <c r="E53" s="237"/>
      <c r="F53" s="79"/>
      <c r="G53" s="79"/>
      <c r="H53" s="79"/>
      <c r="I53" s="91">
        <f t="shared" si="7"/>
        <v>0</v>
      </c>
      <c r="J53" s="79"/>
      <c r="K53" s="79"/>
      <c r="L53" s="91">
        <f t="shared" si="8"/>
        <v>0</v>
      </c>
      <c r="M53" s="79"/>
      <c r="N53" s="79"/>
      <c r="O53" s="79"/>
      <c r="P53" s="91">
        <f t="shared" si="9"/>
        <v>0</v>
      </c>
      <c r="Q53" s="79"/>
      <c r="R53" s="79"/>
      <c r="S53" s="91">
        <f t="shared" si="10"/>
        <v>0</v>
      </c>
    </row>
    <row r="54" spans="1:19" ht="14.6" thickBot="1" x14ac:dyDescent="0.4">
      <c r="A54" s="440" t="s">
        <v>86</v>
      </c>
      <c r="B54" s="441"/>
      <c r="C54" s="442" t="s">
        <v>111</v>
      </c>
      <c r="D54" s="443"/>
      <c r="E54" s="443"/>
      <c r="F54" s="79"/>
      <c r="G54" s="79"/>
      <c r="H54" s="79"/>
      <c r="I54" s="91">
        <f t="shared" si="7"/>
        <v>0</v>
      </c>
      <c r="J54" s="79"/>
      <c r="K54" s="79"/>
      <c r="L54" s="91">
        <f t="shared" si="8"/>
        <v>0</v>
      </c>
      <c r="M54" s="79"/>
      <c r="N54" s="79"/>
      <c r="O54" s="79"/>
      <c r="P54" s="91">
        <f t="shared" si="9"/>
        <v>0</v>
      </c>
      <c r="Q54" s="79"/>
      <c r="R54" s="79"/>
      <c r="S54" s="91">
        <f t="shared" si="10"/>
        <v>0</v>
      </c>
    </row>
    <row r="55" spans="1:19" ht="28.75" thickBot="1" x14ac:dyDescent="0.35">
      <c r="A55" s="431" t="s">
        <v>89</v>
      </c>
      <c r="B55" s="241" t="s">
        <v>112</v>
      </c>
      <c r="C55" s="432"/>
      <c r="D55" s="432"/>
      <c r="E55" s="432"/>
      <c r="F55" s="85">
        <f>SUM(F29:F54)</f>
        <v>16729000</v>
      </c>
      <c r="G55" s="85">
        <f>SUM(G29:G54)</f>
        <v>15009750</v>
      </c>
      <c r="H55" s="85">
        <f>SUM(H29:H54)</f>
        <v>341885887</v>
      </c>
      <c r="I55" s="85">
        <f>SUM(F55:H55)</f>
        <v>373624637</v>
      </c>
      <c r="J55" s="85">
        <f>SUM(J29:J54)</f>
        <v>281200586</v>
      </c>
      <c r="K55" s="85">
        <f>SUM(K29:K54)</f>
        <v>92424051</v>
      </c>
      <c r="L55" s="85">
        <f t="shared" si="8"/>
        <v>373624637</v>
      </c>
      <c r="M55" s="85">
        <f>SUM(M29:M54)</f>
        <v>17993690</v>
      </c>
      <c r="N55" s="85">
        <f>SUM(N29:N54)</f>
        <v>96454</v>
      </c>
      <c r="O55" s="85">
        <f>SUM(O29:O54)</f>
        <v>340209639</v>
      </c>
      <c r="P55" s="85">
        <f>SUM(M55:O55)</f>
        <v>358299783</v>
      </c>
      <c r="Q55" s="85">
        <f>SUM(Q29:Q54)</f>
        <v>326282163</v>
      </c>
      <c r="R55" s="85">
        <f>SUM(R29:R54)</f>
        <v>32017620</v>
      </c>
      <c r="S55" s="85">
        <f t="shared" si="10"/>
        <v>358299783</v>
      </c>
    </row>
    <row r="56" spans="1:19" ht="42.45" customHeight="1" thickBot="1" x14ac:dyDescent="0.35">
      <c r="A56" s="238" t="s">
        <v>64</v>
      </c>
      <c r="B56" s="239"/>
      <c r="C56" s="239"/>
      <c r="D56" s="239"/>
      <c r="E56" s="239"/>
      <c r="F56" s="85">
        <f>SUM(F55-F27)</f>
        <v>-94811050</v>
      </c>
      <c r="G56" s="85">
        <f>SUM(G55-G27)</f>
        <v>-62392610</v>
      </c>
      <c r="H56" s="85">
        <f>SUM(H55-H27)</f>
        <v>-11722037</v>
      </c>
      <c r="I56" s="85">
        <f>SUM(F56:H56)</f>
        <v>-168925697</v>
      </c>
      <c r="J56" s="85">
        <f>SUM(J55-J27)</f>
        <v>-36850979</v>
      </c>
      <c r="K56" s="85">
        <f>SUM(K55-K27)</f>
        <v>-132074718</v>
      </c>
      <c r="L56" s="85">
        <f t="shared" si="8"/>
        <v>-168925697</v>
      </c>
      <c r="M56" s="85">
        <f>SUM(M55-M27)</f>
        <v>-86499488</v>
      </c>
      <c r="N56" s="85">
        <f>SUM(N55-N27)</f>
        <v>-76665652</v>
      </c>
      <c r="O56" s="85">
        <f>SUM(O55-O27)</f>
        <v>15610100</v>
      </c>
      <c r="P56" s="85">
        <f>SUM(M56:O56)</f>
        <v>-147555040</v>
      </c>
      <c r="Q56" s="85">
        <f>SUM(Q55-Q27)</f>
        <v>-61392818</v>
      </c>
      <c r="R56" s="85">
        <f>SUM(R55-R27)</f>
        <v>-86162222</v>
      </c>
      <c r="S56" s="85">
        <f t="shared" si="10"/>
        <v>-147555040</v>
      </c>
    </row>
    <row r="57" spans="1:19" ht="27.9" customHeight="1" thickBot="1" x14ac:dyDescent="0.35">
      <c r="A57" s="444" t="s">
        <v>113</v>
      </c>
      <c r="B57" s="240" t="s">
        <v>114</v>
      </c>
      <c r="C57" s="240"/>
      <c r="D57" s="240"/>
      <c r="E57" s="241"/>
      <c r="F57" s="155"/>
      <c r="G57" s="155"/>
      <c r="H57" s="155"/>
      <c r="I57" s="156">
        <f t="shared" ref="I57:I65" si="11">SUM(F57:H57)</f>
        <v>0</v>
      </c>
      <c r="J57" s="155"/>
      <c r="K57" s="155"/>
      <c r="L57" s="156">
        <f t="shared" si="8"/>
        <v>0</v>
      </c>
      <c r="M57" s="155"/>
      <c r="N57" s="155"/>
      <c r="O57" s="155"/>
      <c r="P57" s="156">
        <f t="shared" ref="P57:P65" si="12">SUM(M57:O57)</f>
        <v>0</v>
      </c>
      <c r="Q57" s="155"/>
      <c r="R57" s="155"/>
      <c r="S57" s="156">
        <f t="shared" si="10"/>
        <v>0</v>
      </c>
    </row>
    <row r="58" spans="1:19" ht="27.9" customHeight="1" x14ac:dyDescent="0.35">
      <c r="A58" s="445" t="s">
        <v>115</v>
      </c>
      <c r="B58" s="446"/>
      <c r="C58" s="447" t="s">
        <v>139</v>
      </c>
      <c r="D58" s="448"/>
      <c r="E58" s="448"/>
      <c r="F58" s="92"/>
      <c r="G58" s="92"/>
      <c r="H58" s="92"/>
      <c r="I58" s="93">
        <f t="shared" si="11"/>
        <v>0</v>
      </c>
      <c r="J58" s="92"/>
      <c r="K58" s="92"/>
      <c r="L58" s="93">
        <f t="shared" si="8"/>
        <v>0</v>
      </c>
      <c r="M58" s="92"/>
      <c r="N58" s="92"/>
      <c r="O58" s="92"/>
      <c r="P58" s="93">
        <f t="shared" si="12"/>
        <v>0</v>
      </c>
      <c r="Q58" s="92"/>
      <c r="R58" s="92"/>
      <c r="S58" s="93">
        <f t="shared" si="10"/>
        <v>0</v>
      </c>
    </row>
    <row r="59" spans="1:19" ht="14.15" x14ac:dyDescent="0.35">
      <c r="A59" s="419" t="s">
        <v>69</v>
      </c>
      <c r="B59" s="420"/>
      <c r="C59" s="420"/>
      <c r="D59" s="436" t="s">
        <v>116</v>
      </c>
      <c r="E59" s="437"/>
      <c r="F59" s="79">
        <v>103170</v>
      </c>
      <c r="G59" s="79">
        <v>91800</v>
      </c>
      <c r="H59" s="79">
        <v>37092009</v>
      </c>
      <c r="I59" s="91">
        <f t="shared" si="11"/>
        <v>37286979</v>
      </c>
      <c r="J59" s="79">
        <v>36850979</v>
      </c>
      <c r="K59" s="79"/>
      <c r="L59" s="91">
        <f t="shared" si="8"/>
        <v>36850979</v>
      </c>
      <c r="M59" s="79">
        <v>125557</v>
      </c>
      <c r="N59" s="79">
        <v>91800</v>
      </c>
      <c r="O59" s="79">
        <v>36886450</v>
      </c>
      <c r="P59" s="91">
        <f t="shared" si="12"/>
        <v>37103807</v>
      </c>
      <c r="Q59" s="79">
        <v>61392818</v>
      </c>
      <c r="R59" s="79"/>
      <c r="S59" s="91">
        <f t="shared" si="10"/>
        <v>61392818</v>
      </c>
    </row>
    <row r="60" spans="1:19" ht="14.15" x14ac:dyDescent="0.35">
      <c r="A60" s="419" t="s">
        <v>70</v>
      </c>
      <c r="B60" s="420"/>
      <c r="C60" s="420"/>
      <c r="D60" s="436" t="s">
        <v>117</v>
      </c>
      <c r="E60" s="437"/>
      <c r="F60" s="79"/>
      <c r="G60" s="79"/>
      <c r="H60" s="79">
        <v>131638718</v>
      </c>
      <c r="I60" s="91">
        <f t="shared" si="11"/>
        <v>131638718</v>
      </c>
      <c r="J60" s="79"/>
      <c r="K60" s="79">
        <v>132074718</v>
      </c>
      <c r="L60" s="91">
        <f t="shared" si="8"/>
        <v>132074718</v>
      </c>
      <c r="M60" s="79"/>
      <c r="N60" s="79"/>
      <c r="O60" s="79">
        <v>110451233</v>
      </c>
      <c r="P60" s="91">
        <f t="shared" si="12"/>
        <v>110451233</v>
      </c>
      <c r="Q60" s="79"/>
      <c r="R60" s="79">
        <v>86162222</v>
      </c>
      <c r="S60" s="91">
        <f t="shared" si="10"/>
        <v>86162222</v>
      </c>
    </row>
    <row r="61" spans="1:19" ht="51.45" customHeight="1" x14ac:dyDescent="0.35">
      <c r="A61" s="449" t="s">
        <v>118</v>
      </c>
      <c r="B61" s="236" t="s">
        <v>119</v>
      </c>
      <c r="C61" s="237"/>
      <c r="D61" s="237"/>
      <c r="E61" s="237"/>
      <c r="F61" s="79"/>
      <c r="G61" s="79"/>
      <c r="H61" s="79"/>
      <c r="I61" s="91">
        <f t="shared" si="11"/>
        <v>0</v>
      </c>
      <c r="J61" s="79"/>
      <c r="K61" s="79"/>
      <c r="L61" s="91">
        <f t="shared" si="8"/>
        <v>0</v>
      </c>
      <c r="M61" s="79"/>
      <c r="N61" s="79"/>
      <c r="O61" s="79"/>
      <c r="P61" s="91">
        <f t="shared" si="12"/>
        <v>0</v>
      </c>
      <c r="Q61" s="79"/>
      <c r="R61" s="79"/>
      <c r="S61" s="91">
        <f t="shared" si="10"/>
        <v>0</v>
      </c>
    </row>
    <row r="62" spans="1:19" ht="14.15" x14ac:dyDescent="0.35">
      <c r="A62" s="417" t="s">
        <v>120</v>
      </c>
      <c r="B62" s="418"/>
      <c r="C62" s="236" t="s">
        <v>121</v>
      </c>
      <c r="D62" s="237"/>
      <c r="E62" s="237"/>
      <c r="F62" s="79"/>
      <c r="G62" s="79"/>
      <c r="H62" s="79"/>
      <c r="I62" s="91">
        <f t="shared" si="11"/>
        <v>0</v>
      </c>
      <c r="J62" s="79"/>
      <c r="K62" s="79"/>
      <c r="L62" s="91">
        <f t="shared" si="8"/>
        <v>0</v>
      </c>
      <c r="M62" s="79"/>
      <c r="N62" s="79"/>
      <c r="O62" s="79"/>
      <c r="P62" s="91">
        <f t="shared" si="12"/>
        <v>0</v>
      </c>
      <c r="Q62" s="79"/>
      <c r="R62" s="79"/>
      <c r="S62" s="91">
        <f t="shared" si="10"/>
        <v>0</v>
      </c>
    </row>
    <row r="63" spans="1:19" ht="27.9" customHeight="1" x14ac:dyDescent="0.35">
      <c r="A63" s="417" t="s">
        <v>123</v>
      </c>
      <c r="B63" s="418"/>
      <c r="C63" s="236" t="s">
        <v>122</v>
      </c>
      <c r="D63" s="237"/>
      <c r="E63" s="237"/>
      <c r="F63" s="79"/>
      <c r="G63" s="79"/>
      <c r="H63" s="79"/>
      <c r="I63" s="91">
        <f t="shared" si="11"/>
        <v>0</v>
      </c>
      <c r="J63" s="79"/>
      <c r="K63" s="79"/>
      <c r="L63" s="91">
        <f t="shared" si="8"/>
        <v>0</v>
      </c>
      <c r="M63" s="79"/>
      <c r="N63" s="79"/>
      <c r="O63" s="79"/>
      <c r="P63" s="91">
        <f t="shared" si="12"/>
        <v>0</v>
      </c>
      <c r="Q63" s="79"/>
      <c r="R63" s="79"/>
      <c r="S63" s="91">
        <f t="shared" si="10"/>
        <v>0</v>
      </c>
    </row>
    <row r="64" spans="1:19" ht="27.9" customHeight="1" x14ac:dyDescent="0.35">
      <c r="A64" s="419" t="s">
        <v>69</v>
      </c>
      <c r="B64" s="420"/>
      <c r="C64" s="420"/>
      <c r="D64" s="436" t="s">
        <v>124</v>
      </c>
      <c r="E64" s="437"/>
      <c r="F64" s="79"/>
      <c r="G64" s="79"/>
      <c r="H64" s="79"/>
      <c r="I64" s="91">
        <f t="shared" si="11"/>
        <v>0</v>
      </c>
      <c r="J64" s="79"/>
      <c r="K64" s="79"/>
      <c r="L64" s="91">
        <f t="shared" si="8"/>
        <v>0</v>
      </c>
      <c r="M64" s="79"/>
      <c r="N64" s="79"/>
      <c r="O64" s="79"/>
      <c r="P64" s="91">
        <f t="shared" si="12"/>
        <v>0</v>
      </c>
      <c r="Q64" s="79"/>
      <c r="R64" s="79"/>
      <c r="S64" s="91">
        <f t="shared" si="10"/>
        <v>0</v>
      </c>
    </row>
    <row r="65" spans="1:19" ht="27.9" customHeight="1" thickBot="1" x14ac:dyDescent="0.4">
      <c r="A65" s="450" t="s">
        <v>70</v>
      </c>
      <c r="B65" s="451"/>
      <c r="C65" s="451"/>
      <c r="D65" s="452" t="s">
        <v>125</v>
      </c>
      <c r="E65" s="453"/>
      <c r="F65" s="79"/>
      <c r="G65" s="79"/>
      <c r="H65" s="79"/>
      <c r="I65" s="91">
        <f t="shared" si="11"/>
        <v>0</v>
      </c>
      <c r="J65" s="79"/>
      <c r="K65" s="79"/>
      <c r="L65" s="91">
        <f t="shared" si="8"/>
        <v>0</v>
      </c>
      <c r="M65" s="79"/>
      <c r="N65" s="79"/>
      <c r="O65" s="79"/>
      <c r="P65" s="91">
        <f t="shared" si="12"/>
        <v>0</v>
      </c>
      <c r="Q65" s="79"/>
      <c r="R65" s="79"/>
      <c r="S65" s="91">
        <f t="shared" si="10"/>
        <v>0</v>
      </c>
    </row>
    <row r="66" spans="1:19" ht="27.9" customHeight="1" thickBot="1" x14ac:dyDescent="0.35">
      <c r="A66" s="444" t="s">
        <v>118</v>
      </c>
      <c r="B66" s="241" t="s">
        <v>126</v>
      </c>
      <c r="C66" s="432"/>
      <c r="D66" s="432"/>
      <c r="E66" s="432"/>
      <c r="F66" s="84">
        <f t="shared" ref="F66:S66" si="13">SUM(F59:F65)</f>
        <v>103170</v>
      </c>
      <c r="G66" s="84">
        <f t="shared" si="13"/>
        <v>91800</v>
      </c>
      <c r="H66" s="84">
        <f t="shared" si="13"/>
        <v>168730727</v>
      </c>
      <c r="I66" s="84">
        <f t="shared" si="13"/>
        <v>168925697</v>
      </c>
      <c r="J66" s="84">
        <f t="shared" si="13"/>
        <v>36850979</v>
      </c>
      <c r="K66" s="84">
        <f t="shared" si="13"/>
        <v>132074718</v>
      </c>
      <c r="L66" s="84">
        <f t="shared" si="13"/>
        <v>168925697</v>
      </c>
      <c r="M66" s="84">
        <f t="shared" si="13"/>
        <v>125557</v>
      </c>
      <c r="N66" s="84">
        <f t="shared" si="13"/>
        <v>91800</v>
      </c>
      <c r="O66" s="84">
        <f t="shared" si="13"/>
        <v>147337683</v>
      </c>
      <c r="P66" s="84">
        <f t="shared" si="13"/>
        <v>147555040</v>
      </c>
      <c r="Q66" s="84">
        <f t="shared" si="13"/>
        <v>61392818</v>
      </c>
      <c r="R66" s="84">
        <f t="shared" si="13"/>
        <v>86162222</v>
      </c>
      <c r="S66" s="84">
        <f t="shared" si="13"/>
        <v>147555040</v>
      </c>
    </row>
    <row r="67" spans="1:19" ht="27.9" customHeight="1" x14ac:dyDescent="0.35">
      <c r="A67" s="433" t="s">
        <v>127</v>
      </c>
      <c r="B67" s="447" t="s">
        <v>128</v>
      </c>
      <c r="C67" s="448"/>
      <c r="D67" s="448"/>
      <c r="E67" s="448"/>
      <c r="F67" s="79"/>
      <c r="G67" s="79"/>
      <c r="H67" s="79"/>
      <c r="I67" s="91">
        <f t="shared" ref="I67:I73" si="14">SUM(F67:H67)</f>
        <v>0</v>
      </c>
      <c r="J67" s="79"/>
      <c r="K67" s="79"/>
      <c r="L67" s="91">
        <f t="shared" ref="L67:L73" si="15">SUM(J67:K67)</f>
        <v>0</v>
      </c>
      <c r="M67" s="79"/>
      <c r="N67" s="79"/>
      <c r="O67" s="79"/>
      <c r="P67" s="91">
        <f t="shared" ref="P67:P73" si="16">SUM(M67:O67)</f>
        <v>0</v>
      </c>
      <c r="Q67" s="79"/>
      <c r="R67" s="79"/>
      <c r="S67" s="91">
        <f t="shared" ref="S67:S73" si="17">SUM(Q67:R67)</f>
        <v>0</v>
      </c>
    </row>
    <row r="68" spans="1:19" ht="14.15" x14ac:dyDescent="0.35">
      <c r="A68" s="417" t="s">
        <v>120</v>
      </c>
      <c r="B68" s="418"/>
      <c r="C68" s="236" t="s">
        <v>129</v>
      </c>
      <c r="D68" s="237"/>
      <c r="E68" s="237"/>
      <c r="F68" s="79"/>
      <c r="G68" s="79"/>
      <c r="H68" s="79"/>
      <c r="I68" s="91">
        <f t="shared" si="14"/>
        <v>0</v>
      </c>
      <c r="J68" s="79"/>
      <c r="K68" s="79"/>
      <c r="L68" s="91">
        <f t="shared" si="15"/>
        <v>0</v>
      </c>
      <c r="M68" s="79"/>
      <c r="N68" s="79"/>
      <c r="O68" s="79"/>
      <c r="P68" s="91">
        <f t="shared" si="16"/>
        <v>0</v>
      </c>
      <c r="Q68" s="79"/>
      <c r="R68" s="79"/>
      <c r="S68" s="91">
        <f t="shared" si="17"/>
        <v>0</v>
      </c>
    </row>
    <row r="69" spans="1:19" ht="27.9" customHeight="1" x14ac:dyDescent="0.35">
      <c r="A69" s="417" t="s">
        <v>123</v>
      </c>
      <c r="B69" s="418"/>
      <c r="C69" s="236" t="s">
        <v>130</v>
      </c>
      <c r="D69" s="237"/>
      <c r="E69" s="237"/>
      <c r="F69" s="79"/>
      <c r="G69" s="79"/>
      <c r="H69" s="79"/>
      <c r="I69" s="91">
        <f t="shared" si="14"/>
        <v>0</v>
      </c>
      <c r="J69" s="79"/>
      <c r="K69" s="79"/>
      <c r="L69" s="91">
        <f t="shared" si="15"/>
        <v>0</v>
      </c>
      <c r="M69" s="79"/>
      <c r="N69" s="79"/>
      <c r="O69" s="79"/>
      <c r="P69" s="91">
        <f t="shared" si="16"/>
        <v>0</v>
      </c>
      <c r="Q69" s="79"/>
      <c r="R69" s="79"/>
      <c r="S69" s="91">
        <f t="shared" si="17"/>
        <v>0</v>
      </c>
    </row>
    <row r="70" spans="1:19" ht="27.9" customHeight="1" x14ac:dyDescent="0.35">
      <c r="A70" s="419" t="s">
        <v>69</v>
      </c>
      <c r="B70" s="420"/>
      <c r="C70" s="420"/>
      <c r="D70" s="436" t="s">
        <v>131</v>
      </c>
      <c r="E70" s="437"/>
      <c r="F70" s="79"/>
      <c r="G70" s="79"/>
      <c r="H70" s="79"/>
      <c r="I70" s="91">
        <f t="shared" si="14"/>
        <v>0</v>
      </c>
      <c r="J70" s="79"/>
      <c r="K70" s="79"/>
      <c r="L70" s="91">
        <f t="shared" si="15"/>
        <v>0</v>
      </c>
      <c r="M70" s="79"/>
      <c r="N70" s="79"/>
      <c r="O70" s="79"/>
      <c r="P70" s="91">
        <f t="shared" si="16"/>
        <v>0</v>
      </c>
      <c r="Q70" s="79"/>
      <c r="R70" s="79"/>
      <c r="S70" s="91">
        <f t="shared" si="17"/>
        <v>0</v>
      </c>
    </row>
    <row r="71" spans="1:19" ht="27.9" customHeight="1" thickBot="1" x14ac:dyDescent="0.4">
      <c r="A71" s="450" t="s">
        <v>70</v>
      </c>
      <c r="B71" s="451"/>
      <c r="C71" s="451"/>
      <c r="D71" s="215" t="s">
        <v>132</v>
      </c>
      <c r="E71" s="216"/>
      <c r="F71" s="79"/>
      <c r="G71" s="79"/>
      <c r="H71" s="79"/>
      <c r="I71" s="91">
        <f t="shared" si="14"/>
        <v>0</v>
      </c>
      <c r="J71" s="79"/>
      <c r="K71" s="79"/>
      <c r="L71" s="91">
        <f t="shared" si="15"/>
        <v>0</v>
      </c>
      <c r="M71" s="79"/>
      <c r="N71" s="79"/>
      <c r="O71" s="79"/>
      <c r="P71" s="91">
        <f t="shared" si="16"/>
        <v>0</v>
      </c>
      <c r="Q71" s="79"/>
      <c r="R71" s="79"/>
      <c r="S71" s="91">
        <f t="shared" si="17"/>
        <v>0</v>
      </c>
    </row>
    <row r="72" spans="1:19" ht="14.6" customHeight="1" thickBot="1" x14ac:dyDescent="0.4">
      <c r="A72" s="431" t="s">
        <v>127</v>
      </c>
      <c r="B72" s="241" t="s">
        <v>133</v>
      </c>
      <c r="C72" s="432"/>
      <c r="D72" s="432"/>
      <c r="E72" s="432"/>
      <c r="F72" s="186"/>
      <c r="G72" s="186"/>
      <c r="H72" s="186"/>
      <c r="I72" s="186">
        <f t="shared" si="14"/>
        <v>0</v>
      </c>
      <c r="J72" s="186"/>
      <c r="K72" s="186"/>
      <c r="L72" s="186">
        <f t="shared" si="15"/>
        <v>0</v>
      </c>
      <c r="M72" s="186"/>
      <c r="N72" s="186"/>
      <c r="O72" s="186"/>
      <c r="P72" s="186">
        <f t="shared" si="16"/>
        <v>0</v>
      </c>
      <c r="Q72" s="186"/>
      <c r="R72" s="186"/>
      <c r="S72" s="186">
        <f t="shared" si="17"/>
        <v>0</v>
      </c>
    </row>
    <row r="73" spans="1:19" ht="14.6" customHeight="1" x14ac:dyDescent="0.35">
      <c r="A73" s="454" t="s">
        <v>135</v>
      </c>
      <c r="B73" s="455"/>
      <c r="C73" s="455"/>
      <c r="D73" s="455"/>
      <c r="E73" s="456"/>
      <c r="F73" s="82">
        <f>SUM(F27+F72)</f>
        <v>111540050</v>
      </c>
      <c r="G73" s="82">
        <f>SUM(G27+G72)</f>
        <v>77402360</v>
      </c>
      <c r="H73" s="82">
        <f>SUM(H27+H72)</f>
        <v>353607924</v>
      </c>
      <c r="I73" s="82">
        <f t="shared" si="14"/>
        <v>542550334</v>
      </c>
      <c r="J73" s="82">
        <f>SUM(J27+J72)</f>
        <v>318051565</v>
      </c>
      <c r="K73" s="82">
        <f>SUM(K27+K72)</f>
        <v>224498769</v>
      </c>
      <c r="L73" s="82">
        <f t="shared" si="15"/>
        <v>542550334</v>
      </c>
      <c r="M73" s="82">
        <f>SUM(M27+M72)</f>
        <v>104493178</v>
      </c>
      <c r="N73" s="82">
        <f>SUM(N27+N72)</f>
        <v>76762106</v>
      </c>
      <c r="O73" s="82">
        <f>SUM(O27+O72)</f>
        <v>324599539</v>
      </c>
      <c r="P73" s="82">
        <f t="shared" si="16"/>
        <v>505854823</v>
      </c>
      <c r="Q73" s="82">
        <f>SUM(Q27+Q72)</f>
        <v>387674981</v>
      </c>
      <c r="R73" s="82">
        <f>SUM(R27+R72)</f>
        <v>118179842</v>
      </c>
      <c r="S73" s="82">
        <f t="shared" si="17"/>
        <v>505854823</v>
      </c>
    </row>
    <row r="74" spans="1:19" ht="14.6" customHeight="1" thickBot="1" x14ac:dyDescent="0.4">
      <c r="A74" s="457" t="s">
        <v>136</v>
      </c>
      <c r="B74" s="458"/>
      <c r="C74" s="458"/>
      <c r="D74" s="458"/>
      <c r="E74" s="458"/>
      <c r="F74" s="80">
        <f t="shared" ref="F74:S74" si="18">SUM(F55+F66)</f>
        <v>16832170</v>
      </c>
      <c r="G74" s="80">
        <f t="shared" si="18"/>
        <v>15101550</v>
      </c>
      <c r="H74" s="80">
        <f t="shared" si="18"/>
        <v>510616614</v>
      </c>
      <c r="I74" s="80">
        <f t="shared" si="18"/>
        <v>542550334</v>
      </c>
      <c r="J74" s="80">
        <f t="shared" si="18"/>
        <v>318051565</v>
      </c>
      <c r="K74" s="80">
        <f t="shared" si="18"/>
        <v>224498769</v>
      </c>
      <c r="L74" s="80">
        <f t="shared" si="18"/>
        <v>542550334</v>
      </c>
      <c r="M74" s="80">
        <f t="shared" si="18"/>
        <v>18119247</v>
      </c>
      <c r="N74" s="80">
        <f t="shared" si="18"/>
        <v>188254</v>
      </c>
      <c r="O74" s="80">
        <f t="shared" si="18"/>
        <v>487547322</v>
      </c>
      <c r="P74" s="80">
        <f t="shared" si="18"/>
        <v>505854823</v>
      </c>
      <c r="Q74" s="80">
        <f t="shared" si="18"/>
        <v>387674981</v>
      </c>
      <c r="R74" s="80">
        <f t="shared" si="18"/>
        <v>118179842</v>
      </c>
      <c r="S74" s="80">
        <f t="shared" si="18"/>
        <v>505854823</v>
      </c>
    </row>
  </sheetData>
  <mergeCells count="113">
    <mergeCell ref="A71:C71"/>
    <mergeCell ref="D71:E71"/>
    <mergeCell ref="B72:E72"/>
    <mergeCell ref="A73:E73"/>
    <mergeCell ref="A74:E74"/>
    <mergeCell ref="A68:B68"/>
    <mergeCell ref="C68:E68"/>
    <mergeCell ref="A69:B69"/>
    <mergeCell ref="C69:E69"/>
    <mergeCell ref="A70:C70"/>
    <mergeCell ref="D70:E70"/>
    <mergeCell ref="A64:C64"/>
    <mergeCell ref="D64:E64"/>
    <mergeCell ref="A65:C65"/>
    <mergeCell ref="D65:E65"/>
    <mergeCell ref="B66:E66"/>
    <mergeCell ref="B67:E67"/>
    <mergeCell ref="A60:C60"/>
    <mergeCell ref="D60:E60"/>
    <mergeCell ref="B61:E61"/>
    <mergeCell ref="A62:B62"/>
    <mergeCell ref="C62:E62"/>
    <mergeCell ref="A63:B63"/>
    <mergeCell ref="C63:E63"/>
    <mergeCell ref="B55:E55"/>
    <mergeCell ref="A56:E56"/>
    <mergeCell ref="B57:E57"/>
    <mergeCell ref="A58:B58"/>
    <mergeCell ref="C58:E58"/>
    <mergeCell ref="A59:C59"/>
    <mergeCell ref="D59:E59"/>
    <mergeCell ref="A50:D50"/>
    <mergeCell ref="A51:D51"/>
    <mergeCell ref="A52:D52"/>
    <mergeCell ref="A53:B53"/>
    <mergeCell ref="C53:E53"/>
    <mergeCell ref="A54:B54"/>
    <mergeCell ref="C54:E54"/>
    <mergeCell ref="A46:C46"/>
    <mergeCell ref="D46:E46"/>
    <mergeCell ref="A47:D47"/>
    <mergeCell ref="A48:D48"/>
    <mergeCell ref="A49:C49"/>
    <mergeCell ref="D49:E49"/>
    <mergeCell ref="A42:B42"/>
    <mergeCell ref="C42:E42"/>
    <mergeCell ref="A43:C43"/>
    <mergeCell ref="D43:E43"/>
    <mergeCell ref="A44:D44"/>
    <mergeCell ref="A45:D45"/>
    <mergeCell ref="A37:C37"/>
    <mergeCell ref="D37:E37"/>
    <mergeCell ref="A38:D38"/>
    <mergeCell ref="A39:D39"/>
    <mergeCell ref="A40:D40"/>
    <mergeCell ref="A41:D41"/>
    <mergeCell ref="A32:D32"/>
    <mergeCell ref="A33:D33"/>
    <mergeCell ref="A34:D34"/>
    <mergeCell ref="A35:C35"/>
    <mergeCell ref="D35:E35"/>
    <mergeCell ref="A36:D36"/>
    <mergeCell ref="B28:E28"/>
    <mergeCell ref="A29:B29"/>
    <mergeCell ref="C29:E29"/>
    <mergeCell ref="A30:C30"/>
    <mergeCell ref="D30:E30"/>
    <mergeCell ref="A31:C31"/>
    <mergeCell ref="D31:E31"/>
    <mergeCell ref="A24:D24"/>
    <mergeCell ref="A25:B25"/>
    <mergeCell ref="C25:E25"/>
    <mergeCell ref="A26:B26"/>
    <mergeCell ref="C26:E26"/>
    <mergeCell ref="B27:E27"/>
    <mergeCell ref="A19:B19"/>
    <mergeCell ref="C19:E19"/>
    <mergeCell ref="A20:D20"/>
    <mergeCell ref="A21:D21"/>
    <mergeCell ref="A22:D22"/>
    <mergeCell ref="A23:D23"/>
    <mergeCell ref="A16:C16"/>
    <mergeCell ref="D16:E16"/>
    <mergeCell ref="A17:C17"/>
    <mergeCell ref="D17:E17"/>
    <mergeCell ref="A18:C18"/>
    <mergeCell ref="D18:E18"/>
    <mergeCell ref="A13:C13"/>
    <mergeCell ref="D13:E13"/>
    <mergeCell ref="A14:C14"/>
    <mergeCell ref="D14:E14"/>
    <mergeCell ref="A15:B15"/>
    <mergeCell ref="C15:E15"/>
    <mergeCell ref="B9:E9"/>
    <mergeCell ref="A10:B10"/>
    <mergeCell ref="C10:E10"/>
    <mergeCell ref="A11:C11"/>
    <mergeCell ref="D11:E11"/>
    <mergeCell ref="A12:C12"/>
    <mergeCell ref="D12:E12"/>
    <mergeCell ref="E6:L6"/>
    <mergeCell ref="R6:S6"/>
    <mergeCell ref="A7:E8"/>
    <mergeCell ref="F7:I7"/>
    <mergeCell ref="J7:L7"/>
    <mergeCell ref="M7:P7"/>
    <mergeCell ref="Q7:S7"/>
    <mergeCell ref="N1:S1"/>
    <mergeCell ref="A2:L2"/>
    <mergeCell ref="N2:S2"/>
    <mergeCell ref="A3:L3"/>
    <mergeCell ref="A4:L4"/>
    <mergeCell ref="A5:L5"/>
  </mergeCells>
  <pageMargins left="0.39370078740157483" right="0.39370078740157483" top="0.74803149606299213" bottom="0.74803149606299213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B3E66-49F9-430C-B86E-48576D86C85E}">
  <sheetPr>
    <pageSetUpPr fitToPage="1"/>
  </sheetPr>
  <dimension ref="A1:U74"/>
  <sheetViews>
    <sheetView zoomScale="60" zoomScaleNormal="60" workbookViewId="0">
      <selection activeCell="K1" sqref="K1:U1"/>
    </sheetView>
  </sheetViews>
  <sheetFormatPr defaultRowHeight="12.45" x14ac:dyDescent="0.3"/>
  <cols>
    <col min="1" max="3" width="3.23046875" customWidth="1"/>
    <col min="4" max="4" width="4.765625" customWidth="1"/>
    <col min="5" max="5" width="26.3046875" style="416" customWidth="1"/>
    <col min="6" max="6" width="12.3046875" customWidth="1"/>
    <col min="7" max="7" width="10.84375" customWidth="1"/>
    <col min="8" max="8" width="14.4609375" customWidth="1"/>
    <col min="9" max="9" width="13" customWidth="1"/>
    <col min="10" max="10" width="14" customWidth="1"/>
    <col min="11" max="11" width="13.61328125" bestFit="1" customWidth="1"/>
    <col min="12" max="12" width="9.23046875" customWidth="1"/>
    <col min="13" max="13" width="14" customWidth="1"/>
    <col min="14" max="14" width="12.53515625" customWidth="1"/>
    <col min="15" max="15" width="11.4609375" customWidth="1"/>
    <col min="16" max="16" width="11.23046875" customWidth="1"/>
    <col min="17" max="17" width="11.84375" customWidth="1"/>
    <col min="18" max="18" width="11.765625" customWidth="1"/>
    <col min="19" max="19" width="10" customWidth="1"/>
    <col min="20" max="20" width="9.3046875" customWidth="1"/>
    <col min="21" max="21" width="12.765625" customWidth="1"/>
  </cols>
  <sheetData>
    <row r="1" spans="1:21" x14ac:dyDescent="0.3">
      <c r="P1" s="294" t="s">
        <v>425</v>
      </c>
      <c r="Q1" s="294"/>
      <c r="R1" s="294"/>
      <c r="S1" s="294"/>
      <c r="T1" s="294"/>
      <c r="U1" s="294"/>
    </row>
    <row r="2" spans="1:21" ht="14.15" x14ac:dyDescent="0.35">
      <c r="A2" s="289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P2" s="295" t="s">
        <v>394</v>
      </c>
      <c r="Q2" s="295"/>
      <c r="R2" s="295"/>
      <c r="S2" s="295"/>
      <c r="T2" s="295"/>
      <c r="U2" s="295"/>
    </row>
    <row r="3" spans="1:21" ht="14.15" x14ac:dyDescent="0.35">
      <c r="A3" s="285" t="s">
        <v>374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21" ht="14.15" x14ac:dyDescent="0.35">
      <c r="A4" s="285" t="s">
        <v>137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21" ht="14.15" x14ac:dyDescent="0.35">
      <c r="A5" s="291" t="s">
        <v>381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</row>
    <row r="6" spans="1:21" ht="14.6" thickBot="1" x14ac:dyDescent="0.4">
      <c r="A6" s="176"/>
      <c r="B6" s="176"/>
      <c r="C6" s="176"/>
      <c r="D6" s="176"/>
      <c r="E6" s="286"/>
      <c r="F6" s="286"/>
      <c r="G6" s="286"/>
      <c r="H6" s="286"/>
      <c r="I6" s="286"/>
      <c r="J6" s="286"/>
      <c r="K6" s="286"/>
      <c r="L6" s="286"/>
      <c r="M6" s="286"/>
      <c r="S6" s="292" t="s">
        <v>309</v>
      </c>
      <c r="T6" s="292"/>
      <c r="U6" s="292"/>
    </row>
    <row r="7" spans="1:21" ht="14.6" thickBot="1" x14ac:dyDescent="0.35">
      <c r="A7" s="270" t="s">
        <v>2</v>
      </c>
      <c r="B7" s="271"/>
      <c r="C7" s="271"/>
      <c r="D7" s="271"/>
      <c r="E7" s="272"/>
      <c r="F7" s="276" t="s">
        <v>354</v>
      </c>
      <c r="G7" s="277"/>
      <c r="H7" s="277"/>
      <c r="I7" s="278"/>
      <c r="J7" s="276" t="s">
        <v>354</v>
      </c>
      <c r="K7" s="277"/>
      <c r="L7" s="293"/>
      <c r="M7" s="278"/>
      <c r="N7" s="276" t="s">
        <v>392</v>
      </c>
      <c r="O7" s="277"/>
      <c r="P7" s="277"/>
      <c r="Q7" s="278"/>
      <c r="R7" s="276" t="s">
        <v>392</v>
      </c>
      <c r="S7" s="277"/>
      <c r="T7" s="293"/>
      <c r="U7" s="278"/>
    </row>
    <row r="8" spans="1:21" ht="42.9" thickBot="1" x14ac:dyDescent="0.35">
      <c r="A8" s="273"/>
      <c r="B8" s="274"/>
      <c r="C8" s="274"/>
      <c r="D8" s="274"/>
      <c r="E8" s="275"/>
      <c r="F8" s="153" t="s">
        <v>166</v>
      </c>
      <c r="G8" s="150" t="s">
        <v>220</v>
      </c>
      <c r="H8" s="151" t="s">
        <v>151</v>
      </c>
      <c r="I8" s="152" t="s">
        <v>14</v>
      </c>
      <c r="J8" s="153" t="s">
        <v>378</v>
      </c>
      <c r="K8" s="151" t="s">
        <v>379</v>
      </c>
      <c r="L8" s="173" t="s">
        <v>380</v>
      </c>
      <c r="M8" s="152" t="s">
        <v>14</v>
      </c>
      <c r="N8" s="153" t="s">
        <v>166</v>
      </c>
      <c r="O8" s="150" t="s">
        <v>220</v>
      </c>
      <c r="P8" s="151" t="s">
        <v>151</v>
      </c>
      <c r="Q8" s="152" t="s">
        <v>14</v>
      </c>
      <c r="R8" s="153" t="s">
        <v>378</v>
      </c>
      <c r="S8" s="151" t="s">
        <v>379</v>
      </c>
      <c r="T8" s="173" t="s">
        <v>380</v>
      </c>
      <c r="U8" s="152" t="s">
        <v>14</v>
      </c>
    </row>
    <row r="9" spans="1:21" ht="14.15" x14ac:dyDescent="0.35">
      <c r="A9" s="83" t="s">
        <v>65</v>
      </c>
      <c r="B9" s="279" t="s">
        <v>66</v>
      </c>
      <c r="C9" s="280"/>
      <c r="D9" s="280"/>
      <c r="E9" s="280"/>
      <c r="F9" s="178"/>
      <c r="G9" s="178"/>
      <c r="H9" s="178"/>
      <c r="I9" s="179"/>
      <c r="J9" s="178"/>
      <c r="K9" s="178"/>
      <c r="L9" s="178"/>
      <c r="M9" s="179"/>
      <c r="N9" s="178"/>
      <c r="O9" s="178"/>
      <c r="P9" s="178"/>
      <c r="Q9" s="179"/>
      <c r="R9" s="178"/>
      <c r="S9" s="178"/>
      <c r="T9" s="178"/>
      <c r="U9" s="179"/>
    </row>
    <row r="10" spans="1:21" ht="14.15" x14ac:dyDescent="0.35">
      <c r="A10" s="224" t="s">
        <v>67</v>
      </c>
      <c r="B10" s="225"/>
      <c r="C10" s="281" t="s">
        <v>68</v>
      </c>
      <c r="D10" s="281"/>
      <c r="E10" s="282"/>
      <c r="F10" s="180"/>
      <c r="G10" s="180"/>
      <c r="H10" s="180"/>
      <c r="I10" s="181"/>
      <c r="J10" s="180"/>
      <c r="K10" s="180"/>
      <c r="L10" s="180"/>
      <c r="M10" s="181"/>
      <c r="N10" s="180"/>
      <c r="O10" s="180"/>
      <c r="P10" s="180"/>
      <c r="Q10" s="181"/>
      <c r="R10" s="180"/>
      <c r="S10" s="180"/>
      <c r="T10" s="180"/>
      <c r="U10" s="181"/>
    </row>
    <row r="11" spans="1:21" ht="14.15" x14ac:dyDescent="0.35">
      <c r="A11" s="228" t="s">
        <v>69</v>
      </c>
      <c r="B11" s="229"/>
      <c r="C11" s="229"/>
      <c r="D11" s="269" t="s">
        <v>3</v>
      </c>
      <c r="E11" s="262"/>
      <c r="F11" s="79">
        <v>61277050</v>
      </c>
      <c r="G11" s="79">
        <v>59467600</v>
      </c>
      <c r="H11" s="79">
        <v>54000012</v>
      </c>
      <c r="I11" s="91">
        <f>SUM(F11:H11)</f>
        <v>174744662</v>
      </c>
      <c r="J11" s="79">
        <v>174744662</v>
      </c>
      <c r="K11" s="79"/>
      <c r="L11" s="79"/>
      <c r="M11" s="91">
        <f t="shared" ref="M11:M26" si="0">SUM(J11:K11)</f>
        <v>174744662</v>
      </c>
      <c r="N11" s="79">
        <v>60120041</v>
      </c>
      <c r="O11" s="79">
        <v>59848434</v>
      </c>
      <c r="P11" s="79">
        <v>49847132</v>
      </c>
      <c r="Q11" s="91">
        <f>SUM(N11:P11)</f>
        <v>169815607</v>
      </c>
      <c r="R11" s="79">
        <v>169815607</v>
      </c>
      <c r="S11" s="79"/>
      <c r="T11" s="79"/>
      <c r="U11" s="91">
        <f t="shared" ref="U11:U26" si="1">SUM(R11:S11)</f>
        <v>169815607</v>
      </c>
    </row>
    <row r="12" spans="1:21" ht="14.15" x14ac:dyDescent="0.35">
      <c r="A12" s="228" t="s">
        <v>70</v>
      </c>
      <c r="B12" s="229"/>
      <c r="C12" s="229"/>
      <c r="D12" s="262" t="s">
        <v>10</v>
      </c>
      <c r="E12" s="263"/>
      <c r="F12" s="79">
        <v>10805000</v>
      </c>
      <c r="G12" s="79">
        <v>10407000</v>
      </c>
      <c r="H12" s="79">
        <v>8999500</v>
      </c>
      <c r="I12" s="91">
        <f t="shared" ref="I12:I14" si="2">SUM(F12:H12)</f>
        <v>30211500</v>
      </c>
      <c r="J12" s="79">
        <v>30211500</v>
      </c>
      <c r="K12" s="79"/>
      <c r="L12" s="79"/>
      <c r="M12" s="91">
        <f t="shared" si="0"/>
        <v>30211500</v>
      </c>
      <c r="N12" s="79">
        <v>10815749</v>
      </c>
      <c r="O12" s="79">
        <v>10026166</v>
      </c>
      <c r="P12" s="79">
        <v>8248729</v>
      </c>
      <c r="Q12" s="91">
        <f t="shared" ref="Q12:Q14" si="3">SUM(N12:P12)</f>
        <v>29090644</v>
      </c>
      <c r="R12" s="79">
        <v>29090644</v>
      </c>
      <c r="S12" s="79"/>
      <c r="T12" s="79"/>
      <c r="U12" s="91">
        <f t="shared" si="1"/>
        <v>29090644</v>
      </c>
    </row>
    <row r="13" spans="1:21" ht="14.15" x14ac:dyDescent="0.35">
      <c r="A13" s="228" t="s">
        <v>71</v>
      </c>
      <c r="B13" s="229"/>
      <c r="C13" s="229" t="s">
        <v>71</v>
      </c>
      <c r="D13" s="262" t="s">
        <v>51</v>
      </c>
      <c r="E13" s="263"/>
      <c r="F13" s="79">
        <v>39022000</v>
      </c>
      <c r="G13" s="79">
        <v>7527760</v>
      </c>
      <c r="H13" s="79">
        <v>41503650</v>
      </c>
      <c r="I13" s="91">
        <f t="shared" si="2"/>
        <v>88053410</v>
      </c>
      <c r="J13" s="79">
        <v>88053410</v>
      </c>
      <c r="K13" s="79"/>
      <c r="L13" s="79"/>
      <c r="M13" s="91">
        <f t="shared" si="0"/>
        <v>88053410</v>
      </c>
      <c r="N13" s="79">
        <v>33121388</v>
      </c>
      <c r="O13" s="79">
        <v>6594452</v>
      </c>
      <c r="P13" s="79">
        <v>37661578</v>
      </c>
      <c r="Q13" s="91">
        <f t="shared" si="3"/>
        <v>77377418</v>
      </c>
      <c r="R13" s="79">
        <v>77377418</v>
      </c>
      <c r="S13" s="79"/>
      <c r="T13" s="79"/>
      <c r="U13" s="91">
        <f t="shared" si="1"/>
        <v>77377418</v>
      </c>
    </row>
    <row r="14" spans="1:21" ht="14.15" x14ac:dyDescent="0.35">
      <c r="A14" s="228" t="s">
        <v>72</v>
      </c>
      <c r="B14" s="229"/>
      <c r="C14" s="229"/>
      <c r="D14" s="268" t="s">
        <v>77</v>
      </c>
      <c r="E14" s="263"/>
      <c r="F14" s="79"/>
      <c r="G14" s="79"/>
      <c r="H14" s="79">
        <v>8000000</v>
      </c>
      <c r="I14" s="91">
        <f t="shared" si="2"/>
        <v>8000000</v>
      </c>
      <c r="J14" s="79">
        <v>8000000</v>
      </c>
      <c r="K14" s="79"/>
      <c r="L14" s="79"/>
      <c r="M14" s="91">
        <f t="shared" si="0"/>
        <v>8000000</v>
      </c>
      <c r="N14" s="79"/>
      <c r="O14" s="79"/>
      <c r="P14" s="79">
        <v>6631850</v>
      </c>
      <c r="Q14" s="91">
        <f t="shared" si="3"/>
        <v>6631850</v>
      </c>
      <c r="R14" s="79">
        <v>6631850</v>
      </c>
      <c r="S14" s="79"/>
      <c r="T14" s="79"/>
      <c r="U14" s="91">
        <f t="shared" si="1"/>
        <v>6631850</v>
      </c>
    </row>
    <row r="15" spans="1:21" ht="14.15" x14ac:dyDescent="0.35">
      <c r="A15" s="224" t="s">
        <v>78</v>
      </c>
      <c r="B15" s="225"/>
      <c r="C15" s="252" t="s">
        <v>79</v>
      </c>
      <c r="D15" s="253"/>
      <c r="E15" s="253"/>
      <c r="F15" s="79"/>
      <c r="G15" s="79"/>
      <c r="H15" s="79"/>
      <c r="I15" s="91">
        <f>SUM(F15:H15)</f>
        <v>0</v>
      </c>
      <c r="J15" s="79"/>
      <c r="K15" s="79"/>
      <c r="L15" s="79"/>
      <c r="M15" s="91">
        <f t="shared" si="0"/>
        <v>0</v>
      </c>
      <c r="N15" s="79"/>
      <c r="O15" s="79"/>
      <c r="P15" s="79"/>
      <c r="Q15" s="91">
        <f>SUM(N15:P15)</f>
        <v>0</v>
      </c>
      <c r="R15" s="79"/>
      <c r="S15" s="79"/>
      <c r="T15" s="79"/>
      <c r="U15" s="91">
        <f t="shared" si="1"/>
        <v>0</v>
      </c>
    </row>
    <row r="16" spans="1:21" ht="14.15" x14ac:dyDescent="0.35">
      <c r="A16" s="228" t="s">
        <v>69</v>
      </c>
      <c r="B16" s="229"/>
      <c r="C16" s="229"/>
      <c r="D16" s="262" t="s">
        <v>80</v>
      </c>
      <c r="E16" s="263"/>
      <c r="F16" s="79">
        <v>436000</v>
      </c>
      <c r="G16" s="79"/>
      <c r="H16" s="79">
        <v>5684705</v>
      </c>
      <c r="I16" s="91">
        <f t="shared" ref="I16:I26" si="4">SUM(F16:H16)</f>
        <v>6120705</v>
      </c>
      <c r="J16" s="79">
        <v>6120705</v>
      </c>
      <c r="K16" s="79"/>
      <c r="L16" s="79"/>
      <c r="M16" s="91">
        <f t="shared" si="0"/>
        <v>6120705</v>
      </c>
      <c r="N16" s="79">
        <v>436000</v>
      </c>
      <c r="O16" s="79">
        <v>293054</v>
      </c>
      <c r="P16" s="79">
        <v>13047670</v>
      </c>
      <c r="Q16" s="91">
        <f t="shared" ref="Q16:Q26" si="5">SUM(N16:P16)</f>
        <v>13776724</v>
      </c>
      <c r="R16" s="79">
        <v>13776724</v>
      </c>
      <c r="S16" s="79"/>
      <c r="T16" s="79"/>
      <c r="U16" s="91">
        <f t="shared" si="1"/>
        <v>13776724</v>
      </c>
    </row>
    <row r="17" spans="1:21" ht="14.15" x14ac:dyDescent="0.35">
      <c r="A17" s="228" t="s">
        <v>70</v>
      </c>
      <c r="B17" s="229"/>
      <c r="C17" s="229" t="s">
        <v>85</v>
      </c>
      <c r="D17" s="262" t="s">
        <v>31</v>
      </c>
      <c r="E17" s="263"/>
      <c r="F17" s="79"/>
      <c r="G17" s="79"/>
      <c r="H17" s="79">
        <v>218378064</v>
      </c>
      <c r="I17" s="91">
        <f t="shared" si="4"/>
        <v>218378064</v>
      </c>
      <c r="J17" s="79">
        <v>218378064</v>
      </c>
      <c r="K17" s="79"/>
      <c r="L17" s="79"/>
      <c r="M17" s="91">
        <f t="shared" si="0"/>
        <v>218378064</v>
      </c>
      <c r="N17" s="79"/>
      <c r="O17" s="79"/>
      <c r="P17" s="79">
        <v>104259064</v>
      </c>
      <c r="Q17" s="91">
        <f t="shared" si="5"/>
        <v>104259064</v>
      </c>
      <c r="R17" s="79">
        <v>104259064</v>
      </c>
      <c r="S17" s="79"/>
      <c r="T17" s="79"/>
      <c r="U17" s="91">
        <f t="shared" si="1"/>
        <v>104259064</v>
      </c>
    </row>
    <row r="18" spans="1:21" ht="14.15" x14ac:dyDescent="0.35">
      <c r="A18" s="228" t="s">
        <v>71</v>
      </c>
      <c r="B18" s="229"/>
      <c r="C18" s="229"/>
      <c r="D18" s="269" t="s">
        <v>426</v>
      </c>
      <c r="E18" s="262"/>
      <c r="F18" s="79"/>
      <c r="G18" s="79"/>
      <c r="H18" s="79"/>
      <c r="I18" s="91"/>
      <c r="J18" s="79"/>
      <c r="K18" s="79"/>
      <c r="L18" s="79"/>
      <c r="M18" s="91"/>
      <c r="N18" s="79"/>
      <c r="O18" s="79"/>
      <c r="P18" s="79">
        <v>144054</v>
      </c>
      <c r="Q18" s="91">
        <f t="shared" si="5"/>
        <v>144054</v>
      </c>
      <c r="R18" s="79">
        <v>144054</v>
      </c>
      <c r="S18" s="79"/>
      <c r="T18" s="79"/>
      <c r="U18" s="91">
        <f t="shared" si="1"/>
        <v>144054</v>
      </c>
    </row>
    <row r="19" spans="1:21" ht="14.15" x14ac:dyDescent="0.35">
      <c r="A19" s="264" t="s">
        <v>84</v>
      </c>
      <c r="B19" s="265"/>
      <c r="C19" s="266" t="s">
        <v>221</v>
      </c>
      <c r="D19" s="266"/>
      <c r="E19" s="267"/>
      <c r="F19" s="79"/>
      <c r="G19" s="79"/>
      <c r="H19" s="79"/>
      <c r="I19" s="91">
        <f t="shared" si="4"/>
        <v>0</v>
      </c>
      <c r="J19" s="79"/>
      <c r="K19" s="79"/>
      <c r="L19" s="79"/>
      <c r="M19" s="91">
        <f t="shared" si="0"/>
        <v>0</v>
      </c>
      <c r="N19" s="79"/>
      <c r="O19" s="79"/>
      <c r="P19" s="79"/>
      <c r="Q19" s="91">
        <f t="shared" si="5"/>
        <v>0</v>
      </c>
      <c r="R19" s="79"/>
      <c r="S19" s="79"/>
      <c r="T19" s="79"/>
      <c r="U19" s="91">
        <f t="shared" si="1"/>
        <v>0</v>
      </c>
    </row>
    <row r="20" spans="1:21" ht="14.15" x14ac:dyDescent="0.35">
      <c r="A20" s="254" t="s">
        <v>222</v>
      </c>
      <c r="B20" s="255"/>
      <c r="C20" s="255"/>
      <c r="D20" s="255"/>
      <c r="E20" s="414" t="s">
        <v>223</v>
      </c>
      <c r="F20" s="79"/>
      <c r="G20" s="79"/>
      <c r="H20" s="79">
        <v>60000</v>
      </c>
      <c r="I20" s="91">
        <f t="shared" si="4"/>
        <v>60000</v>
      </c>
      <c r="J20" s="79">
        <v>60000</v>
      </c>
      <c r="K20" s="79"/>
      <c r="L20" s="79"/>
      <c r="M20" s="91">
        <f t="shared" si="0"/>
        <v>60000</v>
      </c>
      <c r="N20" s="79"/>
      <c r="O20" s="79"/>
      <c r="P20" s="79"/>
      <c r="Q20" s="91">
        <f t="shared" si="5"/>
        <v>0</v>
      </c>
      <c r="R20" s="79">
        <v>0</v>
      </c>
      <c r="S20" s="79"/>
      <c r="T20" s="79"/>
      <c r="U20" s="91">
        <f t="shared" si="1"/>
        <v>0</v>
      </c>
    </row>
    <row r="21" spans="1:21" ht="14.15" x14ac:dyDescent="0.35">
      <c r="A21" s="254" t="s">
        <v>224</v>
      </c>
      <c r="B21" s="255"/>
      <c r="C21" s="255"/>
      <c r="D21" s="255"/>
      <c r="E21" s="414" t="s">
        <v>225</v>
      </c>
      <c r="F21" s="79"/>
      <c r="G21" s="79"/>
      <c r="H21" s="79">
        <v>1654000</v>
      </c>
      <c r="I21" s="91">
        <f t="shared" si="4"/>
        <v>1654000</v>
      </c>
      <c r="J21" s="79">
        <v>1654000</v>
      </c>
      <c r="K21" s="79"/>
      <c r="L21" s="79"/>
      <c r="M21" s="91">
        <f t="shared" si="0"/>
        <v>1654000</v>
      </c>
      <c r="N21" s="79"/>
      <c r="O21" s="79"/>
      <c r="P21" s="79">
        <v>1654000</v>
      </c>
      <c r="Q21" s="91">
        <f t="shared" si="5"/>
        <v>1654000</v>
      </c>
      <c r="R21" s="79">
        <v>1654000</v>
      </c>
      <c r="S21" s="79"/>
      <c r="T21" s="79"/>
      <c r="U21" s="91">
        <f t="shared" si="1"/>
        <v>1654000</v>
      </c>
    </row>
    <row r="22" spans="1:21" ht="14.15" x14ac:dyDescent="0.35">
      <c r="A22" s="254" t="s">
        <v>280</v>
      </c>
      <c r="B22" s="255"/>
      <c r="C22" s="255"/>
      <c r="D22" s="255"/>
      <c r="E22" s="414" t="s">
        <v>289</v>
      </c>
      <c r="F22" s="79"/>
      <c r="G22" s="79"/>
      <c r="H22" s="79">
        <v>900000</v>
      </c>
      <c r="I22" s="91">
        <f t="shared" si="4"/>
        <v>900000</v>
      </c>
      <c r="J22" s="79">
        <v>900000</v>
      </c>
      <c r="K22" s="79"/>
      <c r="L22" s="79"/>
      <c r="M22" s="91">
        <f t="shared" si="0"/>
        <v>900000</v>
      </c>
      <c r="N22" s="79"/>
      <c r="O22" s="79"/>
      <c r="P22" s="79">
        <v>900000</v>
      </c>
      <c r="Q22" s="91">
        <f t="shared" si="5"/>
        <v>900000</v>
      </c>
      <c r="R22" s="79">
        <v>900000</v>
      </c>
      <c r="S22" s="79"/>
      <c r="T22" s="79"/>
      <c r="U22" s="91">
        <f t="shared" si="1"/>
        <v>900000</v>
      </c>
    </row>
    <row r="23" spans="1:21" ht="14.15" x14ac:dyDescent="0.35">
      <c r="A23" s="254" t="s">
        <v>290</v>
      </c>
      <c r="B23" s="255"/>
      <c r="C23" s="255"/>
      <c r="D23" s="255"/>
      <c r="E23" s="414" t="s">
        <v>281</v>
      </c>
      <c r="F23" s="79"/>
      <c r="G23" s="79"/>
      <c r="H23" s="79">
        <v>4130000</v>
      </c>
      <c r="I23" s="91">
        <f t="shared" si="4"/>
        <v>4130000</v>
      </c>
      <c r="J23" s="79"/>
      <c r="K23" s="79">
        <v>4130000</v>
      </c>
      <c r="L23" s="79"/>
      <c r="M23" s="91">
        <f t="shared" si="0"/>
        <v>4130000</v>
      </c>
      <c r="N23" s="79"/>
      <c r="O23" s="79"/>
      <c r="P23" s="79">
        <v>5760000</v>
      </c>
      <c r="Q23" s="91">
        <f t="shared" si="5"/>
        <v>5760000</v>
      </c>
      <c r="R23" s="79"/>
      <c r="S23" s="79">
        <v>5760000</v>
      </c>
      <c r="T23" s="79"/>
      <c r="U23" s="91">
        <f t="shared" si="1"/>
        <v>5760000</v>
      </c>
    </row>
    <row r="24" spans="1:21" ht="28.3" x14ac:dyDescent="0.35">
      <c r="A24" s="254" t="s">
        <v>291</v>
      </c>
      <c r="B24" s="255"/>
      <c r="C24" s="255"/>
      <c r="D24" s="255"/>
      <c r="E24" s="414" t="s">
        <v>292</v>
      </c>
      <c r="F24" s="79"/>
      <c r="G24" s="79"/>
      <c r="H24" s="79"/>
      <c r="I24" s="91">
        <f t="shared" si="4"/>
        <v>0</v>
      </c>
      <c r="J24" s="79"/>
      <c r="K24" s="79"/>
      <c r="L24" s="79"/>
      <c r="M24" s="91">
        <f t="shared" si="0"/>
        <v>0</v>
      </c>
      <c r="N24" s="79"/>
      <c r="O24" s="79"/>
      <c r="P24" s="79">
        <v>700000</v>
      </c>
      <c r="Q24" s="91">
        <f t="shared" si="5"/>
        <v>700000</v>
      </c>
      <c r="R24" s="79">
        <v>700000</v>
      </c>
      <c r="S24" s="79"/>
      <c r="T24" s="79"/>
      <c r="U24" s="91">
        <f t="shared" si="1"/>
        <v>700000</v>
      </c>
    </row>
    <row r="25" spans="1:21" ht="14.15" x14ac:dyDescent="0.35">
      <c r="A25" s="256" t="s">
        <v>86</v>
      </c>
      <c r="B25" s="257"/>
      <c r="C25" s="252" t="s">
        <v>87</v>
      </c>
      <c r="D25" s="253"/>
      <c r="E25" s="253"/>
      <c r="F25" s="79"/>
      <c r="G25" s="79"/>
      <c r="H25" s="79">
        <v>3183153</v>
      </c>
      <c r="I25" s="91">
        <f t="shared" si="4"/>
        <v>3183153</v>
      </c>
      <c r="J25" s="79">
        <v>3183153</v>
      </c>
      <c r="K25" s="79"/>
      <c r="L25" s="79"/>
      <c r="M25" s="91">
        <f t="shared" si="0"/>
        <v>3183153</v>
      </c>
      <c r="N25" s="79"/>
      <c r="O25" s="79"/>
      <c r="P25" s="79">
        <v>88467825</v>
      </c>
      <c r="Q25" s="91">
        <f t="shared" si="5"/>
        <v>88467825</v>
      </c>
      <c r="R25" s="79">
        <v>88467825</v>
      </c>
      <c r="S25" s="79"/>
      <c r="T25" s="79"/>
      <c r="U25" s="91">
        <f t="shared" si="1"/>
        <v>88467825</v>
      </c>
    </row>
    <row r="26" spans="1:21" ht="14.6" thickBot="1" x14ac:dyDescent="0.4">
      <c r="A26" s="258" t="s">
        <v>287</v>
      </c>
      <c r="B26" s="259"/>
      <c r="C26" s="260" t="s">
        <v>288</v>
      </c>
      <c r="D26" s="260"/>
      <c r="E26" s="261"/>
      <c r="F26" s="79"/>
      <c r="G26" s="79"/>
      <c r="H26" s="79">
        <v>7114840</v>
      </c>
      <c r="I26" s="91">
        <f t="shared" si="4"/>
        <v>7114840</v>
      </c>
      <c r="J26" s="79">
        <v>7114840</v>
      </c>
      <c r="K26" s="79"/>
      <c r="L26" s="79"/>
      <c r="M26" s="91">
        <f t="shared" si="0"/>
        <v>7114840</v>
      </c>
      <c r="N26" s="79"/>
      <c r="O26" s="79"/>
      <c r="P26" s="79">
        <v>7277637</v>
      </c>
      <c r="Q26" s="91">
        <f t="shared" si="5"/>
        <v>7277637</v>
      </c>
      <c r="R26" s="79">
        <v>7277637</v>
      </c>
      <c r="S26" s="79"/>
      <c r="T26" s="79"/>
      <c r="U26" s="91">
        <f t="shared" si="1"/>
        <v>7277637</v>
      </c>
    </row>
    <row r="27" spans="1:21" ht="28.75" customHeight="1" thickBot="1" x14ac:dyDescent="0.35">
      <c r="A27" s="182" t="s">
        <v>65</v>
      </c>
      <c r="B27" s="241" t="s">
        <v>88</v>
      </c>
      <c r="C27" s="432"/>
      <c r="D27" s="432"/>
      <c r="E27" s="432"/>
      <c r="F27" s="154">
        <f t="shared" ref="F27:U27" si="6">SUM(F9:F26)</f>
        <v>111540050</v>
      </c>
      <c r="G27" s="154">
        <f t="shared" si="6"/>
        <v>77402360</v>
      </c>
      <c r="H27" s="154">
        <f t="shared" si="6"/>
        <v>353607924</v>
      </c>
      <c r="I27" s="154">
        <f t="shared" si="6"/>
        <v>542550334</v>
      </c>
      <c r="J27" s="154">
        <f t="shared" si="6"/>
        <v>538420334</v>
      </c>
      <c r="K27" s="154">
        <f t="shared" si="6"/>
        <v>4130000</v>
      </c>
      <c r="L27" s="154">
        <f t="shared" si="6"/>
        <v>0</v>
      </c>
      <c r="M27" s="154">
        <f t="shared" si="6"/>
        <v>542550334</v>
      </c>
      <c r="N27" s="154">
        <f t="shared" si="6"/>
        <v>104493178</v>
      </c>
      <c r="O27" s="154">
        <f t="shared" si="6"/>
        <v>76762106</v>
      </c>
      <c r="P27" s="154">
        <f t="shared" si="6"/>
        <v>324599539</v>
      </c>
      <c r="Q27" s="154">
        <f t="shared" si="6"/>
        <v>505854823</v>
      </c>
      <c r="R27" s="154">
        <f t="shared" si="6"/>
        <v>500094823</v>
      </c>
      <c r="S27" s="154">
        <f t="shared" si="6"/>
        <v>5760000</v>
      </c>
      <c r="T27" s="154">
        <f t="shared" si="6"/>
        <v>0</v>
      </c>
      <c r="U27" s="154">
        <f t="shared" si="6"/>
        <v>505854823</v>
      </c>
    </row>
    <row r="28" spans="1:21" ht="14.15" x14ac:dyDescent="0.35">
      <c r="A28" s="183" t="s">
        <v>89</v>
      </c>
      <c r="B28" s="250" t="s">
        <v>90</v>
      </c>
      <c r="C28" s="251"/>
      <c r="D28" s="251"/>
      <c r="E28" s="251"/>
      <c r="F28" s="79"/>
      <c r="G28" s="79"/>
      <c r="H28" s="79"/>
      <c r="I28" s="91">
        <f t="shared" ref="I28:I54" si="7">SUM(F28:H28)</f>
        <v>0</v>
      </c>
      <c r="J28" s="79"/>
      <c r="K28" s="79"/>
      <c r="L28" s="79"/>
      <c r="M28" s="91">
        <f t="shared" ref="M28:M65" si="8">SUM(J28:K28)</f>
        <v>0</v>
      </c>
      <c r="N28" s="79"/>
      <c r="O28" s="79"/>
      <c r="P28" s="79"/>
      <c r="Q28" s="91">
        <f t="shared" ref="Q28:Q54" si="9">SUM(N28:P28)</f>
        <v>0</v>
      </c>
      <c r="R28" s="79"/>
      <c r="S28" s="79"/>
      <c r="T28" s="79"/>
      <c r="U28" s="91">
        <f t="shared" ref="U28:U65" si="10">SUM(R28:S28)</f>
        <v>0</v>
      </c>
    </row>
    <row r="29" spans="1:21" ht="14.15" x14ac:dyDescent="0.35">
      <c r="A29" s="224" t="s">
        <v>67</v>
      </c>
      <c r="B29" s="225"/>
      <c r="C29" s="252" t="s">
        <v>91</v>
      </c>
      <c r="D29" s="253"/>
      <c r="E29" s="253"/>
      <c r="F29" s="79"/>
      <c r="G29" s="79"/>
      <c r="H29" s="79"/>
      <c r="I29" s="91">
        <f t="shared" si="7"/>
        <v>0</v>
      </c>
      <c r="J29" s="79"/>
      <c r="K29" s="79"/>
      <c r="L29" s="79"/>
      <c r="M29" s="91">
        <f t="shared" si="8"/>
        <v>0</v>
      </c>
      <c r="N29" s="79"/>
      <c r="O29" s="79"/>
      <c r="P29" s="79"/>
      <c r="Q29" s="91">
        <f t="shared" si="9"/>
        <v>0</v>
      </c>
      <c r="R29" s="79"/>
      <c r="S29" s="79"/>
      <c r="T29" s="79"/>
      <c r="U29" s="91">
        <f t="shared" si="10"/>
        <v>0</v>
      </c>
    </row>
    <row r="30" spans="1:21" ht="14.15" x14ac:dyDescent="0.35">
      <c r="A30" s="228" t="s">
        <v>69</v>
      </c>
      <c r="B30" s="229"/>
      <c r="C30" s="229"/>
      <c r="D30" s="230" t="s">
        <v>91</v>
      </c>
      <c r="E30" s="231"/>
      <c r="F30" s="79">
        <v>16729000</v>
      </c>
      <c r="G30" s="79">
        <v>50050</v>
      </c>
      <c r="H30" s="79">
        <v>2834000</v>
      </c>
      <c r="I30" s="91">
        <f t="shared" si="7"/>
        <v>19613050</v>
      </c>
      <c r="J30" s="79">
        <v>19613050</v>
      </c>
      <c r="K30" s="79"/>
      <c r="L30" s="79"/>
      <c r="M30" s="91">
        <f t="shared" si="8"/>
        <v>19613050</v>
      </c>
      <c r="N30" s="79">
        <v>17993690</v>
      </c>
      <c r="O30" s="79">
        <v>52274</v>
      </c>
      <c r="P30" s="79">
        <v>27286680</v>
      </c>
      <c r="Q30" s="91">
        <f t="shared" si="9"/>
        <v>45332644</v>
      </c>
      <c r="R30" s="79">
        <v>45332644</v>
      </c>
      <c r="S30" s="79"/>
      <c r="T30" s="79"/>
      <c r="U30" s="91">
        <f t="shared" si="10"/>
        <v>45332644</v>
      </c>
    </row>
    <row r="31" spans="1:21" ht="14.15" x14ac:dyDescent="0.35">
      <c r="A31" s="228" t="s">
        <v>70</v>
      </c>
      <c r="B31" s="229"/>
      <c r="C31" s="229"/>
      <c r="D31" s="230" t="s">
        <v>226</v>
      </c>
      <c r="E31" s="231"/>
      <c r="F31" s="79"/>
      <c r="G31" s="79"/>
      <c r="H31" s="79"/>
      <c r="I31" s="91">
        <f t="shared" si="7"/>
        <v>0</v>
      </c>
      <c r="J31" s="79"/>
      <c r="K31" s="79"/>
      <c r="L31" s="79"/>
      <c r="M31" s="91">
        <f t="shared" si="8"/>
        <v>0</v>
      </c>
      <c r="N31" s="79"/>
      <c r="O31" s="79"/>
      <c r="P31" s="79"/>
      <c r="Q31" s="91">
        <f t="shared" si="9"/>
        <v>0</v>
      </c>
      <c r="R31" s="79"/>
      <c r="S31" s="79"/>
      <c r="T31" s="79"/>
      <c r="U31" s="91">
        <f t="shared" si="10"/>
        <v>0</v>
      </c>
    </row>
    <row r="32" spans="1:21" ht="14.15" x14ac:dyDescent="0.35">
      <c r="A32" s="228" t="s">
        <v>92</v>
      </c>
      <c r="B32" s="229"/>
      <c r="C32" s="229"/>
      <c r="D32" s="229"/>
      <c r="E32" s="81" t="s">
        <v>95</v>
      </c>
      <c r="F32" s="79"/>
      <c r="G32" s="79"/>
      <c r="H32" s="79">
        <v>49792000</v>
      </c>
      <c r="I32" s="91">
        <f t="shared" si="7"/>
        <v>49792000</v>
      </c>
      <c r="J32" s="79">
        <v>49792000</v>
      </c>
      <c r="K32" s="79"/>
      <c r="L32" s="79"/>
      <c r="M32" s="91">
        <f t="shared" si="8"/>
        <v>49792000</v>
      </c>
      <c r="N32" s="79"/>
      <c r="O32" s="79"/>
      <c r="P32" s="79">
        <v>52137000</v>
      </c>
      <c r="Q32" s="91">
        <f t="shared" si="9"/>
        <v>52137000</v>
      </c>
      <c r="R32" s="79">
        <v>52137000</v>
      </c>
      <c r="S32" s="79"/>
      <c r="T32" s="79"/>
      <c r="U32" s="91">
        <f t="shared" si="10"/>
        <v>52137000</v>
      </c>
    </row>
    <row r="33" spans="1:21" ht="14.15" x14ac:dyDescent="0.35">
      <c r="A33" s="228" t="s">
        <v>93</v>
      </c>
      <c r="B33" s="229"/>
      <c r="C33" s="229"/>
      <c r="D33" s="229"/>
      <c r="E33" s="415" t="s">
        <v>15</v>
      </c>
      <c r="F33" s="79"/>
      <c r="G33" s="79"/>
      <c r="H33" s="79">
        <v>8000000</v>
      </c>
      <c r="I33" s="91">
        <f t="shared" si="7"/>
        <v>8000000</v>
      </c>
      <c r="J33" s="79">
        <v>8000000</v>
      </c>
      <c r="K33" s="79"/>
      <c r="L33" s="79"/>
      <c r="M33" s="91">
        <f t="shared" si="8"/>
        <v>8000000</v>
      </c>
      <c r="N33" s="79"/>
      <c r="O33" s="79"/>
      <c r="P33" s="79">
        <v>0</v>
      </c>
      <c r="Q33" s="91">
        <f t="shared" si="9"/>
        <v>0</v>
      </c>
      <c r="R33" s="79">
        <v>0</v>
      </c>
      <c r="S33" s="79"/>
      <c r="T33" s="79"/>
      <c r="U33" s="91">
        <f t="shared" si="10"/>
        <v>0</v>
      </c>
    </row>
    <row r="34" spans="1:21" ht="28.3" x14ac:dyDescent="0.35">
      <c r="A34" s="228" t="s">
        <v>94</v>
      </c>
      <c r="B34" s="229"/>
      <c r="C34" s="229"/>
      <c r="D34" s="229"/>
      <c r="E34" s="415" t="s">
        <v>61</v>
      </c>
      <c r="F34" s="79"/>
      <c r="G34" s="79"/>
      <c r="H34" s="79">
        <v>200000</v>
      </c>
      <c r="I34" s="91">
        <f t="shared" si="7"/>
        <v>200000</v>
      </c>
      <c r="J34" s="79">
        <v>200000</v>
      </c>
      <c r="K34" s="79"/>
      <c r="L34" s="79"/>
      <c r="M34" s="91">
        <f t="shared" si="8"/>
        <v>200000</v>
      </c>
      <c r="N34" s="79"/>
      <c r="O34" s="79"/>
      <c r="P34" s="79">
        <v>964000</v>
      </c>
      <c r="Q34" s="91">
        <f t="shared" si="9"/>
        <v>964000</v>
      </c>
      <c r="R34" s="79">
        <v>964000</v>
      </c>
      <c r="S34" s="79"/>
      <c r="T34" s="79"/>
      <c r="U34" s="91">
        <f t="shared" si="10"/>
        <v>964000</v>
      </c>
    </row>
    <row r="35" spans="1:21" ht="14.15" x14ac:dyDescent="0.35">
      <c r="A35" s="228" t="s">
        <v>71</v>
      </c>
      <c r="B35" s="229"/>
      <c r="C35" s="229"/>
      <c r="D35" s="230" t="s">
        <v>96</v>
      </c>
      <c r="E35" s="231"/>
      <c r="F35" s="79"/>
      <c r="G35" s="79"/>
      <c r="H35" s="79"/>
      <c r="I35" s="91">
        <f t="shared" si="7"/>
        <v>0</v>
      </c>
      <c r="J35" s="79"/>
      <c r="K35" s="79"/>
      <c r="L35" s="79"/>
      <c r="M35" s="91">
        <f t="shared" si="8"/>
        <v>0</v>
      </c>
      <c r="N35" s="79"/>
      <c r="O35" s="79"/>
      <c r="P35" s="79"/>
      <c r="Q35" s="91">
        <f t="shared" si="9"/>
        <v>0</v>
      </c>
      <c r="R35" s="79"/>
      <c r="S35" s="79"/>
      <c r="T35" s="79"/>
      <c r="U35" s="91">
        <f t="shared" si="10"/>
        <v>0</v>
      </c>
    </row>
    <row r="36" spans="1:21" ht="17.600000000000001" customHeight="1" x14ac:dyDescent="0.35">
      <c r="A36" s="244" t="s">
        <v>81</v>
      </c>
      <c r="B36" s="249"/>
      <c r="C36" s="249"/>
      <c r="D36" s="249"/>
      <c r="E36" s="415" t="s">
        <v>227</v>
      </c>
      <c r="F36" s="79"/>
      <c r="G36" s="79"/>
      <c r="H36" s="79">
        <v>177871036</v>
      </c>
      <c r="I36" s="91">
        <f t="shared" si="7"/>
        <v>177871036</v>
      </c>
      <c r="J36" s="79">
        <v>177871036</v>
      </c>
      <c r="K36" s="79"/>
      <c r="L36" s="79"/>
      <c r="M36" s="91">
        <f t="shared" si="8"/>
        <v>177871036</v>
      </c>
      <c r="N36" s="79"/>
      <c r="O36" s="79"/>
      <c r="P36" s="79">
        <v>207724277</v>
      </c>
      <c r="Q36" s="91">
        <f t="shared" si="9"/>
        <v>207724277</v>
      </c>
      <c r="R36" s="79">
        <v>207724277</v>
      </c>
      <c r="S36" s="79"/>
      <c r="T36" s="79"/>
      <c r="U36" s="91">
        <f t="shared" si="10"/>
        <v>207724277</v>
      </c>
    </row>
    <row r="37" spans="1:21" ht="14.15" x14ac:dyDescent="0.35">
      <c r="A37" s="228" t="s">
        <v>72</v>
      </c>
      <c r="B37" s="229"/>
      <c r="C37" s="229"/>
      <c r="D37" s="230" t="s">
        <v>97</v>
      </c>
      <c r="E37" s="231"/>
      <c r="F37" s="79"/>
      <c r="G37" s="79"/>
      <c r="H37" s="79"/>
      <c r="I37" s="91">
        <f t="shared" si="7"/>
        <v>0</v>
      </c>
      <c r="J37" s="79"/>
      <c r="K37" s="79"/>
      <c r="L37" s="79"/>
      <c r="M37" s="91">
        <f t="shared" si="8"/>
        <v>0</v>
      </c>
      <c r="N37" s="79"/>
      <c r="O37" s="79"/>
      <c r="P37" s="79"/>
      <c r="Q37" s="91">
        <f t="shared" si="9"/>
        <v>0</v>
      </c>
      <c r="R37" s="79"/>
      <c r="S37" s="79"/>
      <c r="T37" s="79"/>
      <c r="U37" s="91">
        <f t="shared" si="10"/>
        <v>0</v>
      </c>
    </row>
    <row r="38" spans="1:21" ht="28.3" x14ac:dyDescent="0.35">
      <c r="A38" s="228" t="s">
        <v>73</v>
      </c>
      <c r="B38" s="229"/>
      <c r="C38" s="229"/>
      <c r="D38" s="229"/>
      <c r="E38" s="415" t="s">
        <v>98</v>
      </c>
      <c r="F38" s="79"/>
      <c r="G38" s="79">
        <v>14959700</v>
      </c>
      <c r="H38" s="79">
        <v>10764800</v>
      </c>
      <c r="I38" s="91">
        <f t="shared" si="7"/>
        <v>25724500</v>
      </c>
      <c r="J38" s="79">
        <v>25724500</v>
      </c>
      <c r="K38" s="79"/>
      <c r="L38" s="79"/>
      <c r="M38" s="91">
        <f t="shared" si="8"/>
        <v>25724500</v>
      </c>
      <c r="N38" s="79"/>
      <c r="O38" s="79">
        <v>44180</v>
      </c>
      <c r="P38" s="79">
        <v>11916229</v>
      </c>
      <c r="Q38" s="91">
        <f t="shared" si="9"/>
        <v>11960409</v>
      </c>
      <c r="R38" s="79">
        <v>11960409</v>
      </c>
      <c r="S38" s="79"/>
      <c r="T38" s="79"/>
      <c r="U38" s="91">
        <f t="shared" si="10"/>
        <v>11960409</v>
      </c>
    </row>
    <row r="39" spans="1:21" ht="35.25" customHeight="1" x14ac:dyDescent="0.35">
      <c r="A39" s="228" t="s">
        <v>74</v>
      </c>
      <c r="B39" s="229"/>
      <c r="C39" s="229"/>
      <c r="D39" s="229"/>
      <c r="E39" s="415" t="s">
        <v>99</v>
      </c>
      <c r="F39" s="79"/>
      <c r="G39" s="79"/>
      <c r="H39" s="79"/>
      <c r="I39" s="91">
        <f t="shared" si="7"/>
        <v>0</v>
      </c>
      <c r="J39" s="79"/>
      <c r="K39" s="79"/>
      <c r="L39" s="79"/>
      <c r="M39" s="91">
        <f t="shared" si="8"/>
        <v>0</v>
      </c>
      <c r="N39" s="79"/>
      <c r="O39" s="79"/>
      <c r="P39" s="79"/>
      <c r="Q39" s="91">
        <f t="shared" si="9"/>
        <v>0</v>
      </c>
      <c r="R39" s="79"/>
      <c r="S39" s="79"/>
      <c r="T39" s="79"/>
      <c r="U39" s="91">
        <f t="shared" si="10"/>
        <v>0</v>
      </c>
    </row>
    <row r="40" spans="1:21" ht="14.15" x14ac:dyDescent="0.35">
      <c r="A40" s="228" t="s">
        <v>75</v>
      </c>
      <c r="B40" s="229"/>
      <c r="C40" s="229"/>
      <c r="D40" s="229"/>
      <c r="E40" s="415" t="s">
        <v>262</v>
      </c>
      <c r="F40" s="79"/>
      <c r="G40" s="79"/>
      <c r="H40" s="79"/>
      <c r="I40" s="91">
        <f t="shared" si="7"/>
        <v>0</v>
      </c>
      <c r="J40" s="79"/>
      <c r="K40" s="79"/>
      <c r="L40" s="79"/>
      <c r="M40" s="91">
        <f t="shared" si="8"/>
        <v>0</v>
      </c>
      <c r="N40" s="79"/>
      <c r="O40" s="79"/>
      <c r="P40" s="79"/>
      <c r="Q40" s="91">
        <f t="shared" si="9"/>
        <v>0</v>
      </c>
      <c r="R40" s="79"/>
      <c r="S40" s="79"/>
      <c r="T40" s="79"/>
      <c r="U40" s="91">
        <f t="shared" si="10"/>
        <v>0</v>
      </c>
    </row>
    <row r="41" spans="1:21" ht="28.3" x14ac:dyDescent="0.35">
      <c r="A41" s="228" t="s">
        <v>76</v>
      </c>
      <c r="B41" s="229"/>
      <c r="C41" s="229"/>
      <c r="D41" s="229"/>
      <c r="E41" s="415" t="s">
        <v>424</v>
      </c>
      <c r="F41" s="79"/>
      <c r="G41" s="79"/>
      <c r="H41" s="79"/>
      <c r="I41" s="91">
        <f t="shared" si="7"/>
        <v>0</v>
      </c>
      <c r="J41" s="79"/>
      <c r="K41" s="79"/>
      <c r="L41" s="79"/>
      <c r="M41" s="91">
        <f t="shared" si="8"/>
        <v>0</v>
      </c>
      <c r="N41" s="79"/>
      <c r="O41" s="79"/>
      <c r="P41" s="79">
        <v>8163833</v>
      </c>
      <c r="Q41" s="91">
        <f t="shared" si="9"/>
        <v>8163833</v>
      </c>
      <c r="R41" s="79">
        <v>8163833</v>
      </c>
      <c r="S41" s="79"/>
      <c r="T41" s="79"/>
      <c r="U41" s="91">
        <f t="shared" si="10"/>
        <v>8163833</v>
      </c>
    </row>
    <row r="42" spans="1:21" ht="14.15" x14ac:dyDescent="0.35">
      <c r="A42" s="224" t="s">
        <v>78</v>
      </c>
      <c r="B42" s="225"/>
      <c r="C42" s="226" t="s">
        <v>100</v>
      </c>
      <c r="D42" s="227"/>
      <c r="E42" s="227"/>
      <c r="F42" s="79"/>
      <c r="G42" s="79"/>
      <c r="H42" s="79"/>
      <c r="I42" s="91">
        <f t="shared" si="7"/>
        <v>0</v>
      </c>
      <c r="J42" s="79"/>
      <c r="K42" s="79"/>
      <c r="L42" s="79"/>
      <c r="M42" s="91">
        <f t="shared" si="8"/>
        <v>0</v>
      </c>
      <c r="N42" s="79"/>
      <c r="O42" s="79"/>
      <c r="P42" s="79"/>
      <c r="Q42" s="91">
        <f t="shared" si="9"/>
        <v>0</v>
      </c>
      <c r="R42" s="79"/>
      <c r="S42" s="79"/>
      <c r="T42" s="79"/>
      <c r="U42" s="91">
        <f t="shared" si="10"/>
        <v>0</v>
      </c>
    </row>
    <row r="43" spans="1:21" ht="14.15" x14ac:dyDescent="0.35">
      <c r="A43" s="228" t="s">
        <v>69</v>
      </c>
      <c r="B43" s="229"/>
      <c r="C43" s="229"/>
      <c r="D43" s="230" t="s">
        <v>103</v>
      </c>
      <c r="E43" s="231"/>
      <c r="F43" s="79"/>
      <c r="G43" s="79"/>
      <c r="H43" s="79"/>
      <c r="I43" s="91">
        <f t="shared" si="7"/>
        <v>0</v>
      </c>
      <c r="J43" s="79"/>
      <c r="K43" s="79"/>
      <c r="L43" s="79"/>
      <c r="M43" s="91">
        <f t="shared" si="8"/>
        <v>0</v>
      </c>
      <c r="N43" s="79"/>
      <c r="O43" s="79"/>
      <c r="P43" s="79"/>
      <c r="Q43" s="91">
        <f t="shared" si="9"/>
        <v>0</v>
      </c>
      <c r="R43" s="79"/>
      <c r="S43" s="79"/>
      <c r="T43" s="79"/>
      <c r="U43" s="91">
        <f t="shared" si="10"/>
        <v>0</v>
      </c>
    </row>
    <row r="44" spans="1:21" ht="28.3" x14ac:dyDescent="0.35">
      <c r="A44" s="228" t="s">
        <v>101</v>
      </c>
      <c r="B44" s="229"/>
      <c r="C44" s="229"/>
      <c r="D44" s="229"/>
      <c r="E44" s="415" t="s">
        <v>134</v>
      </c>
      <c r="F44" s="79"/>
      <c r="G44" s="79"/>
      <c r="H44" s="79">
        <v>540000</v>
      </c>
      <c r="I44" s="91">
        <f t="shared" si="7"/>
        <v>540000</v>
      </c>
      <c r="J44" s="79">
        <v>540000</v>
      </c>
      <c r="K44" s="79"/>
      <c r="L44" s="79"/>
      <c r="M44" s="91">
        <f t="shared" si="8"/>
        <v>540000</v>
      </c>
      <c r="N44" s="79"/>
      <c r="O44" s="79"/>
      <c r="P44" s="79">
        <v>905000</v>
      </c>
      <c r="Q44" s="91">
        <f t="shared" si="9"/>
        <v>905000</v>
      </c>
      <c r="R44" s="79">
        <v>905000</v>
      </c>
      <c r="S44" s="79"/>
      <c r="T44" s="79"/>
      <c r="U44" s="91">
        <f t="shared" si="10"/>
        <v>905000</v>
      </c>
    </row>
    <row r="45" spans="1:21" ht="28.3" x14ac:dyDescent="0.35">
      <c r="A45" s="228" t="s">
        <v>102</v>
      </c>
      <c r="B45" s="229"/>
      <c r="C45" s="229"/>
      <c r="D45" s="229"/>
      <c r="E45" s="415" t="s">
        <v>60</v>
      </c>
      <c r="F45" s="79"/>
      <c r="G45" s="79"/>
      <c r="H45" s="79"/>
      <c r="I45" s="91">
        <f t="shared" si="7"/>
        <v>0</v>
      </c>
      <c r="J45" s="79"/>
      <c r="K45" s="79"/>
      <c r="L45" s="79"/>
      <c r="M45" s="91">
        <f t="shared" si="8"/>
        <v>0</v>
      </c>
      <c r="N45" s="79"/>
      <c r="O45" s="79"/>
      <c r="P45" s="79"/>
      <c r="Q45" s="91">
        <f t="shared" si="9"/>
        <v>0</v>
      </c>
      <c r="R45" s="79"/>
      <c r="S45" s="79"/>
      <c r="T45" s="79"/>
      <c r="U45" s="91">
        <f t="shared" si="10"/>
        <v>0</v>
      </c>
    </row>
    <row r="46" spans="1:21" ht="14.15" x14ac:dyDescent="0.35">
      <c r="A46" s="228" t="s">
        <v>70</v>
      </c>
      <c r="B46" s="229"/>
      <c r="C46" s="229"/>
      <c r="D46" s="230" t="s">
        <v>104</v>
      </c>
      <c r="E46" s="231"/>
      <c r="F46" s="79"/>
      <c r="G46" s="79"/>
      <c r="H46" s="79"/>
      <c r="I46" s="91">
        <f t="shared" si="7"/>
        <v>0</v>
      </c>
      <c r="J46" s="79"/>
      <c r="K46" s="79"/>
      <c r="L46" s="79"/>
      <c r="M46" s="91">
        <f t="shared" si="8"/>
        <v>0</v>
      </c>
      <c r="N46" s="79"/>
      <c r="O46" s="79"/>
      <c r="P46" s="79"/>
      <c r="Q46" s="91">
        <f t="shared" si="9"/>
        <v>0</v>
      </c>
      <c r="R46" s="79"/>
      <c r="S46" s="79"/>
      <c r="T46" s="79"/>
      <c r="U46" s="91">
        <f t="shared" si="10"/>
        <v>0</v>
      </c>
    </row>
    <row r="47" spans="1:21" ht="28.75" customHeight="1" x14ac:dyDescent="0.35">
      <c r="A47" s="228" t="s">
        <v>92</v>
      </c>
      <c r="B47" s="229"/>
      <c r="C47" s="229"/>
      <c r="D47" s="229"/>
      <c r="E47" s="415" t="s">
        <v>105</v>
      </c>
      <c r="F47" s="79"/>
      <c r="G47" s="79"/>
      <c r="H47" s="79"/>
      <c r="I47" s="91">
        <f t="shared" si="7"/>
        <v>0</v>
      </c>
      <c r="J47" s="79"/>
      <c r="K47" s="79"/>
      <c r="L47" s="79"/>
      <c r="M47" s="91">
        <f t="shared" si="8"/>
        <v>0</v>
      </c>
      <c r="N47" s="79"/>
      <c r="O47" s="79"/>
      <c r="P47" s="79">
        <v>1231265</v>
      </c>
      <c r="Q47" s="91">
        <f t="shared" si="9"/>
        <v>1231265</v>
      </c>
      <c r="R47" s="79">
        <v>1231265</v>
      </c>
      <c r="S47" s="79"/>
      <c r="T47" s="79"/>
      <c r="U47" s="91">
        <f t="shared" si="10"/>
        <v>1231265</v>
      </c>
    </row>
    <row r="48" spans="1:21" ht="14.15" x14ac:dyDescent="0.35">
      <c r="A48" s="228" t="s">
        <v>93</v>
      </c>
      <c r="B48" s="229"/>
      <c r="C48" s="229"/>
      <c r="D48" s="229"/>
      <c r="E48" s="415" t="s">
        <v>106</v>
      </c>
      <c r="F48" s="79"/>
      <c r="G48" s="79"/>
      <c r="H48" s="79">
        <v>91884051</v>
      </c>
      <c r="I48" s="91">
        <f t="shared" si="7"/>
        <v>91884051</v>
      </c>
      <c r="J48" s="79">
        <v>91884051</v>
      </c>
      <c r="K48" s="79"/>
      <c r="L48" s="79"/>
      <c r="M48" s="91">
        <f t="shared" si="8"/>
        <v>91884051</v>
      </c>
      <c r="N48" s="79"/>
      <c r="O48" s="79"/>
      <c r="P48" s="79">
        <v>29881355</v>
      </c>
      <c r="Q48" s="91">
        <f t="shared" si="9"/>
        <v>29881355</v>
      </c>
      <c r="R48" s="79">
        <v>29881355</v>
      </c>
      <c r="S48" s="79"/>
      <c r="T48" s="79"/>
      <c r="U48" s="91">
        <f t="shared" si="10"/>
        <v>29881355</v>
      </c>
    </row>
    <row r="49" spans="1:21" ht="14.15" x14ac:dyDescent="0.35">
      <c r="A49" s="228" t="s">
        <v>71</v>
      </c>
      <c r="B49" s="229"/>
      <c r="C49" s="229"/>
      <c r="D49" s="230" t="s">
        <v>107</v>
      </c>
      <c r="E49" s="231"/>
      <c r="F49" s="79"/>
      <c r="G49" s="79"/>
      <c r="H49" s="79"/>
      <c r="I49" s="91">
        <f t="shared" si="7"/>
        <v>0</v>
      </c>
      <c r="J49" s="79"/>
      <c r="K49" s="79"/>
      <c r="L49" s="79"/>
      <c r="M49" s="91">
        <f t="shared" si="8"/>
        <v>0</v>
      </c>
      <c r="N49" s="79"/>
      <c r="O49" s="79"/>
      <c r="P49" s="79"/>
      <c r="Q49" s="91">
        <f t="shared" si="9"/>
        <v>0</v>
      </c>
      <c r="R49" s="79"/>
      <c r="S49" s="79"/>
      <c r="T49" s="79"/>
      <c r="U49" s="91">
        <f t="shared" si="10"/>
        <v>0</v>
      </c>
    </row>
    <row r="50" spans="1:21" ht="27.55" customHeight="1" x14ac:dyDescent="0.35">
      <c r="A50" s="228" t="s">
        <v>81</v>
      </c>
      <c r="B50" s="229"/>
      <c r="C50" s="229"/>
      <c r="D50" s="229"/>
      <c r="E50" s="415" t="s">
        <v>108</v>
      </c>
      <c r="F50" s="79"/>
      <c r="G50" s="79"/>
      <c r="H50" s="79"/>
      <c r="I50" s="91">
        <f t="shared" si="7"/>
        <v>0</v>
      </c>
      <c r="J50" s="79"/>
      <c r="K50" s="79"/>
      <c r="L50" s="79"/>
      <c r="M50" s="91">
        <f t="shared" si="8"/>
        <v>0</v>
      </c>
      <c r="N50" s="79"/>
      <c r="O50" s="79"/>
      <c r="P50" s="79"/>
      <c r="Q50" s="91">
        <f t="shared" si="9"/>
        <v>0</v>
      </c>
      <c r="R50" s="79"/>
      <c r="S50" s="79"/>
      <c r="T50" s="79"/>
      <c r="U50" s="91">
        <f t="shared" si="10"/>
        <v>0</v>
      </c>
    </row>
    <row r="51" spans="1:21" ht="27.55" customHeight="1" x14ac:dyDescent="0.35">
      <c r="A51" s="244" t="s">
        <v>82</v>
      </c>
      <c r="B51" s="229"/>
      <c r="C51" s="229"/>
      <c r="D51" s="229"/>
      <c r="E51" s="415" t="s">
        <v>109</v>
      </c>
      <c r="F51" s="79"/>
      <c r="G51" s="79"/>
      <c r="H51" s="79"/>
      <c r="I51" s="91">
        <f t="shared" si="7"/>
        <v>0</v>
      </c>
      <c r="J51" s="79"/>
      <c r="K51" s="79"/>
      <c r="L51" s="79"/>
      <c r="M51" s="91">
        <f t="shared" si="8"/>
        <v>0</v>
      </c>
      <c r="N51" s="79"/>
      <c r="O51" s="79"/>
      <c r="P51" s="79"/>
      <c r="Q51" s="91">
        <f t="shared" si="9"/>
        <v>0</v>
      </c>
      <c r="R51" s="79"/>
      <c r="S51" s="79"/>
      <c r="T51" s="79"/>
      <c r="U51" s="91">
        <f t="shared" si="10"/>
        <v>0</v>
      </c>
    </row>
    <row r="52" spans="1:21" ht="27.55" customHeight="1" x14ac:dyDescent="0.35">
      <c r="A52" s="228" t="s">
        <v>83</v>
      </c>
      <c r="B52" s="229"/>
      <c r="C52" s="229"/>
      <c r="D52" s="229"/>
      <c r="E52" s="415" t="s">
        <v>138</v>
      </c>
      <c r="F52" s="79"/>
      <c r="G52" s="79"/>
      <c r="H52" s="79"/>
      <c r="I52" s="91">
        <f t="shared" si="7"/>
        <v>0</v>
      </c>
      <c r="J52" s="79"/>
      <c r="K52" s="79"/>
      <c r="L52" s="79"/>
      <c r="M52" s="91">
        <f t="shared" si="8"/>
        <v>0</v>
      </c>
      <c r="N52" s="79"/>
      <c r="O52" s="79"/>
      <c r="P52" s="79"/>
      <c r="Q52" s="91">
        <f t="shared" si="9"/>
        <v>0</v>
      </c>
      <c r="R52" s="79"/>
      <c r="S52" s="79"/>
      <c r="T52" s="79"/>
      <c r="U52" s="91">
        <f t="shared" si="10"/>
        <v>0</v>
      </c>
    </row>
    <row r="53" spans="1:21" ht="30.45" customHeight="1" x14ac:dyDescent="0.35">
      <c r="A53" s="224" t="s">
        <v>84</v>
      </c>
      <c r="B53" s="225"/>
      <c r="C53" s="236" t="s">
        <v>110</v>
      </c>
      <c r="D53" s="237"/>
      <c r="E53" s="237"/>
      <c r="F53" s="79"/>
      <c r="G53" s="79"/>
      <c r="H53" s="79"/>
      <c r="I53" s="91">
        <f t="shared" si="7"/>
        <v>0</v>
      </c>
      <c r="J53" s="79"/>
      <c r="K53" s="79"/>
      <c r="L53" s="79"/>
      <c r="M53" s="91">
        <f t="shared" si="8"/>
        <v>0</v>
      </c>
      <c r="N53" s="79"/>
      <c r="O53" s="79"/>
      <c r="P53" s="79"/>
      <c r="Q53" s="91">
        <f t="shared" si="9"/>
        <v>0</v>
      </c>
      <c r="R53" s="79"/>
      <c r="S53" s="79"/>
      <c r="T53" s="79"/>
      <c r="U53" s="91">
        <f t="shared" si="10"/>
        <v>0</v>
      </c>
    </row>
    <row r="54" spans="1:21" ht="14.6" thickBot="1" x14ac:dyDescent="0.4">
      <c r="A54" s="245" t="s">
        <v>86</v>
      </c>
      <c r="B54" s="246"/>
      <c r="C54" s="247" t="s">
        <v>111</v>
      </c>
      <c r="D54" s="248"/>
      <c r="E54" s="248"/>
      <c r="F54" s="79"/>
      <c r="G54" s="79"/>
      <c r="H54" s="79"/>
      <c r="I54" s="91">
        <f t="shared" si="7"/>
        <v>0</v>
      </c>
      <c r="J54" s="79"/>
      <c r="K54" s="79"/>
      <c r="L54" s="79"/>
      <c r="M54" s="91">
        <f t="shared" si="8"/>
        <v>0</v>
      </c>
      <c r="N54" s="79"/>
      <c r="O54" s="79"/>
      <c r="P54" s="79"/>
      <c r="Q54" s="91">
        <f t="shared" si="9"/>
        <v>0</v>
      </c>
      <c r="R54" s="79"/>
      <c r="S54" s="79"/>
      <c r="T54" s="79"/>
      <c r="U54" s="91">
        <f t="shared" si="10"/>
        <v>0</v>
      </c>
    </row>
    <row r="55" spans="1:21" ht="14.6" thickBot="1" x14ac:dyDescent="0.35">
      <c r="A55" s="182" t="s">
        <v>89</v>
      </c>
      <c r="B55" s="217" t="s">
        <v>112</v>
      </c>
      <c r="C55" s="218"/>
      <c r="D55" s="218"/>
      <c r="E55" s="218"/>
      <c r="F55" s="85">
        <f>SUM(F29:F54)</f>
        <v>16729000</v>
      </c>
      <c r="G55" s="85">
        <f>SUM(G29:G54)</f>
        <v>15009750</v>
      </c>
      <c r="H55" s="85">
        <f>SUM(H29:H54)</f>
        <v>341885887</v>
      </c>
      <c r="I55" s="85">
        <f>SUM(F55:H55)</f>
        <v>373624637</v>
      </c>
      <c r="J55" s="85">
        <f>SUM(J29:J54)</f>
        <v>373624637</v>
      </c>
      <c r="K55" s="85">
        <f>SUM(K29:K54)</f>
        <v>0</v>
      </c>
      <c r="L55" s="85">
        <f>SUM(L29:L54)</f>
        <v>0</v>
      </c>
      <c r="M55" s="85">
        <f t="shared" si="8"/>
        <v>373624637</v>
      </c>
      <c r="N55" s="85">
        <f>SUM(N29:N54)</f>
        <v>17993690</v>
      </c>
      <c r="O55" s="85">
        <f>SUM(O29:O54)</f>
        <v>96454</v>
      </c>
      <c r="P55" s="85">
        <f>SUM(P29:P54)</f>
        <v>340209639</v>
      </c>
      <c r="Q55" s="85">
        <f>SUM(N55:P55)</f>
        <v>358299783</v>
      </c>
      <c r="R55" s="85">
        <f>SUM(R29:R54)</f>
        <v>358299783</v>
      </c>
      <c r="S55" s="85">
        <f>SUM(S29:S54)</f>
        <v>0</v>
      </c>
      <c r="T55" s="85">
        <f>SUM(T29:T54)</f>
        <v>0</v>
      </c>
      <c r="U55" s="85">
        <f t="shared" si="10"/>
        <v>358299783</v>
      </c>
    </row>
    <row r="56" spans="1:21" ht="51" customHeight="1" thickBot="1" x14ac:dyDescent="0.35">
      <c r="A56" s="238" t="s">
        <v>64</v>
      </c>
      <c r="B56" s="239"/>
      <c r="C56" s="239"/>
      <c r="D56" s="239"/>
      <c r="E56" s="239"/>
      <c r="F56" s="85">
        <f>SUM(F55-F27)</f>
        <v>-94811050</v>
      </c>
      <c r="G56" s="85">
        <f>SUM(G55-G27)</f>
        <v>-62392610</v>
      </c>
      <c r="H56" s="85">
        <f>SUM(H55-H27)</f>
        <v>-11722037</v>
      </c>
      <c r="I56" s="85">
        <f>SUM(F56:H56)</f>
        <v>-168925697</v>
      </c>
      <c r="J56" s="85">
        <f>SUM(J55-J27)</f>
        <v>-164795697</v>
      </c>
      <c r="K56" s="85">
        <f>SUM(K55-K27)</f>
        <v>-4130000</v>
      </c>
      <c r="L56" s="85">
        <f>SUM(L55-L27)</f>
        <v>0</v>
      </c>
      <c r="M56" s="85">
        <f t="shared" si="8"/>
        <v>-168925697</v>
      </c>
      <c r="N56" s="85">
        <f>SUM(N55-N27)</f>
        <v>-86499488</v>
      </c>
      <c r="O56" s="85">
        <f>SUM(O55-O27)</f>
        <v>-76665652</v>
      </c>
      <c r="P56" s="85">
        <f>SUM(P55-P27)</f>
        <v>15610100</v>
      </c>
      <c r="Q56" s="85">
        <f>SUM(N56:P56)</f>
        <v>-147555040</v>
      </c>
      <c r="R56" s="85">
        <f>SUM(R55-R27)</f>
        <v>-141795040</v>
      </c>
      <c r="S56" s="85">
        <f>SUM(S55-S27)</f>
        <v>-5760000</v>
      </c>
      <c r="T56" s="85">
        <f>SUM(T55-T27)</f>
        <v>0</v>
      </c>
      <c r="U56" s="85">
        <f t="shared" si="10"/>
        <v>-147555040</v>
      </c>
    </row>
    <row r="57" spans="1:21" ht="42.45" customHeight="1" thickBot="1" x14ac:dyDescent="0.35">
      <c r="A57" s="184" t="s">
        <v>113</v>
      </c>
      <c r="B57" s="240" t="s">
        <v>114</v>
      </c>
      <c r="C57" s="240"/>
      <c r="D57" s="240"/>
      <c r="E57" s="241"/>
      <c r="F57" s="155"/>
      <c r="G57" s="155"/>
      <c r="H57" s="155"/>
      <c r="I57" s="156">
        <f t="shared" ref="I57:I65" si="11">SUM(F57:H57)</f>
        <v>0</v>
      </c>
      <c r="J57" s="155"/>
      <c r="K57" s="155"/>
      <c r="L57" s="174"/>
      <c r="M57" s="156">
        <f t="shared" si="8"/>
        <v>0</v>
      </c>
      <c r="N57" s="155"/>
      <c r="O57" s="155"/>
      <c r="P57" s="155"/>
      <c r="Q57" s="156">
        <f t="shared" ref="Q57:Q65" si="12">SUM(N57:P57)</f>
        <v>0</v>
      </c>
      <c r="R57" s="155"/>
      <c r="S57" s="155"/>
      <c r="T57" s="174"/>
      <c r="U57" s="156">
        <f t="shared" si="10"/>
        <v>0</v>
      </c>
    </row>
    <row r="58" spans="1:21" ht="28.75" customHeight="1" x14ac:dyDescent="0.35">
      <c r="A58" s="242" t="s">
        <v>115</v>
      </c>
      <c r="B58" s="243"/>
      <c r="C58" s="447" t="s">
        <v>139</v>
      </c>
      <c r="D58" s="448"/>
      <c r="E58" s="448"/>
      <c r="F58" s="92"/>
      <c r="G58" s="92"/>
      <c r="H58" s="92"/>
      <c r="I58" s="93">
        <f t="shared" si="11"/>
        <v>0</v>
      </c>
      <c r="J58" s="92"/>
      <c r="K58" s="92"/>
      <c r="L58" s="92"/>
      <c r="M58" s="93">
        <f t="shared" si="8"/>
        <v>0</v>
      </c>
      <c r="N58" s="92"/>
      <c r="O58" s="92"/>
      <c r="P58" s="92"/>
      <c r="Q58" s="93">
        <f t="shared" si="12"/>
        <v>0</v>
      </c>
      <c r="R58" s="92"/>
      <c r="S58" s="92"/>
      <c r="T58" s="92"/>
      <c r="U58" s="93">
        <f t="shared" si="10"/>
        <v>0</v>
      </c>
    </row>
    <row r="59" spans="1:21" ht="14.15" x14ac:dyDescent="0.35">
      <c r="A59" s="228" t="s">
        <v>69</v>
      </c>
      <c r="B59" s="229"/>
      <c r="C59" s="229"/>
      <c r="D59" s="230" t="s">
        <v>116</v>
      </c>
      <c r="E59" s="231"/>
      <c r="F59" s="79">
        <v>103170</v>
      </c>
      <c r="G59" s="79">
        <v>91800</v>
      </c>
      <c r="H59" s="79">
        <v>37092009</v>
      </c>
      <c r="I59" s="91">
        <f t="shared" si="11"/>
        <v>37286979</v>
      </c>
      <c r="J59" s="79">
        <v>36850979</v>
      </c>
      <c r="K59" s="79"/>
      <c r="L59" s="79"/>
      <c r="M59" s="91">
        <f t="shared" si="8"/>
        <v>36850979</v>
      </c>
      <c r="N59" s="79">
        <v>125557</v>
      </c>
      <c r="O59" s="79">
        <v>91800</v>
      </c>
      <c r="P59" s="79">
        <v>61175461</v>
      </c>
      <c r="Q59" s="91">
        <f t="shared" si="12"/>
        <v>61392818</v>
      </c>
      <c r="R59" s="79">
        <v>55632818</v>
      </c>
      <c r="S59" s="79">
        <v>5760000</v>
      </c>
      <c r="T59" s="79"/>
      <c r="U59" s="91">
        <f t="shared" si="10"/>
        <v>61392818</v>
      </c>
    </row>
    <row r="60" spans="1:21" ht="14.15" x14ac:dyDescent="0.35">
      <c r="A60" s="228" t="s">
        <v>70</v>
      </c>
      <c r="B60" s="229"/>
      <c r="C60" s="229"/>
      <c r="D60" s="230" t="s">
        <v>117</v>
      </c>
      <c r="E60" s="231"/>
      <c r="F60" s="79"/>
      <c r="G60" s="79"/>
      <c r="H60" s="79">
        <v>131638718</v>
      </c>
      <c r="I60" s="91">
        <f t="shared" si="11"/>
        <v>131638718</v>
      </c>
      <c r="J60" s="79">
        <v>132074718</v>
      </c>
      <c r="K60" s="79"/>
      <c r="L60" s="79"/>
      <c r="M60" s="91">
        <f t="shared" si="8"/>
        <v>132074718</v>
      </c>
      <c r="N60" s="79"/>
      <c r="O60" s="79"/>
      <c r="P60" s="79">
        <v>86162222</v>
      </c>
      <c r="Q60" s="91">
        <f t="shared" si="12"/>
        <v>86162222</v>
      </c>
      <c r="R60" s="79">
        <v>86162222</v>
      </c>
      <c r="S60" s="79"/>
      <c r="T60" s="79"/>
      <c r="U60" s="91">
        <f t="shared" si="10"/>
        <v>86162222</v>
      </c>
    </row>
    <row r="61" spans="1:21" ht="51" customHeight="1" x14ac:dyDescent="0.35">
      <c r="A61" s="185" t="s">
        <v>118</v>
      </c>
      <c r="B61" s="236" t="s">
        <v>119</v>
      </c>
      <c r="C61" s="237"/>
      <c r="D61" s="237"/>
      <c r="E61" s="237"/>
      <c r="F61" s="79"/>
      <c r="G61" s="79"/>
      <c r="H61" s="79"/>
      <c r="I61" s="91">
        <f t="shared" si="11"/>
        <v>0</v>
      </c>
      <c r="J61" s="79"/>
      <c r="K61" s="79"/>
      <c r="L61" s="79"/>
      <c r="M61" s="91">
        <f t="shared" si="8"/>
        <v>0</v>
      </c>
      <c r="N61" s="79"/>
      <c r="O61" s="79"/>
      <c r="P61" s="79"/>
      <c r="Q61" s="91">
        <f t="shared" si="12"/>
        <v>0</v>
      </c>
      <c r="R61" s="79"/>
      <c r="S61" s="79"/>
      <c r="T61" s="79"/>
      <c r="U61" s="91">
        <f t="shared" si="10"/>
        <v>0</v>
      </c>
    </row>
    <row r="62" spans="1:21" ht="14.15" x14ac:dyDescent="0.35">
      <c r="A62" s="417" t="s">
        <v>120</v>
      </c>
      <c r="B62" s="418"/>
      <c r="C62" s="236" t="s">
        <v>121</v>
      </c>
      <c r="D62" s="237"/>
      <c r="E62" s="237"/>
      <c r="F62" s="79"/>
      <c r="G62" s="79"/>
      <c r="H62" s="79"/>
      <c r="I62" s="91">
        <f t="shared" si="11"/>
        <v>0</v>
      </c>
      <c r="J62" s="79"/>
      <c r="K62" s="79"/>
      <c r="L62" s="79"/>
      <c r="M62" s="91">
        <f t="shared" si="8"/>
        <v>0</v>
      </c>
      <c r="N62" s="79"/>
      <c r="O62" s="79"/>
      <c r="P62" s="79"/>
      <c r="Q62" s="91">
        <f t="shared" si="12"/>
        <v>0</v>
      </c>
      <c r="R62" s="79"/>
      <c r="S62" s="79"/>
      <c r="T62" s="79"/>
      <c r="U62" s="91">
        <f t="shared" si="10"/>
        <v>0</v>
      </c>
    </row>
    <row r="63" spans="1:21" ht="26.15" customHeight="1" x14ac:dyDescent="0.35">
      <c r="A63" s="417" t="s">
        <v>123</v>
      </c>
      <c r="B63" s="418"/>
      <c r="C63" s="236" t="s">
        <v>122</v>
      </c>
      <c r="D63" s="237"/>
      <c r="E63" s="237"/>
      <c r="F63" s="79"/>
      <c r="G63" s="79"/>
      <c r="H63" s="79"/>
      <c r="I63" s="91">
        <f t="shared" si="11"/>
        <v>0</v>
      </c>
      <c r="J63" s="79"/>
      <c r="K63" s="79"/>
      <c r="L63" s="79"/>
      <c r="M63" s="91">
        <f t="shared" si="8"/>
        <v>0</v>
      </c>
      <c r="N63" s="79"/>
      <c r="O63" s="79"/>
      <c r="P63" s="79"/>
      <c r="Q63" s="91">
        <f t="shared" si="12"/>
        <v>0</v>
      </c>
      <c r="R63" s="79"/>
      <c r="S63" s="79"/>
      <c r="T63" s="79"/>
      <c r="U63" s="91">
        <f t="shared" si="10"/>
        <v>0</v>
      </c>
    </row>
    <row r="64" spans="1:21" ht="30.9" customHeight="1" x14ac:dyDescent="0.35">
      <c r="A64" s="419" t="s">
        <v>69</v>
      </c>
      <c r="B64" s="420"/>
      <c r="C64" s="420"/>
      <c r="D64" s="436" t="s">
        <v>124</v>
      </c>
      <c r="E64" s="437"/>
      <c r="F64" s="79"/>
      <c r="G64" s="79"/>
      <c r="H64" s="79"/>
      <c r="I64" s="91">
        <f t="shared" si="11"/>
        <v>0</v>
      </c>
      <c r="J64" s="79"/>
      <c r="K64" s="79"/>
      <c r="L64" s="79"/>
      <c r="M64" s="91">
        <f t="shared" si="8"/>
        <v>0</v>
      </c>
      <c r="N64" s="79"/>
      <c r="O64" s="79"/>
      <c r="P64" s="79"/>
      <c r="Q64" s="91">
        <f t="shared" si="12"/>
        <v>0</v>
      </c>
      <c r="R64" s="79"/>
      <c r="S64" s="79"/>
      <c r="T64" s="79"/>
      <c r="U64" s="91">
        <f t="shared" si="10"/>
        <v>0</v>
      </c>
    </row>
    <row r="65" spans="1:21" ht="30.9" customHeight="1" thickBot="1" x14ac:dyDescent="0.4">
      <c r="A65" s="450" t="s">
        <v>70</v>
      </c>
      <c r="B65" s="451"/>
      <c r="C65" s="451"/>
      <c r="D65" s="452" t="s">
        <v>125</v>
      </c>
      <c r="E65" s="453"/>
      <c r="F65" s="79"/>
      <c r="G65" s="79"/>
      <c r="H65" s="79"/>
      <c r="I65" s="91">
        <f t="shared" si="11"/>
        <v>0</v>
      </c>
      <c r="J65" s="79"/>
      <c r="K65" s="79"/>
      <c r="L65" s="79"/>
      <c r="M65" s="91">
        <f t="shared" si="8"/>
        <v>0</v>
      </c>
      <c r="N65" s="79"/>
      <c r="O65" s="79"/>
      <c r="P65" s="79"/>
      <c r="Q65" s="91">
        <f t="shared" si="12"/>
        <v>0</v>
      </c>
      <c r="R65" s="79"/>
      <c r="S65" s="79"/>
      <c r="T65" s="79"/>
      <c r="U65" s="91">
        <f t="shared" si="10"/>
        <v>0</v>
      </c>
    </row>
    <row r="66" spans="1:21" ht="14.6" thickBot="1" x14ac:dyDescent="0.35">
      <c r="A66" s="444" t="s">
        <v>118</v>
      </c>
      <c r="B66" s="241" t="s">
        <v>126</v>
      </c>
      <c r="C66" s="432"/>
      <c r="D66" s="432"/>
      <c r="E66" s="432"/>
      <c r="F66" s="84">
        <f t="shared" ref="F66:U66" si="13">SUM(F59:F65)</f>
        <v>103170</v>
      </c>
      <c r="G66" s="84">
        <f t="shared" si="13"/>
        <v>91800</v>
      </c>
      <c r="H66" s="84">
        <f t="shared" si="13"/>
        <v>168730727</v>
      </c>
      <c r="I66" s="84">
        <f t="shared" si="13"/>
        <v>168925697</v>
      </c>
      <c r="J66" s="84">
        <f t="shared" si="13"/>
        <v>168925697</v>
      </c>
      <c r="K66" s="84">
        <f t="shared" si="13"/>
        <v>0</v>
      </c>
      <c r="L66" s="84">
        <f t="shared" si="13"/>
        <v>0</v>
      </c>
      <c r="M66" s="84">
        <f t="shared" si="13"/>
        <v>168925697</v>
      </c>
      <c r="N66" s="84">
        <f t="shared" si="13"/>
        <v>125557</v>
      </c>
      <c r="O66" s="84">
        <f t="shared" si="13"/>
        <v>91800</v>
      </c>
      <c r="P66" s="84">
        <f t="shared" si="13"/>
        <v>147337683</v>
      </c>
      <c r="Q66" s="84">
        <f t="shared" si="13"/>
        <v>147555040</v>
      </c>
      <c r="R66" s="84">
        <f t="shared" si="13"/>
        <v>141795040</v>
      </c>
      <c r="S66" s="84">
        <f t="shared" si="13"/>
        <v>5760000</v>
      </c>
      <c r="T66" s="84">
        <f t="shared" si="13"/>
        <v>0</v>
      </c>
      <c r="U66" s="84">
        <f t="shared" si="13"/>
        <v>147555040</v>
      </c>
    </row>
    <row r="67" spans="1:21" ht="26.6" customHeight="1" x14ac:dyDescent="0.35">
      <c r="A67" s="433" t="s">
        <v>127</v>
      </c>
      <c r="B67" s="447" t="s">
        <v>128</v>
      </c>
      <c r="C67" s="448"/>
      <c r="D67" s="448"/>
      <c r="E67" s="448"/>
      <c r="F67" s="79"/>
      <c r="G67" s="79"/>
      <c r="H67" s="79"/>
      <c r="I67" s="91">
        <f t="shared" ref="I67:I73" si="14">SUM(F67:H67)</f>
        <v>0</v>
      </c>
      <c r="J67" s="79"/>
      <c r="K67" s="79"/>
      <c r="L67" s="79"/>
      <c r="M67" s="91">
        <f t="shared" ref="M67:M73" si="15">SUM(J67:K67)</f>
        <v>0</v>
      </c>
      <c r="N67" s="79"/>
      <c r="O67" s="79"/>
      <c r="P67" s="79"/>
      <c r="Q67" s="91">
        <f t="shared" ref="Q67:Q73" si="16">SUM(N67:P67)</f>
        <v>0</v>
      </c>
      <c r="R67" s="79"/>
      <c r="S67" s="79"/>
      <c r="T67" s="79"/>
      <c r="U67" s="91">
        <f t="shared" ref="U67:U73" si="17">SUM(R67:S67)</f>
        <v>0</v>
      </c>
    </row>
    <row r="68" spans="1:21" ht="14.15" x14ac:dyDescent="0.35">
      <c r="A68" s="417" t="s">
        <v>120</v>
      </c>
      <c r="B68" s="418"/>
      <c r="C68" s="236" t="s">
        <v>129</v>
      </c>
      <c r="D68" s="237"/>
      <c r="E68" s="237"/>
      <c r="F68" s="79"/>
      <c r="G68" s="79"/>
      <c r="H68" s="79"/>
      <c r="I68" s="91">
        <f t="shared" si="14"/>
        <v>0</v>
      </c>
      <c r="J68" s="79"/>
      <c r="K68" s="79"/>
      <c r="L68" s="79"/>
      <c r="M68" s="91">
        <f t="shared" si="15"/>
        <v>0</v>
      </c>
      <c r="N68" s="79"/>
      <c r="O68" s="79"/>
      <c r="P68" s="79"/>
      <c r="Q68" s="91">
        <f t="shared" si="16"/>
        <v>0</v>
      </c>
      <c r="R68" s="79"/>
      <c r="S68" s="79"/>
      <c r="T68" s="79"/>
      <c r="U68" s="91">
        <f t="shared" si="17"/>
        <v>0</v>
      </c>
    </row>
    <row r="69" spans="1:21" ht="26.6" customHeight="1" x14ac:dyDescent="0.35">
      <c r="A69" s="417" t="s">
        <v>123</v>
      </c>
      <c r="B69" s="418"/>
      <c r="C69" s="236" t="s">
        <v>130</v>
      </c>
      <c r="D69" s="237"/>
      <c r="E69" s="237"/>
      <c r="F69" s="79"/>
      <c r="G69" s="79"/>
      <c r="H69" s="79"/>
      <c r="I69" s="91">
        <f t="shared" si="14"/>
        <v>0</v>
      </c>
      <c r="J69" s="79"/>
      <c r="K69" s="79"/>
      <c r="L69" s="79"/>
      <c r="M69" s="91">
        <f t="shared" si="15"/>
        <v>0</v>
      </c>
      <c r="N69" s="79"/>
      <c r="O69" s="79"/>
      <c r="P69" s="79"/>
      <c r="Q69" s="91">
        <f t="shared" si="16"/>
        <v>0</v>
      </c>
      <c r="R69" s="79"/>
      <c r="S69" s="79"/>
      <c r="T69" s="79"/>
      <c r="U69" s="91">
        <f t="shared" si="17"/>
        <v>0</v>
      </c>
    </row>
    <row r="70" spans="1:21" ht="30.9" customHeight="1" x14ac:dyDescent="0.35">
      <c r="A70" s="419" t="s">
        <v>69</v>
      </c>
      <c r="B70" s="420"/>
      <c r="C70" s="420"/>
      <c r="D70" s="436" t="s">
        <v>131</v>
      </c>
      <c r="E70" s="437"/>
      <c r="F70" s="79"/>
      <c r="G70" s="79"/>
      <c r="H70" s="79"/>
      <c r="I70" s="91">
        <f t="shared" si="14"/>
        <v>0</v>
      </c>
      <c r="J70" s="79"/>
      <c r="K70" s="79"/>
      <c r="L70" s="79"/>
      <c r="M70" s="91">
        <f t="shared" si="15"/>
        <v>0</v>
      </c>
      <c r="N70" s="79"/>
      <c r="O70" s="79"/>
      <c r="P70" s="79"/>
      <c r="Q70" s="91">
        <f t="shared" si="16"/>
        <v>0</v>
      </c>
      <c r="R70" s="79"/>
      <c r="S70" s="79"/>
      <c r="T70" s="79"/>
      <c r="U70" s="91">
        <f t="shared" si="17"/>
        <v>0</v>
      </c>
    </row>
    <row r="71" spans="1:21" ht="51" customHeight="1" thickBot="1" x14ac:dyDescent="0.4">
      <c r="A71" s="450" t="s">
        <v>70</v>
      </c>
      <c r="B71" s="451"/>
      <c r="C71" s="451"/>
      <c r="D71" s="215" t="s">
        <v>132</v>
      </c>
      <c r="E71" s="216"/>
      <c r="F71" s="79"/>
      <c r="G71" s="79"/>
      <c r="H71" s="79"/>
      <c r="I71" s="91">
        <f t="shared" si="14"/>
        <v>0</v>
      </c>
      <c r="J71" s="79"/>
      <c r="K71" s="79"/>
      <c r="L71" s="79"/>
      <c r="M71" s="91">
        <f t="shared" si="15"/>
        <v>0</v>
      </c>
      <c r="N71" s="79"/>
      <c r="O71" s="79"/>
      <c r="P71" s="79"/>
      <c r="Q71" s="91">
        <f t="shared" si="16"/>
        <v>0</v>
      </c>
      <c r="R71" s="79"/>
      <c r="S71" s="79"/>
      <c r="T71" s="79"/>
      <c r="U71" s="91">
        <f t="shared" si="17"/>
        <v>0</v>
      </c>
    </row>
    <row r="72" spans="1:21" ht="14.6" thickBot="1" x14ac:dyDescent="0.4">
      <c r="A72" s="431" t="s">
        <v>127</v>
      </c>
      <c r="B72" s="241" t="s">
        <v>133</v>
      </c>
      <c r="C72" s="432"/>
      <c r="D72" s="432"/>
      <c r="E72" s="432"/>
      <c r="F72" s="186"/>
      <c r="G72" s="186"/>
      <c r="H72" s="186"/>
      <c r="I72" s="186">
        <f t="shared" si="14"/>
        <v>0</v>
      </c>
      <c r="J72" s="186"/>
      <c r="K72" s="186"/>
      <c r="L72" s="186"/>
      <c r="M72" s="186">
        <f t="shared" si="15"/>
        <v>0</v>
      </c>
      <c r="N72" s="186"/>
      <c r="O72" s="186"/>
      <c r="P72" s="186"/>
      <c r="Q72" s="186">
        <f t="shared" si="16"/>
        <v>0</v>
      </c>
      <c r="R72" s="186"/>
      <c r="S72" s="186"/>
      <c r="T72" s="186"/>
      <c r="U72" s="186">
        <f t="shared" si="17"/>
        <v>0</v>
      </c>
    </row>
    <row r="73" spans="1:21" ht="14.15" x14ac:dyDescent="0.35">
      <c r="A73" s="454" t="s">
        <v>135</v>
      </c>
      <c r="B73" s="455"/>
      <c r="C73" s="455"/>
      <c r="D73" s="455"/>
      <c r="E73" s="456"/>
      <c r="F73" s="82">
        <f>SUM(F27+F72)</f>
        <v>111540050</v>
      </c>
      <c r="G73" s="82">
        <f>SUM(G27+G72)</f>
        <v>77402360</v>
      </c>
      <c r="H73" s="82">
        <f>SUM(H27+H72)</f>
        <v>353607924</v>
      </c>
      <c r="I73" s="82">
        <f t="shared" si="14"/>
        <v>542550334</v>
      </c>
      <c r="J73" s="82">
        <f>SUM(J27+J72)</f>
        <v>538420334</v>
      </c>
      <c r="K73" s="82">
        <f>SUM(K27+K72)</f>
        <v>4130000</v>
      </c>
      <c r="L73" s="82">
        <f>SUM(L27+L72)</f>
        <v>0</v>
      </c>
      <c r="M73" s="82">
        <f t="shared" si="15"/>
        <v>542550334</v>
      </c>
      <c r="N73" s="82">
        <f>SUM(N27+N72)</f>
        <v>104493178</v>
      </c>
      <c r="O73" s="82">
        <f>SUM(O27+O72)</f>
        <v>76762106</v>
      </c>
      <c r="P73" s="82">
        <f>SUM(P27+P72)</f>
        <v>324599539</v>
      </c>
      <c r="Q73" s="82">
        <f t="shared" si="16"/>
        <v>505854823</v>
      </c>
      <c r="R73" s="82">
        <f>SUM(R27+R72)</f>
        <v>500094823</v>
      </c>
      <c r="S73" s="82">
        <f>SUM(S27+S72)</f>
        <v>5760000</v>
      </c>
      <c r="T73" s="82">
        <f>SUM(T27+T72)</f>
        <v>0</v>
      </c>
      <c r="U73" s="82">
        <f t="shared" si="17"/>
        <v>505854823</v>
      </c>
    </row>
    <row r="74" spans="1:21" ht="14.6" thickBot="1" x14ac:dyDescent="0.4">
      <c r="A74" s="457" t="s">
        <v>136</v>
      </c>
      <c r="B74" s="458"/>
      <c r="C74" s="458"/>
      <c r="D74" s="458"/>
      <c r="E74" s="458"/>
      <c r="F74" s="80">
        <f t="shared" ref="F74:U74" si="18">SUM(F55+F66)</f>
        <v>16832170</v>
      </c>
      <c r="G74" s="80">
        <f t="shared" si="18"/>
        <v>15101550</v>
      </c>
      <c r="H74" s="80">
        <f t="shared" si="18"/>
        <v>510616614</v>
      </c>
      <c r="I74" s="80">
        <f t="shared" si="18"/>
        <v>542550334</v>
      </c>
      <c r="J74" s="80">
        <f t="shared" si="18"/>
        <v>542550334</v>
      </c>
      <c r="K74" s="80">
        <f t="shared" si="18"/>
        <v>0</v>
      </c>
      <c r="L74" s="80">
        <f t="shared" si="18"/>
        <v>0</v>
      </c>
      <c r="M74" s="80">
        <f t="shared" si="18"/>
        <v>542550334</v>
      </c>
      <c r="N74" s="80">
        <f t="shared" si="18"/>
        <v>18119247</v>
      </c>
      <c r="O74" s="80">
        <f t="shared" si="18"/>
        <v>188254</v>
      </c>
      <c r="P74" s="80">
        <f t="shared" si="18"/>
        <v>487547322</v>
      </c>
      <c r="Q74" s="80">
        <f t="shared" si="18"/>
        <v>505854823</v>
      </c>
      <c r="R74" s="80">
        <f t="shared" si="18"/>
        <v>500094823</v>
      </c>
      <c r="S74" s="80">
        <f t="shared" si="18"/>
        <v>5760000</v>
      </c>
      <c r="T74" s="80">
        <f t="shared" si="18"/>
        <v>0</v>
      </c>
      <c r="U74" s="80">
        <f t="shared" si="18"/>
        <v>505854823</v>
      </c>
    </row>
  </sheetData>
  <mergeCells count="113">
    <mergeCell ref="A71:C71"/>
    <mergeCell ref="D71:E71"/>
    <mergeCell ref="B72:E72"/>
    <mergeCell ref="A73:E73"/>
    <mergeCell ref="A74:E74"/>
    <mergeCell ref="A68:B68"/>
    <mergeCell ref="C68:E68"/>
    <mergeCell ref="A69:B69"/>
    <mergeCell ref="C69:E69"/>
    <mergeCell ref="A70:C70"/>
    <mergeCell ref="D70:E70"/>
    <mergeCell ref="A64:C64"/>
    <mergeCell ref="D64:E64"/>
    <mergeCell ref="A65:C65"/>
    <mergeCell ref="D65:E65"/>
    <mergeCell ref="B66:E66"/>
    <mergeCell ref="B67:E67"/>
    <mergeCell ref="A60:C60"/>
    <mergeCell ref="D60:E60"/>
    <mergeCell ref="B61:E61"/>
    <mergeCell ref="A62:B62"/>
    <mergeCell ref="C62:E62"/>
    <mergeCell ref="A63:B63"/>
    <mergeCell ref="C63:E63"/>
    <mergeCell ref="B55:E55"/>
    <mergeCell ref="A56:E56"/>
    <mergeCell ref="B57:E57"/>
    <mergeCell ref="A58:B58"/>
    <mergeCell ref="C58:E58"/>
    <mergeCell ref="A59:C59"/>
    <mergeCell ref="D59:E59"/>
    <mergeCell ref="A50:D50"/>
    <mergeCell ref="A51:D51"/>
    <mergeCell ref="A52:D52"/>
    <mergeCell ref="A53:B53"/>
    <mergeCell ref="C53:E53"/>
    <mergeCell ref="A54:B54"/>
    <mergeCell ref="C54:E54"/>
    <mergeCell ref="A46:C46"/>
    <mergeCell ref="D46:E46"/>
    <mergeCell ref="A47:D47"/>
    <mergeCell ref="A48:D48"/>
    <mergeCell ref="A49:C49"/>
    <mergeCell ref="D49:E49"/>
    <mergeCell ref="A42:B42"/>
    <mergeCell ref="C42:E42"/>
    <mergeCell ref="A43:C43"/>
    <mergeCell ref="D43:E43"/>
    <mergeCell ref="A44:D44"/>
    <mergeCell ref="A45:D45"/>
    <mergeCell ref="A37:C37"/>
    <mergeCell ref="D37:E37"/>
    <mergeCell ref="A38:D38"/>
    <mergeCell ref="A39:D39"/>
    <mergeCell ref="A40:D40"/>
    <mergeCell ref="A41:D41"/>
    <mergeCell ref="A32:D32"/>
    <mergeCell ref="A33:D33"/>
    <mergeCell ref="A34:D34"/>
    <mergeCell ref="A35:C35"/>
    <mergeCell ref="D35:E35"/>
    <mergeCell ref="A36:D36"/>
    <mergeCell ref="B28:E28"/>
    <mergeCell ref="A29:B29"/>
    <mergeCell ref="C29:E29"/>
    <mergeCell ref="A30:C30"/>
    <mergeCell ref="D30:E30"/>
    <mergeCell ref="A31:C31"/>
    <mergeCell ref="D31:E31"/>
    <mergeCell ref="A24:D24"/>
    <mergeCell ref="A25:B25"/>
    <mergeCell ref="C25:E25"/>
    <mergeCell ref="A26:B26"/>
    <mergeCell ref="C26:E26"/>
    <mergeCell ref="B27:E27"/>
    <mergeCell ref="A19:B19"/>
    <mergeCell ref="C19:E19"/>
    <mergeCell ref="A20:D20"/>
    <mergeCell ref="A21:D21"/>
    <mergeCell ref="A22:D22"/>
    <mergeCell ref="A23:D23"/>
    <mergeCell ref="A16:C16"/>
    <mergeCell ref="D16:E16"/>
    <mergeCell ref="A17:C17"/>
    <mergeCell ref="D17:E17"/>
    <mergeCell ref="A18:C18"/>
    <mergeCell ref="D18:E18"/>
    <mergeCell ref="A13:C13"/>
    <mergeCell ref="D13:E13"/>
    <mergeCell ref="A14:C14"/>
    <mergeCell ref="D14:E14"/>
    <mergeCell ref="A15:B15"/>
    <mergeCell ref="C15:E15"/>
    <mergeCell ref="B9:E9"/>
    <mergeCell ref="A10:B10"/>
    <mergeCell ref="C10:E10"/>
    <mergeCell ref="A11:C11"/>
    <mergeCell ref="D11:E11"/>
    <mergeCell ref="A12:C12"/>
    <mergeCell ref="D12:E12"/>
    <mergeCell ref="E6:M6"/>
    <mergeCell ref="S6:U6"/>
    <mergeCell ref="A7:E8"/>
    <mergeCell ref="F7:I7"/>
    <mergeCell ref="J7:M7"/>
    <mergeCell ref="N7:Q7"/>
    <mergeCell ref="R7:U7"/>
    <mergeCell ref="P1:U1"/>
    <mergeCell ref="A2:M2"/>
    <mergeCell ref="P2:U2"/>
    <mergeCell ref="A3:M3"/>
    <mergeCell ref="A4:M4"/>
    <mergeCell ref="A5:M5"/>
  </mergeCells>
  <pageMargins left="0.39370078740157483" right="0.39370078740157483" top="0.74803149606299213" bottom="0.74803149606299213" header="0.31496062992125984" footer="0.31496062992125984"/>
  <pageSetup paperSize="9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95444-2F80-40E7-B1F1-984194541709}">
  <dimension ref="A1:J36"/>
  <sheetViews>
    <sheetView view="pageBreakPreview" zoomScale="70" zoomScaleNormal="100" zoomScaleSheetLayoutView="70" workbookViewId="0">
      <selection activeCell="K1" sqref="K1:Q1"/>
    </sheetView>
  </sheetViews>
  <sheetFormatPr defaultRowHeight="12.45" x14ac:dyDescent="0.3"/>
  <cols>
    <col min="1" max="1" width="25.53515625" customWidth="1"/>
    <col min="2" max="2" width="11.84375" customWidth="1"/>
    <col min="3" max="3" width="10.84375" customWidth="1"/>
    <col min="4" max="4" width="10.23046875" customWidth="1"/>
    <col min="5" max="5" width="10.69140625" customWidth="1"/>
    <col min="6" max="6" width="12.07421875" customWidth="1"/>
    <col min="7" max="7" width="11.23046875" customWidth="1"/>
    <col min="8" max="8" width="11.07421875" customWidth="1"/>
    <col min="9" max="9" width="11.53515625" customWidth="1"/>
    <col min="10" max="10" width="12.3046875" customWidth="1"/>
  </cols>
  <sheetData>
    <row r="1" spans="1:10" x14ac:dyDescent="0.3">
      <c r="E1" s="296" t="s">
        <v>427</v>
      </c>
      <c r="F1" s="288"/>
      <c r="G1" s="288"/>
      <c r="H1" s="288"/>
      <c r="I1" s="288"/>
      <c r="J1" s="288"/>
    </row>
    <row r="2" spans="1:10" x14ac:dyDescent="0.3">
      <c r="A2" s="2"/>
      <c r="B2" s="2"/>
      <c r="C2" s="2"/>
      <c r="D2" s="2"/>
      <c r="E2" s="297" t="s">
        <v>395</v>
      </c>
      <c r="F2" s="290"/>
      <c r="G2" s="290"/>
      <c r="H2" s="290"/>
      <c r="I2" s="290"/>
      <c r="J2" s="290"/>
    </row>
    <row r="3" spans="1:10" ht="15" x14ac:dyDescent="0.35">
      <c r="A3" s="298" t="s">
        <v>355</v>
      </c>
      <c r="B3" s="298"/>
      <c r="C3" s="298"/>
      <c r="D3" s="298"/>
      <c r="E3" s="298"/>
      <c r="F3" s="298"/>
      <c r="G3" s="298"/>
      <c r="H3" s="298"/>
      <c r="I3" s="298"/>
      <c r="J3" s="298"/>
    </row>
    <row r="4" spans="1:10" ht="15" x14ac:dyDescent="0.35">
      <c r="A4" s="207"/>
      <c r="B4" s="298"/>
      <c r="C4" s="298"/>
      <c r="D4" s="298"/>
      <c r="E4" s="298"/>
      <c r="F4" s="298"/>
      <c r="G4" s="298"/>
      <c r="H4" s="207"/>
      <c r="I4" s="207"/>
      <c r="J4" s="207"/>
    </row>
    <row r="5" spans="1:10" ht="13.2" customHeight="1" x14ac:dyDescent="0.4">
      <c r="A5" s="13"/>
      <c r="B5" s="13"/>
      <c r="C5" s="15"/>
      <c r="D5" s="15"/>
      <c r="E5" s="15"/>
      <c r="F5" s="15"/>
      <c r="G5" s="15"/>
      <c r="H5" s="299" t="s">
        <v>309</v>
      </c>
      <c r="I5" s="299"/>
      <c r="J5" s="299"/>
    </row>
    <row r="6" spans="1:10" ht="66" customHeight="1" x14ac:dyDescent="0.3">
      <c r="A6" s="94" t="s">
        <v>6</v>
      </c>
      <c r="B6" s="94" t="s">
        <v>91</v>
      </c>
      <c r="C6" s="94" t="s">
        <v>100</v>
      </c>
      <c r="D6" s="94" t="s">
        <v>207</v>
      </c>
      <c r="E6" s="94" t="s">
        <v>209</v>
      </c>
      <c r="F6" s="94" t="s">
        <v>205</v>
      </c>
      <c r="G6" s="94" t="s">
        <v>206</v>
      </c>
      <c r="H6" s="94" t="s">
        <v>208</v>
      </c>
      <c r="I6" s="94" t="s">
        <v>49</v>
      </c>
      <c r="J6" s="94" t="s">
        <v>7</v>
      </c>
    </row>
    <row r="7" spans="1:10" ht="18" customHeight="1" x14ac:dyDescent="0.3">
      <c r="A7" s="22" t="s">
        <v>201</v>
      </c>
      <c r="B7" s="103">
        <v>52274</v>
      </c>
      <c r="C7" s="14"/>
      <c r="D7" s="14"/>
      <c r="E7" s="14"/>
      <c r="F7" s="14"/>
      <c r="G7" s="14"/>
      <c r="H7" s="14"/>
      <c r="I7" s="14">
        <v>135980</v>
      </c>
      <c r="J7" s="103">
        <f>SUM(B7:I7)</f>
        <v>188254</v>
      </c>
    </row>
    <row r="8" spans="1:10" ht="18" customHeight="1" x14ac:dyDescent="0.3">
      <c r="A8" s="22" t="s">
        <v>202</v>
      </c>
      <c r="B8" s="103"/>
      <c r="C8" s="14"/>
      <c r="D8" s="14"/>
      <c r="E8" s="14"/>
      <c r="F8" s="14">
        <v>44180</v>
      </c>
      <c r="G8" s="14"/>
      <c r="H8" s="14"/>
      <c r="I8" s="14">
        <v>-44180</v>
      </c>
      <c r="J8" s="103">
        <f>SUM(B8:I8)</f>
        <v>0</v>
      </c>
    </row>
    <row r="9" spans="1:10" ht="18" customHeight="1" x14ac:dyDescent="0.3">
      <c r="A9" s="101" t="s">
        <v>203</v>
      </c>
      <c r="B9" s="102">
        <f>SUM(B7:B8)</f>
        <v>52274</v>
      </c>
      <c r="C9" s="102">
        <f t="shared" ref="C9:I9" si="0">SUM(C7:C8)</f>
        <v>0</v>
      </c>
      <c r="D9" s="102">
        <f t="shared" si="0"/>
        <v>0</v>
      </c>
      <c r="E9" s="102">
        <f t="shared" si="0"/>
        <v>0</v>
      </c>
      <c r="F9" s="102">
        <f t="shared" si="0"/>
        <v>44180</v>
      </c>
      <c r="G9" s="102">
        <f t="shared" si="0"/>
        <v>0</v>
      </c>
      <c r="H9" s="102">
        <f t="shared" si="0"/>
        <v>0</v>
      </c>
      <c r="I9" s="102">
        <f t="shared" si="0"/>
        <v>91800</v>
      </c>
      <c r="J9" s="102">
        <f>SUM(B9:I9)</f>
        <v>188254</v>
      </c>
    </row>
    <row r="10" spans="1:10" ht="18" customHeight="1" x14ac:dyDescent="0.3">
      <c r="A10" s="101"/>
      <c r="B10" s="102"/>
      <c r="C10" s="102"/>
      <c r="D10" s="102"/>
      <c r="E10" s="102"/>
      <c r="F10" s="102"/>
      <c r="G10" s="102"/>
      <c r="H10" s="102"/>
      <c r="I10" s="102"/>
      <c r="J10" s="22"/>
    </row>
    <row r="11" spans="1:10" ht="18" customHeight="1" x14ac:dyDescent="0.35">
      <c r="A11" s="101" t="s">
        <v>146</v>
      </c>
      <c r="B11" s="103"/>
      <c r="C11" s="103"/>
      <c r="D11" s="103"/>
      <c r="E11" s="103"/>
      <c r="F11" s="103"/>
      <c r="G11" s="103"/>
      <c r="H11" s="103"/>
      <c r="I11" s="103"/>
      <c r="J11" s="67"/>
    </row>
    <row r="12" spans="1:10" ht="18" customHeight="1" x14ac:dyDescent="0.3">
      <c r="A12" s="104" t="s">
        <v>160</v>
      </c>
      <c r="B12" s="103"/>
      <c r="C12" s="103"/>
      <c r="D12" s="103"/>
      <c r="E12" s="103"/>
      <c r="F12" s="103"/>
      <c r="G12" s="103"/>
      <c r="H12" s="103"/>
      <c r="I12" s="103">
        <v>147337683</v>
      </c>
      <c r="J12" s="103">
        <f t="shared" ref="J12:J23" si="1">SUM(B12:I12)</f>
        <v>147337683</v>
      </c>
    </row>
    <row r="13" spans="1:10" ht="18" customHeight="1" x14ac:dyDescent="0.3">
      <c r="A13" s="104" t="s">
        <v>45</v>
      </c>
      <c r="B13" s="103">
        <v>375000</v>
      </c>
      <c r="C13" s="103"/>
      <c r="D13" s="103"/>
      <c r="E13" s="103"/>
      <c r="F13" s="103"/>
      <c r="G13" s="103"/>
      <c r="H13" s="103"/>
      <c r="I13" s="103"/>
      <c r="J13" s="103">
        <f t="shared" si="1"/>
        <v>375000</v>
      </c>
    </row>
    <row r="14" spans="1:10" ht="18" customHeight="1" x14ac:dyDescent="0.3">
      <c r="A14" s="104" t="s">
        <v>278</v>
      </c>
      <c r="B14" s="103">
        <v>1395000</v>
      </c>
      <c r="C14" s="103">
        <v>905000</v>
      </c>
      <c r="D14" s="103"/>
      <c r="E14" s="103"/>
      <c r="F14" s="103"/>
      <c r="G14" s="103"/>
      <c r="H14" s="103"/>
      <c r="I14" s="103"/>
      <c r="J14" s="103">
        <f>SUM(B14:I14)</f>
        <v>2300000</v>
      </c>
    </row>
    <row r="15" spans="1:10" ht="18" customHeight="1" x14ac:dyDescent="0.3">
      <c r="A15" s="104" t="s">
        <v>46</v>
      </c>
      <c r="B15" s="103"/>
      <c r="C15" s="103"/>
      <c r="D15" s="103"/>
      <c r="E15" s="103">
        <v>207724277</v>
      </c>
      <c r="F15" s="103"/>
      <c r="G15" s="103"/>
      <c r="H15" s="103"/>
      <c r="I15" s="103">
        <v>8163833</v>
      </c>
      <c r="J15" s="103">
        <f t="shared" si="1"/>
        <v>215888110</v>
      </c>
    </row>
    <row r="16" spans="1:10" ht="18" customHeight="1" x14ac:dyDescent="0.3">
      <c r="A16" s="104" t="s">
        <v>164</v>
      </c>
      <c r="B16" s="103"/>
      <c r="C16" s="103"/>
      <c r="D16" s="103"/>
      <c r="E16" s="103"/>
      <c r="F16" s="103">
        <v>3977000</v>
      </c>
      <c r="G16" s="103"/>
      <c r="H16" s="103"/>
      <c r="I16" s="103"/>
      <c r="J16" s="103">
        <f t="shared" si="1"/>
        <v>3977000</v>
      </c>
    </row>
    <row r="17" spans="1:10" ht="18" customHeight="1" x14ac:dyDescent="0.3">
      <c r="A17" s="104" t="s">
        <v>296</v>
      </c>
      <c r="B17" s="103"/>
      <c r="C17" s="103"/>
      <c r="D17" s="103"/>
      <c r="E17" s="103"/>
      <c r="F17" s="103"/>
      <c r="G17" s="103"/>
      <c r="H17" s="103"/>
      <c r="I17" s="103"/>
      <c r="J17" s="103">
        <f t="shared" si="1"/>
        <v>0</v>
      </c>
    </row>
    <row r="18" spans="1:10" ht="18" customHeight="1" x14ac:dyDescent="0.3">
      <c r="A18" s="104" t="s">
        <v>358</v>
      </c>
      <c r="B18" s="103"/>
      <c r="C18" s="103"/>
      <c r="D18" s="103"/>
      <c r="E18" s="103"/>
      <c r="F18" s="103"/>
      <c r="G18" s="103">
        <v>29881355</v>
      </c>
      <c r="H18" s="103"/>
      <c r="I18" s="103"/>
      <c r="J18" s="103">
        <f t="shared" si="1"/>
        <v>29881355</v>
      </c>
    </row>
    <row r="19" spans="1:10" ht="18" customHeight="1" x14ac:dyDescent="0.3">
      <c r="A19" s="104" t="s">
        <v>161</v>
      </c>
      <c r="B19" s="103"/>
      <c r="C19" s="103"/>
      <c r="D19" s="103"/>
      <c r="E19" s="103"/>
      <c r="F19" s="103">
        <v>500000</v>
      </c>
      <c r="G19" s="103">
        <v>1231265</v>
      </c>
      <c r="H19" s="103"/>
      <c r="I19" s="103"/>
      <c r="J19" s="103">
        <f t="shared" si="1"/>
        <v>1731265</v>
      </c>
    </row>
    <row r="20" spans="1:10" ht="18" customHeight="1" x14ac:dyDescent="0.3">
      <c r="A20" s="104" t="s">
        <v>298</v>
      </c>
      <c r="B20" s="103">
        <v>455000</v>
      </c>
      <c r="C20" s="103"/>
      <c r="D20" s="103"/>
      <c r="E20" s="103"/>
      <c r="F20" s="103">
        <v>235000</v>
      </c>
      <c r="G20" s="103"/>
      <c r="H20" s="103"/>
      <c r="I20" s="103"/>
      <c r="J20" s="103">
        <f t="shared" si="1"/>
        <v>690000</v>
      </c>
    </row>
    <row r="21" spans="1:10" ht="18" customHeight="1" x14ac:dyDescent="0.3">
      <c r="A21" s="14" t="s">
        <v>204</v>
      </c>
      <c r="B21" s="103"/>
      <c r="C21" s="103"/>
      <c r="D21" s="103"/>
      <c r="E21" s="103"/>
      <c r="F21" s="103">
        <v>7204229</v>
      </c>
      <c r="G21" s="103"/>
      <c r="H21" s="103"/>
      <c r="I21" s="103"/>
      <c r="J21" s="103">
        <f t="shared" si="1"/>
        <v>7204229</v>
      </c>
    </row>
    <row r="22" spans="1:10" ht="18" customHeight="1" x14ac:dyDescent="0.3">
      <c r="A22" s="105" t="s">
        <v>277</v>
      </c>
      <c r="B22" s="103">
        <v>5000</v>
      </c>
      <c r="C22" s="103"/>
      <c r="D22" s="103"/>
      <c r="E22" s="103"/>
      <c r="F22" s="103"/>
      <c r="G22" s="103"/>
      <c r="H22" s="103"/>
      <c r="I22" s="103"/>
      <c r="J22" s="103">
        <f t="shared" si="1"/>
        <v>5000</v>
      </c>
    </row>
    <row r="23" spans="1:10" ht="18" customHeight="1" x14ac:dyDescent="0.3">
      <c r="A23" s="104" t="s">
        <v>321</v>
      </c>
      <c r="B23" s="23">
        <v>604000</v>
      </c>
      <c r="C23" s="24"/>
      <c r="D23" s="24"/>
      <c r="E23" s="24"/>
      <c r="F23" s="24"/>
      <c r="G23" s="24"/>
      <c r="H23" s="24"/>
      <c r="I23" s="24"/>
      <c r="J23" s="103">
        <f t="shared" si="1"/>
        <v>604000</v>
      </c>
    </row>
    <row r="24" spans="1:10" ht="18" customHeight="1" x14ac:dyDescent="0.35">
      <c r="A24" s="104" t="s">
        <v>293</v>
      </c>
      <c r="B24" s="23">
        <v>24452680</v>
      </c>
      <c r="C24" s="66"/>
      <c r="D24" s="103">
        <v>53101000</v>
      </c>
      <c r="E24" s="66"/>
      <c r="F24" s="66"/>
      <c r="G24" s="66"/>
      <c r="H24" s="67"/>
      <c r="I24" s="67"/>
      <c r="J24" s="67"/>
    </row>
    <row r="25" spans="1:10" ht="18" customHeight="1" x14ac:dyDescent="0.3">
      <c r="A25" s="22" t="s">
        <v>149</v>
      </c>
      <c r="B25" s="24">
        <f t="shared" ref="B25:I25" si="2">SUM(B12:B24)</f>
        <v>27286680</v>
      </c>
      <c r="C25" s="24">
        <f t="shared" si="2"/>
        <v>905000</v>
      </c>
      <c r="D25" s="24">
        <f t="shared" si="2"/>
        <v>53101000</v>
      </c>
      <c r="E25" s="24">
        <f t="shared" si="2"/>
        <v>207724277</v>
      </c>
      <c r="F25" s="24">
        <f t="shared" si="2"/>
        <v>11916229</v>
      </c>
      <c r="G25" s="24">
        <f t="shared" si="2"/>
        <v>31112620</v>
      </c>
      <c r="H25" s="24">
        <f t="shared" si="2"/>
        <v>0</v>
      </c>
      <c r="I25" s="24">
        <f t="shared" si="2"/>
        <v>155501516</v>
      </c>
      <c r="J25" s="24">
        <f>SUM(B25:I25)</f>
        <v>487547322</v>
      </c>
    </row>
    <row r="26" spans="1:10" ht="18" customHeight="1" x14ac:dyDescent="0.35">
      <c r="A26" s="14"/>
      <c r="B26" s="14"/>
      <c r="C26" s="66"/>
      <c r="D26" s="66"/>
      <c r="E26" s="67"/>
      <c r="F26" s="66"/>
      <c r="G26" s="66"/>
      <c r="H26" s="66"/>
      <c r="I26" s="66"/>
      <c r="J26" s="67"/>
    </row>
    <row r="27" spans="1:10" ht="18" customHeight="1" x14ac:dyDescent="0.3">
      <c r="A27" s="22" t="s">
        <v>323</v>
      </c>
      <c r="B27" s="14"/>
      <c r="C27" s="14"/>
      <c r="D27" s="14">
        <v>0</v>
      </c>
      <c r="E27" s="14"/>
      <c r="F27" s="14"/>
      <c r="G27" s="14"/>
      <c r="H27" s="14"/>
      <c r="I27" s="14"/>
      <c r="J27" s="14">
        <f>SUM(B27:I27)</f>
        <v>0</v>
      </c>
    </row>
    <row r="28" spans="1:10" ht="18" customHeight="1" x14ac:dyDescent="0.3">
      <c r="A28" s="95" t="s">
        <v>150</v>
      </c>
      <c r="B28" s="14"/>
      <c r="C28" s="14"/>
      <c r="D28" s="14"/>
      <c r="E28" s="14"/>
      <c r="F28" s="14"/>
      <c r="G28" s="14"/>
      <c r="H28" s="14"/>
      <c r="I28" s="14">
        <v>125557</v>
      </c>
      <c r="J28" s="14">
        <f>SUM(B28:I28)</f>
        <v>125557</v>
      </c>
    </row>
    <row r="29" spans="1:10" ht="18" customHeight="1" x14ac:dyDescent="0.3">
      <c r="A29" s="96" t="s">
        <v>310</v>
      </c>
      <c r="B29" s="14">
        <v>320000</v>
      </c>
      <c r="C29" s="14"/>
      <c r="D29" s="14"/>
      <c r="E29" s="14"/>
      <c r="F29" s="14"/>
      <c r="G29" s="14"/>
      <c r="H29" s="14"/>
      <c r="I29" s="14"/>
      <c r="J29" s="14">
        <f>SUM(B29:I29)</f>
        <v>320000</v>
      </c>
    </row>
    <row r="30" spans="1:10" ht="18" customHeight="1" x14ac:dyDescent="0.3">
      <c r="A30" s="22" t="s">
        <v>322</v>
      </c>
      <c r="B30" s="22"/>
      <c r="C30" s="22">
        <f t="shared" ref="C30:I30" si="3">SUM(C38)</f>
        <v>0</v>
      </c>
      <c r="D30" s="22">
        <f t="shared" si="3"/>
        <v>0</v>
      </c>
      <c r="E30" s="22">
        <f t="shared" si="3"/>
        <v>0</v>
      </c>
      <c r="F30" s="22">
        <f t="shared" si="3"/>
        <v>0</v>
      </c>
      <c r="G30" s="22">
        <f t="shared" si="3"/>
        <v>0</v>
      </c>
      <c r="H30" s="22">
        <f t="shared" si="3"/>
        <v>0</v>
      </c>
      <c r="I30" s="22">
        <f t="shared" si="3"/>
        <v>0</v>
      </c>
      <c r="J30" s="22"/>
    </row>
    <row r="31" spans="1:10" ht="18" customHeight="1" x14ac:dyDescent="0.35">
      <c r="A31" s="14" t="s">
        <v>356</v>
      </c>
      <c r="B31" s="103">
        <v>6921500</v>
      </c>
      <c r="C31" s="66"/>
      <c r="D31" s="66"/>
      <c r="E31" s="66"/>
      <c r="F31" s="66"/>
      <c r="G31" s="66"/>
      <c r="H31" s="66"/>
      <c r="I31" s="66"/>
      <c r="J31" s="102">
        <f>SUM(B31:I31)</f>
        <v>6921500</v>
      </c>
    </row>
    <row r="32" spans="1:10" ht="18" customHeight="1" x14ac:dyDescent="0.35">
      <c r="A32" s="14" t="s">
        <v>5</v>
      </c>
      <c r="B32" s="103">
        <v>9773690</v>
      </c>
      <c r="C32" s="66"/>
      <c r="D32" s="66"/>
      <c r="E32" s="66"/>
      <c r="F32" s="66"/>
      <c r="G32" s="66"/>
      <c r="H32" s="66"/>
      <c r="I32" s="66"/>
      <c r="J32" s="102">
        <f>SUM(B32:I32)</f>
        <v>9773690</v>
      </c>
    </row>
    <row r="33" spans="1:10" ht="18" customHeight="1" x14ac:dyDescent="0.35">
      <c r="A33" s="14" t="s">
        <v>279</v>
      </c>
      <c r="B33" s="103">
        <v>978500</v>
      </c>
      <c r="C33" s="66"/>
      <c r="D33" s="66"/>
      <c r="E33" s="66"/>
      <c r="F33" s="66"/>
      <c r="G33" s="66"/>
      <c r="H33" s="66"/>
      <c r="I33" s="66"/>
      <c r="J33" s="102">
        <f>SUM(B33:I33)</f>
        <v>978500</v>
      </c>
    </row>
    <row r="34" spans="1:10" ht="18" customHeight="1" x14ac:dyDescent="0.3">
      <c r="A34" s="22" t="s">
        <v>158</v>
      </c>
      <c r="B34" s="24">
        <f t="shared" ref="B34:J34" si="4">SUM(B31:B33)</f>
        <v>17673690</v>
      </c>
      <c r="C34" s="24">
        <f t="shared" si="4"/>
        <v>0</v>
      </c>
      <c r="D34" s="24">
        <f t="shared" si="4"/>
        <v>0</v>
      </c>
      <c r="E34" s="24">
        <f t="shared" si="4"/>
        <v>0</v>
      </c>
      <c r="F34" s="24">
        <f t="shared" si="4"/>
        <v>0</v>
      </c>
      <c r="G34" s="24">
        <f t="shared" si="4"/>
        <v>0</v>
      </c>
      <c r="H34" s="24">
        <f t="shared" si="4"/>
        <v>0</v>
      </c>
      <c r="I34" s="24">
        <f t="shared" si="4"/>
        <v>0</v>
      </c>
      <c r="J34" s="24">
        <f t="shared" si="4"/>
        <v>17673690</v>
      </c>
    </row>
    <row r="35" spans="1:10" ht="18" customHeight="1" x14ac:dyDescent="0.3">
      <c r="A35" s="22" t="s">
        <v>324</v>
      </c>
      <c r="B35" s="24">
        <f>SUM(B28+B29+B34)</f>
        <v>17993690</v>
      </c>
      <c r="C35" s="24">
        <f t="shared" ref="C35:J35" si="5">SUM(C28+C29+C34)</f>
        <v>0</v>
      </c>
      <c r="D35" s="24">
        <f t="shared" si="5"/>
        <v>0</v>
      </c>
      <c r="E35" s="24">
        <f t="shared" si="5"/>
        <v>0</v>
      </c>
      <c r="F35" s="24">
        <f t="shared" si="5"/>
        <v>0</v>
      </c>
      <c r="G35" s="24">
        <f t="shared" si="5"/>
        <v>0</v>
      </c>
      <c r="H35" s="24">
        <f t="shared" si="5"/>
        <v>0</v>
      </c>
      <c r="I35" s="24">
        <f t="shared" si="5"/>
        <v>125557</v>
      </c>
      <c r="J35" s="24">
        <f t="shared" si="5"/>
        <v>18119247</v>
      </c>
    </row>
    <row r="36" spans="1:10" ht="18" customHeight="1" x14ac:dyDescent="0.3">
      <c r="A36" s="22" t="s">
        <v>29</v>
      </c>
      <c r="B36" s="24">
        <f t="shared" ref="B36:I36" si="6">SUM(B9+B25+B35)</f>
        <v>45332644</v>
      </c>
      <c r="C36" s="24">
        <f t="shared" si="6"/>
        <v>905000</v>
      </c>
      <c r="D36" s="24">
        <f t="shared" si="6"/>
        <v>53101000</v>
      </c>
      <c r="E36" s="24">
        <f t="shared" si="6"/>
        <v>207724277</v>
      </c>
      <c r="F36" s="24">
        <f t="shared" si="6"/>
        <v>11960409</v>
      </c>
      <c r="G36" s="24">
        <f t="shared" si="6"/>
        <v>31112620</v>
      </c>
      <c r="H36" s="24">
        <f t="shared" si="6"/>
        <v>0</v>
      </c>
      <c r="I36" s="24">
        <f t="shared" si="6"/>
        <v>155718873</v>
      </c>
      <c r="J36" s="24">
        <f>SUM(B36:I36)</f>
        <v>505854823</v>
      </c>
    </row>
  </sheetData>
  <mergeCells count="5">
    <mergeCell ref="E1:J1"/>
    <mergeCell ref="E2:J2"/>
    <mergeCell ref="A3:J3"/>
    <mergeCell ref="B4:G4"/>
    <mergeCell ref="H5:J5"/>
  </mergeCells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zoomScaleNormal="100" workbookViewId="0">
      <selection activeCell="A2" sqref="A2:H2"/>
    </sheetView>
  </sheetViews>
  <sheetFormatPr defaultRowHeight="12.45" x14ac:dyDescent="0.3"/>
  <cols>
    <col min="1" max="1" width="27.53515625" customWidth="1"/>
    <col min="2" max="2" width="12.3046875" customWidth="1"/>
    <col min="3" max="5" width="11.53515625" customWidth="1"/>
    <col min="6" max="6" width="11.07421875" customWidth="1"/>
    <col min="7" max="7" width="10.69140625" customWidth="1"/>
    <col min="8" max="8" width="12.4609375" customWidth="1"/>
  </cols>
  <sheetData>
    <row r="1" spans="1:8" x14ac:dyDescent="0.3">
      <c r="A1" s="2"/>
      <c r="B1" s="2"/>
      <c r="C1" s="2"/>
      <c r="D1" s="297" t="s">
        <v>382</v>
      </c>
      <c r="E1" s="297"/>
      <c r="F1" s="297"/>
      <c r="G1" s="297"/>
      <c r="H1" s="297"/>
    </row>
    <row r="2" spans="1:8" ht="15" x14ac:dyDescent="0.35">
      <c r="A2" s="298" t="s">
        <v>337</v>
      </c>
      <c r="B2" s="298"/>
      <c r="C2" s="298"/>
      <c r="D2" s="298"/>
      <c r="E2" s="298"/>
      <c r="F2" s="298"/>
      <c r="G2" s="298"/>
      <c r="H2" s="298"/>
    </row>
    <row r="3" spans="1:8" ht="15" x14ac:dyDescent="0.35">
      <c r="A3" s="7"/>
      <c r="B3" s="7"/>
      <c r="C3" s="7"/>
      <c r="D3" s="7"/>
      <c r="E3" s="7"/>
      <c r="F3" s="7"/>
      <c r="G3" s="7"/>
      <c r="H3" s="7"/>
    </row>
    <row r="4" spans="1:8" ht="15.45" x14ac:dyDescent="0.4">
      <c r="A4" s="13"/>
      <c r="B4" s="13"/>
      <c r="C4" s="15"/>
      <c r="D4" s="15"/>
      <c r="E4" s="15"/>
      <c r="F4" s="15"/>
      <c r="G4" s="300" t="s">
        <v>309</v>
      </c>
      <c r="H4" s="300"/>
    </row>
    <row r="5" spans="1:8" ht="37.299999999999997" x14ac:dyDescent="0.3">
      <c r="A5" s="94" t="s">
        <v>6</v>
      </c>
      <c r="B5" s="94" t="s">
        <v>91</v>
      </c>
      <c r="C5" s="94" t="s">
        <v>100</v>
      </c>
      <c r="D5" s="94" t="s">
        <v>207</v>
      </c>
      <c r="E5" s="94" t="s">
        <v>209</v>
      </c>
      <c r="F5" s="94" t="s">
        <v>205</v>
      </c>
      <c r="G5" s="94" t="s">
        <v>49</v>
      </c>
      <c r="H5" s="94" t="s">
        <v>7</v>
      </c>
    </row>
    <row r="6" spans="1:8" ht="18.75" customHeight="1" x14ac:dyDescent="0.3">
      <c r="A6" s="22" t="s">
        <v>201</v>
      </c>
      <c r="B6" s="14">
        <v>242000</v>
      </c>
      <c r="C6" s="14"/>
      <c r="D6" s="14"/>
      <c r="E6" s="14"/>
      <c r="F6" s="14"/>
      <c r="G6" s="14"/>
      <c r="H6" s="104">
        <f>SUM(B6:G6)</f>
        <v>242000</v>
      </c>
    </row>
    <row r="7" spans="1:8" ht="18.75" customHeight="1" x14ac:dyDescent="0.3">
      <c r="A7" s="22" t="s">
        <v>202</v>
      </c>
      <c r="B7" s="14"/>
      <c r="C7" s="14"/>
      <c r="D7" s="14"/>
      <c r="E7" s="14"/>
      <c r="F7" s="14">
        <v>9298615</v>
      </c>
      <c r="G7" s="14">
        <v>637153</v>
      </c>
      <c r="H7" s="104">
        <f>SUM(B7:G7)</f>
        <v>9935768</v>
      </c>
    </row>
    <row r="8" spans="1:8" ht="15.75" customHeight="1" x14ac:dyDescent="0.3">
      <c r="A8" s="101" t="s">
        <v>203</v>
      </c>
      <c r="B8" s="102">
        <f t="shared" ref="B8:G8" si="0">SUM(B6:B7)</f>
        <v>242000</v>
      </c>
      <c r="C8" s="102">
        <f t="shared" si="0"/>
        <v>0</v>
      </c>
      <c r="D8" s="102">
        <f t="shared" si="0"/>
        <v>0</v>
      </c>
      <c r="E8" s="102">
        <f t="shared" si="0"/>
        <v>0</v>
      </c>
      <c r="F8" s="102">
        <f t="shared" si="0"/>
        <v>9298615</v>
      </c>
      <c r="G8" s="102">
        <f t="shared" si="0"/>
        <v>637153</v>
      </c>
      <c r="H8" s="22">
        <f>SUM(B8:G8)</f>
        <v>10177768</v>
      </c>
    </row>
    <row r="9" spans="1:8" x14ac:dyDescent="0.3">
      <c r="A9" s="101"/>
      <c r="B9" s="102"/>
      <c r="C9" s="102"/>
      <c r="D9" s="102"/>
      <c r="E9" s="102"/>
      <c r="F9" s="102"/>
      <c r="G9" s="102"/>
      <c r="H9" s="22"/>
    </row>
    <row r="10" spans="1:8" ht="13.5" customHeight="1" x14ac:dyDescent="0.35">
      <c r="A10" s="101" t="s">
        <v>146</v>
      </c>
      <c r="B10" s="103"/>
      <c r="C10" s="158"/>
      <c r="D10" s="158"/>
      <c r="E10" s="158"/>
      <c r="F10" s="158"/>
      <c r="G10" s="159"/>
      <c r="H10" s="67"/>
    </row>
    <row r="11" spans="1:8" ht="12.9" x14ac:dyDescent="0.35">
      <c r="A11" s="104" t="s">
        <v>160</v>
      </c>
      <c r="B11" s="103"/>
      <c r="C11" s="158">
        <v>100698051</v>
      </c>
      <c r="D11" s="158"/>
      <c r="E11" s="158"/>
      <c r="F11" s="158"/>
      <c r="G11" s="159">
        <v>123011949</v>
      </c>
      <c r="H11" s="67">
        <f>SUM(B11:G11)</f>
        <v>223710000</v>
      </c>
    </row>
    <row r="12" spans="1:8" ht="12.9" x14ac:dyDescent="0.35">
      <c r="A12" s="104" t="s">
        <v>45</v>
      </c>
      <c r="B12" s="103">
        <v>425000</v>
      </c>
      <c r="C12" s="158"/>
      <c r="D12" s="158"/>
      <c r="E12" s="158"/>
      <c r="F12" s="158"/>
      <c r="G12" s="159"/>
      <c r="H12" s="159">
        <f t="shared" ref="H12:H18" si="1">SUM(B12:G12)</f>
        <v>425000</v>
      </c>
    </row>
    <row r="13" spans="1:8" ht="12.9" x14ac:dyDescent="0.35">
      <c r="A13" s="104" t="s">
        <v>278</v>
      </c>
      <c r="B13" s="103">
        <v>950000</v>
      </c>
      <c r="C13" s="158">
        <v>540000</v>
      </c>
      <c r="D13" s="158"/>
      <c r="E13" s="158"/>
      <c r="F13" s="158"/>
      <c r="G13" s="159"/>
      <c r="H13" s="159">
        <f t="shared" si="1"/>
        <v>1490000</v>
      </c>
    </row>
    <row r="14" spans="1:8" ht="12.9" x14ac:dyDescent="0.35">
      <c r="A14" s="104" t="s">
        <v>46</v>
      </c>
      <c r="B14" s="103"/>
      <c r="C14" s="159"/>
      <c r="D14" s="159"/>
      <c r="E14" s="158">
        <v>173332489</v>
      </c>
      <c r="F14" s="159"/>
      <c r="G14" s="159"/>
      <c r="H14" s="159">
        <f t="shared" si="1"/>
        <v>173332489</v>
      </c>
    </row>
    <row r="15" spans="1:8" ht="12.9" x14ac:dyDescent="0.35">
      <c r="A15" s="104" t="s">
        <v>164</v>
      </c>
      <c r="B15" s="103"/>
      <c r="C15" s="158"/>
      <c r="D15" s="158"/>
      <c r="E15" s="158"/>
      <c r="F15" s="158">
        <v>3800000</v>
      </c>
      <c r="G15" s="159"/>
      <c r="H15" s="159">
        <f t="shared" si="1"/>
        <v>3800000</v>
      </c>
    </row>
    <row r="16" spans="1:8" ht="12.9" x14ac:dyDescent="0.35">
      <c r="A16" s="104" t="s">
        <v>296</v>
      </c>
      <c r="B16" s="103"/>
      <c r="C16" s="158">
        <v>2499519</v>
      </c>
      <c r="D16" s="158"/>
      <c r="E16" s="158"/>
      <c r="F16" s="158"/>
      <c r="G16" s="159"/>
      <c r="H16" s="159">
        <f t="shared" si="1"/>
        <v>2499519</v>
      </c>
    </row>
    <row r="17" spans="1:8" ht="12.9" x14ac:dyDescent="0.35">
      <c r="A17" s="104" t="s">
        <v>161</v>
      </c>
      <c r="B17" s="103"/>
      <c r="C17" s="158">
        <v>10519727</v>
      </c>
      <c r="D17" s="158"/>
      <c r="E17" s="159"/>
      <c r="F17" s="158">
        <v>1205000</v>
      </c>
      <c r="G17" s="159"/>
      <c r="H17" s="159">
        <f t="shared" si="1"/>
        <v>11724727</v>
      </c>
    </row>
    <row r="18" spans="1:8" ht="12.9" x14ac:dyDescent="0.35">
      <c r="A18" s="104" t="s">
        <v>298</v>
      </c>
      <c r="B18" s="103">
        <v>208000</v>
      </c>
      <c r="C18" s="158"/>
      <c r="D18" s="158"/>
      <c r="E18" s="158"/>
      <c r="F18" s="158">
        <v>4140000</v>
      </c>
      <c r="G18" s="159"/>
      <c r="H18" s="159">
        <f t="shared" si="1"/>
        <v>4348000</v>
      </c>
    </row>
    <row r="19" spans="1:8" ht="12.9" x14ac:dyDescent="0.35">
      <c r="A19" s="14" t="s">
        <v>204</v>
      </c>
      <c r="B19" s="14"/>
      <c r="C19" s="14"/>
      <c r="D19" s="14"/>
      <c r="E19" s="14"/>
      <c r="F19" s="158">
        <v>4400000</v>
      </c>
      <c r="G19" s="66"/>
      <c r="H19" s="159">
        <f>SUM(B19:G19)</f>
        <v>4400000</v>
      </c>
    </row>
    <row r="20" spans="1:8" ht="12.9" x14ac:dyDescent="0.35">
      <c r="A20" s="105" t="s">
        <v>277</v>
      </c>
      <c r="B20" s="103">
        <v>39000</v>
      </c>
      <c r="C20" s="158"/>
      <c r="D20" s="158"/>
      <c r="E20" s="158"/>
      <c r="F20" s="158"/>
      <c r="G20" s="159"/>
      <c r="H20" s="159">
        <f>SUM(B20:G20)</f>
        <v>39000</v>
      </c>
    </row>
    <row r="21" spans="1:8" ht="12.9" x14ac:dyDescent="0.35">
      <c r="A21" s="104" t="s">
        <v>321</v>
      </c>
      <c r="B21" s="103">
        <v>571000</v>
      </c>
      <c r="C21" s="158"/>
      <c r="D21" s="158"/>
      <c r="E21" s="158"/>
      <c r="F21" s="158"/>
      <c r="G21" s="159"/>
      <c r="H21" s="159">
        <f>SUM(B21:G21)</f>
        <v>571000</v>
      </c>
    </row>
    <row r="22" spans="1:8" ht="12.9" x14ac:dyDescent="0.35">
      <c r="A22" s="104" t="s">
        <v>293</v>
      </c>
      <c r="B22" s="103"/>
      <c r="C22" s="158"/>
      <c r="D22" s="158">
        <v>47200000</v>
      </c>
      <c r="E22" s="158"/>
      <c r="F22" s="158"/>
      <c r="G22" s="159"/>
      <c r="H22" s="159">
        <f>SUM(B22:G22)</f>
        <v>47200000</v>
      </c>
    </row>
    <row r="23" spans="1:8" x14ac:dyDescent="0.3">
      <c r="A23" s="22" t="s">
        <v>149</v>
      </c>
      <c r="B23" s="24">
        <f t="shared" ref="B23:H23" si="2">SUM(B10:B22)</f>
        <v>2193000</v>
      </c>
      <c r="C23" s="24">
        <f t="shared" si="2"/>
        <v>114257297</v>
      </c>
      <c r="D23" s="24">
        <f t="shared" si="2"/>
        <v>47200000</v>
      </c>
      <c r="E23" s="24">
        <f t="shared" si="2"/>
        <v>173332489</v>
      </c>
      <c r="F23" s="24">
        <f t="shared" si="2"/>
        <v>13545000</v>
      </c>
      <c r="G23" s="24">
        <f t="shared" si="2"/>
        <v>123011949</v>
      </c>
      <c r="H23" s="24">
        <f t="shared" si="2"/>
        <v>473539735</v>
      </c>
    </row>
    <row r="24" spans="1:8" x14ac:dyDescent="0.3">
      <c r="A24" s="22"/>
      <c r="B24" s="24"/>
      <c r="C24" s="24"/>
      <c r="D24" s="24"/>
      <c r="E24" s="24"/>
      <c r="F24" s="24"/>
      <c r="G24" s="24"/>
      <c r="H24" s="24"/>
    </row>
    <row r="25" spans="1:8" ht="12.9" x14ac:dyDescent="0.3">
      <c r="A25" s="22" t="s">
        <v>157</v>
      </c>
      <c r="B25" s="14"/>
      <c r="C25" s="14"/>
      <c r="D25" s="14">
        <v>0</v>
      </c>
      <c r="E25" s="14"/>
      <c r="F25" s="14"/>
      <c r="G25" s="14"/>
      <c r="H25" s="14">
        <f>SUM(B25:G25)</f>
        <v>0</v>
      </c>
    </row>
    <row r="26" spans="1:8" ht="12.9" x14ac:dyDescent="0.3">
      <c r="A26" s="95" t="s">
        <v>150</v>
      </c>
      <c r="B26" s="14"/>
      <c r="C26" s="14"/>
      <c r="D26" s="14"/>
      <c r="E26" s="14"/>
      <c r="F26" s="14"/>
      <c r="G26" s="14">
        <v>615000</v>
      </c>
      <c r="H26" s="14">
        <f>SUM(B26:G26)</f>
        <v>615000</v>
      </c>
    </row>
    <row r="27" spans="1:8" ht="12.9" x14ac:dyDescent="0.3">
      <c r="A27" s="96" t="s">
        <v>310</v>
      </c>
      <c r="B27" s="14">
        <v>340000</v>
      </c>
      <c r="C27" s="14"/>
      <c r="D27" s="14"/>
      <c r="E27" s="14"/>
      <c r="F27" s="14"/>
      <c r="G27" s="14"/>
      <c r="H27" s="14">
        <f>SUM(B27:G27)</f>
        <v>340000</v>
      </c>
    </row>
    <row r="28" spans="1:8" x14ac:dyDescent="0.3">
      <c r="A28" s="22" t="s">
        <v>322</v>
      </c>
      <c r="B28" s="22"/>
      <c r="C28" s="22">
        <f>SUM(C38)</f>
        <v>0</v>
      </c>
      <c r="D28" s="22">
        <f>SUM(D38)</f>
        <v>0</v>
      </c>
      <c r="E28" s="22">
        <f>SUM(E38)</f>
        <v>0</v>
      </c>
      <c r="F28" s="22">
        <f>SUM(F38)</f>
        <v>0</v>
      </c>
      <c r="G28" s="22">
        <f>SUM(G38)</f>
        <v>0</v>
      </c>
      <c r="H28" s="22"/>
    </row>
    <row r="29" spans="1:8" ht="12.9" x14ac:dyDescent="0.3">
      <c r="A29" s="14" t="s">
        <v>47</v>
      </c>
      <c r="B29" s="23">
        <v>171450</v>
      </c>
      <c r="C29" s="24"/>
      <c r="D29" s="24"/>
      <c r="E29" s="24"/>
      <c r="F29" s="24"/>
      <c r="G29" s="24"/>
      <c r="H29" s="102">
        <f>SUM(B29:G29)</f>
        <v>171450</v>
      </c>
    </row>
    <row r="30" spans="1:8" ht="12.9" x14ac:dyDescent="0.35">
      <c r="A30" s="14" t="s">
        <v>48</v>
      </c>
      <c r="B30" s="103">
        <v>6604000</v>
      </c>
      <c r="C30" s="66"/>
      <c r="D30" s="66"/>
      <c r="E30" s="66"/>
      <c r="F30" s="66"/>
      <c r="G30" s="66"/>
      <c r="H30" s="102">
        <f>SUM(B30:G30)</f>
        <v>6604000</v>
      </c>
    </row>
    <row r="31" spans="1:8" ht="12.9" x14ac:dyDescent="0.35">
      <c r="A31" s="14" t="s">
        <v>5</v>
      </c>
      <c r="B31" s="103">
        <v>8636000</v>
      </c>
      <c r="C31" s="66"/>
      <c r="D31" s="66"/>
      <c r="E31" s="66"/>
      <c r="F31" s="66"/>
      <c r="G31" s="66"/>
      <c r="H31" s="102">
        <f>SUM(B31:G31)</f>
        <v>8636000</v>
      </c>
    </row>
    <row r="32" spans="1:8" ht="12.9" x14ac:dyDescent="0.35">
      <c r="A32" s="14" t="s">
        <v>279</v>
      </c>
      <c r="B32" s="103">
        <v>886550</v>
      </c>
      <c r="C32" s="66"/>
      <c r="D32" s="66"/>
      <c r="E32" s="66"/>
      <c r="F32" s="66"/>
      <c r="G32" s="66"/>
      <c r="H32" s="102">
        <f>SUM(B32:G32)</f>
        <v>886550</v>
      </c>
    </row>
    <row r="33" spans="1:8" x14ac:dyDescent="0.3">
      <c r="A33" s="22" t="s">
        <v>158</v>
      </c>
      <c r="B33" s="24">
        <f t="shared" ref="B33:H33" si="3">SUM(B29:B32)</f>
        <v>16298000</v>
      </c>
      <c r="C33" s="24">
        <f t="shared" si="3"/>
        <v>0</v>
      </c>
      <c r="D33" s="24">
        <f t="shared" si="3"/>
        <v>0</v>
      </c>
      <c r="E33" s="24">
        <f t="shared" si="3"/>
        <v>0</v>
      </c>
      <c r="F33" s="24">
        <f t="shared" si="3"/>
        <v>0</v>
      </c>
      <c r="G33" s="24">
        <f t="shared" si="3"/>
        <v>0</v>
      </c>
      <c r="H33" s="24">
        <f t="shared" si="3"/>
        <v>16298000</v>
      </c>
    </row>
    <row r="34" spans="1:8" x14ac:dyDescent="0.3">
      <c r="A34" s="22" t="s">
        <v>159</v>
      </c>
      <c r="B34" s="24">
        <f>SUM(B33+B27+B26)</f>
        <v>16638000</v>
      </c>
      <c r="C34" s="24">
        <f>SUM(C26:C27)</f>
        <v>0</v>
      </c>
      <c r="D34" s="24">
        <f>SUM(D26:D27)</f>
        <v>0</v>
      </c>
      <c r="E34" s="24">
        <f>SUM(E26:E27)</f>
        <v>0</v>
      </c>
      <c r="F34" s="24">
        <f>SUM(F26:F27)</f>
        <v>0</v>
      </c>
      <c r="G34" s="24">
        <f>SUM(G26:G27)</f>
        <v>615000</v>
      </c>
      <c r="H34" s="24">
        <f>SUM(H29:H33)</f>
        <v>32596000</v>
      </c>
    </row>
    <row r="35" spans="1:8" x14ac:dyDescent="0.3">
      <c r="A35" s="22" t="s">
        <v>29</v>
      </c>
      <c r="B35" s="24">
        <f t="shared" ref="B35:G35" si="4">SUM(B34+B23+B8)</f>
        <v>19073000</v>
      </c>
      <c r="C35" s="24">
        <f t="shared" si="4"/>
        <v>114257297</v>
      </c>
      <c r="D35" s="24">
        <f t="shared" si="4"/>
        <v>47200000</v>
      </c>
      <c r="E35" s="24">
        <f t="shared" si="4"/>
        <v>173332489</v>
      </c>
      <c r="F35" s="24">
        <f t="shared" si="4"/>
        <v>22843615</v>
      </c>
      <c r="G35" s="24">
        <f t="shared" si="4"/>
        <v>124264102</v>
      </c>
      <c r="H35" s="24">
        <f>SUM(B35:G35)</f>
        <v>500970503</v>
      </c>
    </row>
  </sheetData>
  <mergeCells count="3">
    <mergeCell ref="A2:H2"/>
    <mergeCell ref="G4:H4"/>
    <mergeCell ref="D1:H1"/>
  </mergeCells>
  <phoneticPr fontId="22" type="noConversion"/>
  <pageMargins left="0.75" right="0.75" top="1" bottom="1" header="0.5" footer="0.5"/>
  <pageSetup paperSize="9" scale="8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6395-9CA5-4B12-BC50-DA4E87993B0B}">
  <sheetPr>
    <pageSetUpPr fitToPage="1"/>
  </sheetPr>
  <dimension ref="A1:M63"/>
  <sheetViews>
    <sheetView view="pageBreakPreview" zoomScale="98" zoomScaleNormal="100" zoomScaleSheetLayoutView="98" workbookViewId="0">
      <selection activeCell="K1" sqref="K1:Q1"/>
    </sheetView>
  </sheetViews>
  <sheetFormatPr defaultRowHeight="12.45" x14ac:dyDescent="0.3"/>
  <cols>
    <col min="1" max="1" width="25.4609375" style="12" customWidth="1"/>
    <col min="2" max="3" width="12.4609375" customWidth="1"/>
    <col min="4" max="4" width="12.3046875" customWidth="1"/>
    <col min="5" max="5" width="13" customWidth="1"/>
    <col min="6" max="6" width="10.84375" customWidth="1"/>
    <col min="7" max="7" width="12" customWidth="1"/>
    <col min="8" max="8" width="12.84375" customWidth="1"/>
    <col min="9" max="9" width="12.53515625" customWidth="1"/>
    <col min="10" max="14" width="0" hidden="1" customWidth="1"/>
  </cols>
  <sheetData>
    <row r="1" spans="1:10" x14ac:dyDescent="0.3">
      <c r="E1" s="288" t="s">
        <v>428</v>
      </c>
      <c r="F1" s="288"/>
      <c r="G1" s="288"/>
      <c r="H1" s="288"/>
      <c r="I1" s="288"/>
    </row>
    <row r="2" spans="1:10" x14ac:dyDescent="0.3">
      <c r="E2" s="290" t="s">
        <v>417</v>
      </c>
      <c r="F2" s="290"/>
      <c r="G2" s="290"/>
      <c r="H2" s="290"/>
      <c r="I2" s="290"/>
    </row>
    <row r="3" spans="1:10" ht="15" x14ac:dyDescent="0.35">
      <c r="A3" s="298" t="s">
        <v>357</v>
      </c>
      <c r="B3" s="298"/>
      <c r="C3" s="298"/>
      <c r="D3" s="298"/>
      <c r="E3" s="298"/>
      <c r="F3" s="298"/>
      <c r="G3" s="298"/>
      <c r="H3" s="298"/>
      <c r="I3" s="298"/>
    </row>
    <row r="4" spans="1:10" ht="12.9" thickBot="1" x14ac:dyDescent="0.35">
      <c r="A4" s="11"/>
      <c r="B4" s="1"/>
      <c r="C4" s="1"/>
      <c r="D4" s="1"/>
      <c r="E4" s="1"/>
      <c r="F4" s="1"/>
      <c r="G4" s="302" t="s">
        <v>309</v>
      </c>
      <c r="H4" s="302"/>
      <c r="I4" s="302"/>
    </row>
    <row r="5" spans="1:10" ht="45.75" customHeight="1" thickBot="1" x14ac:dyDescent="0.35">
      <c r="A5" s="40" t="s">
        <v>8</v>
      </c>
      <c r="B5" s="41" t="s">
        <v>3</v>
      </c>
      <c r="C5" s="42" t="s">
        <v>52</v>
      </c>
      <c r="D5" s="42" t="s">
        <v>30</v>
      </c>
      <c r="E5" s="42" t="s">
        <v>212</v>
      </c>
      <c r="F5" s="42" t="s">
        <v>213</v>
      </c>
      <c r="G5" s="42" t="s">
        <v>214</v>
      </c>
      <c r="H5" s="119" t="s">
        <v>217</v>
      </c>
      <c r="I5" s="43" t="s">
        <v>14</v>
      </c>
    </row>
    <row r="6" spans="1:10" ht="12.75" customHeight="1" x14ac:dyDescent="0.3">
      <c r="A6" s="37" t="s">
        <v>210</v>
      </c>
      <c r="B6" s="3"/>
      <c r="C6" s="4"/>
      <c r="D6" s="4"/>
      <c r="E6" s="4"/>
      <c r="F6" s="4"/>
      <c r="G6" s="4"/>
      <c r="H6" s="120"/>
      <c r="I6" s="32"/>
    </row>
    <row r="7" spans="1:10" ht="12.75" customHeight="1" x14ac:dyDescent="0.3">
      <c r="A7" s="34" t="s">
        <v>211</v>
      </c>
      <c r="B7" s="99">
        <v>34693734</v>
      </c>
      <c r="C7" s="99">
        <v>5624166</v>
      </c>
      <c r="D7" s="99">
        <v>2851692</v>
      </c>
      <c r="E7" s="75"/>
      <c r="F7" s="5"/>
      <c r="G7" s="75"/>
      <c r="H7" s="121"/>
      <c r="I7" s="187">
        <f>SUM(B7:G7)</f>
        <v>43169592</v>
      </c>
    </row>
    <row r="8" spans="1:10" ht="12.75" customHeight="1" x14ac:dyDescent="0.3">
      <c r="A8" s="20" t="s">
        <v>202</v>
      </c>
      <c r="B8" s="5">
        <v>25154700</v>
      </c>
      <c r="C8" s="5">
        <v>4402000</v>
      </c>
      <c r="D8" s="5">
        <v>3742760</v>
      </c>
      <c r="E8" s="5"/>
      <c r="F8" s="5">
        <v>293054</v>
      </c>
      <c r="G8" s="5"/>
      <c r="H8" s="107"/>
      <c r="I8" s="187">
        <f>SUM(B8:G8)</f>
        <v>33592514</v>
      </c>
    </row>
    <row r="9" spans="1:10" ht="12.75" customHeight="1" x14ac:dyDescent="0.3">
      <c r="A9" s="19" t="s">
        <v>163</v>
      </c>
      <c r="B9" s="75">
        <f>SUM(B7:B8)</f>
        <v>59848434</v>
      </c>
      <c r="C9" s="75">
        <f t="shared" ref="C9:I9" si="0">SUM(C7:C8)</f>
        <v>10026166</v>
      </c>
      <c r="D9" s="75">
        <f t="shared" si="0"/>
        <v>6594452</v>
      </c>
      <c r="E9" s="75">
        <f t="shared" si="0"/>
        <v>0</v>
      </c>
      <c r="F9" s="75">
        <f t="shared" si="0"/>
        <v>293054</v>
      </c>
      <c r="G9" s="75">
        <f t="shared" si="0"/>
        <v>0</v>
      </c>
      <c r="H9" s="75"/>
      <c r="I9" s="75">
        <f t="shared" si="0"/>
        <v>76762106</v>
      </c>
    </row>
    <row r="10" spans="1:10" ht="12.75" customHeight="1" x14ac:dyDescent="0.3">
      <c r="A10" s="19"/>
      <c r="B10" s="5"/>
      <c r="C10" s="5"/>
      <c r="D10" s="5"/>
      <c r="E10" s="5"/>
      <c r="F10" s="5"/>
      <c r="G10" s="5"/>
      <c r="H10" s="107"/>
      <c r="I10" s="107"/>
    </row>
    <row r="11" spans="1:10" ht="12.75" customHeight="1" x14ac:dyDescent="0.3">
      <c r="A11" s="19" t="s">
        <v>146</v>
      </c>
      <c r="B11" s="99"/>
      <c r="C11" s="99"/>
      <c r="D11" s="99"/>
      <c r="E11" s="99"/>
      <c r="F11" s="99"/>
      <c r="G11" s="99"/>
      <c r="H11" s="122"/>
      <c r="I11" s="187">
        <f>SUM(B11:G11)</f>
        <v>0</v>
      </c>
    </row>
    <row r="12" spans="1:10" ht="12.75" customHeight="1" x14ac:dyDescent="0.3">
      <c r="A12" s="20" t="s">
        <v>160</v>
      </c>
      <c r="B12" s="99">
        <v>11483120</v>
      </c>
      <c r="C12" s="99">
        <v>1787000</v>
      </c>
      <c r="D12" s="99">
        <v>504000</v>
      </c>
      <c r="E12" s="99">
        <v>900000</v>
      </c>
      <c r="F12" s="99">
        <v>25400</v>
      </c>
      <c r="G12" s="99">
        <v>53584000</v>
      </c>
      <c r="H12" s="122">
        <v>88467825</v>
      </c>
      <c r="I12" s="187">
        <f>SUM(B12:H12)</f>
        <v>156751345</v>
      </c>
    </row>
    <row r="13" spans="1:10" ht="12.75" customHeight="1" x14ac:dyDescent="0.3">
      <c r="A13" s="20" t="s">
        <v>349</v>
      </c>
      <c r="B13" s="99">
        <v>1573126</v>
      </c>
      <c r="C13" s="99">
        <v>275000</v>
      </c>
      <c r="D13" s="99">
        <v>913150</v>
      </c>
      <c r="E13" s="99"/>
      <c r="F13" s="99"/>
      <c r="G13" s="99"/>
      <c r="H13" s="122"/>
      <c r="I13" s="187">
        <f t="shared" ref="I13:I33" si="1">SUM(B13:H13)</f>
        <v>2761276</v>
      </c>
    </row>
    <row r="14" spans="1:10" ht="12.75" customHeight="1" x14ac:dyDescent="0.3">
      <c r="A14" s="20" t="s">
        <v>278</v>
      </c>
      <c r="B14" s="99"/>
      <c r="C14" s="99"/>
      <c r="D14" s="99">
        <v>3000000</v>
      </c>
      <c r="E14" s="99"/>
      <c r="F14" s="99"/>
      <c r="G14" s="99">
        <v>2000000</v>
      </c>
      <c r="H14" s="122"/>
      <c r="I14" s="187">
        <f t="shared" si="1"/>
        <v>5000000</v>
      </c>
      <c r="J14" s="188"/>
    </row>
    <row r="15" spans="1:10" ht="12.75" customHeight="1" x14ac:dyDescent="0.3">
      <c r="A15" s="20" t="s">
        <v>294</v>
      </c>
      <c r="B15" s="99"/>
      <c r="C15" s="99"/>
      <c r="D15" s="99"/>
      <c r="E15" s="99"/>
      <c r="F15" s="99"/>
      <c r="G15" s="99"/>
      <c r="H15" s="122"/>
      <c r="I15" s="187">
        <f t="shared" si="1"/>
        <v>0</v>
      </c>
      <c r="J15" s="188"/>
    </row>
    <row r="16" spans="1:10" ht="12.75" customHeight="1" x14ac:dyDescent="0.3">
      <c r="A16" s="33" t="s">
        <v>295</v>
      </c>
      <c r="B16" s="99"/>
      <c r="C16" s="99"/>
      <c r="D16" s="99"/>
      <c r="E16" s="99">
        <v>7277637</v>
      </c>
      <c r="F16" s="99"/>
      <c r="G16" s="99"/>
      <c r="H16" s="122"/>
      <c r="I16" s="187">
        <f t="shared" si="1"/>
        <v>7277637</v>
      </c>
      <c r="J16" s="188"/>
    </row>
    <row r="17" spans="1:10" ht="12.75" customHeight="1" x14ac:dyDescent="0.3">
      <c r="A17" s="20" t="s">
        <v>164</v>
      </c>
      <c r="B17" s="99">
        <v>4258618</v>
      </c>
      <c r="C17" s="99">
        <v>373000</v>
      </c>
      <c r="D17" s="99">
        <v>230000</v>
      </c>
      <c r="E17" s="99"/>
      <c r="F17" s="99">
        <v>50800</v>
      </c>
      <c r="G17" s="99"/>
      <c r="H17" s="122"/>
      <c r="I17" s="187">
        <f t="shared" si="1"/>
        <v>4912418</v>
      </c>
      <c r="J17" s="188"/>
    </row>
    <row r="18" spans="1:10" ht="12.75" customHeight="1" x14ac:dyDescent="0.3">
      <c r="A18" s="20" t="s">
        <v>296</v>
      </c>
      <c r="B18" s="99"/>
      <c r="C18" s="99"/>
      <c r="D18" s="99">
        <v>5715000</v>
      </c>
      <c r="E18" s="99"/>
      <c r="F18" s="99"/>
      <c r="G18" s="99"/>
      <c r="H18" s="122"/>
      <c r="I18" s="187">
        <f t="shared" si="1"/>
        <v>5715000</v>
      </c>
      <c r="J18" s="188"/>
    </row>
    <row r="19" spans="1:10" ht="12.75" customHeight="1" x14ac:dyDescent="0.3">
      <c r="A19" s="20" t="s">
        <v>297</v>
      </c>
      <c r="B19" s="99"/>
      <c r="C19" s="99"/>
      <c r="D19" s="99">
        <v>1000000</v>
      </c>
      <c r="E19" s="99"/>
      <c r="F19" s="99"/>
      <c r="G19" s="99"/>
      <c r="H19" s="122"/>
      <c r="I19" s="187">
        <f t="shared" si="1"/>
        <v>1000000</v>
      </c>
      <c r="J19" s="188"/>
    </row>
    <row r="20" spans="1:10" ht="12.75" customHeight="1" x14ac:dyDescent="0.3">
      <c r="A20" s="20" t="s">
        <v>358</v>
      </c>
      <c r="B20" s="99"/>
      <c r="C20" s="99"/>
      <c r="D20" s="99"/>
      <c r="E20" s="99"/>
      <c r="F20" s="99">
        <v>11539670</v>
      </c>
      <c r="G20" s="99">
        <v>47750118</v>
      </c>
      <c r="H20" s="122"/>
      <c r="I20" s="187">
        <f t="shared" si="1"/>
        <v>59289788</v>
      </c>
      <c r="J20" s="188"/>
    </row>
    <row r="21" spans="1:10" ht="12.75" customHeight="1" x14ac:dyDescent="0.3">
      <c r="A21" s="20" t="s">
        <v>44</v>
      </c>
      <c r="B21" s="99"/>
      <c r="C21" s="99"/>
      <c r="D21" s="99">
        <v>209000</v>
      </c>
      <c r="E21" s="99"/>
      <c r="F21" s="99"/>
      <c r="G21" s="99"/>
      <c r="H21" s="122"/>
      <c r="I21" s="187">
        <f t="shared" si="1"/>
        <v>209000</v>
      </c>
      <c r="J21" s="188"/>
    </row>
    <row r="22" spans="1:10" ht="12.75" customHeight="1" x14ac:dyDescent="0.3">
      <c r="A22" s="20" t="s">
        <v>9</v>
      </c>
      <c r="B22" s="99"/>
      <c r="C22" s="99"/>
      <c r="D22" s="99">
        <v>6738000</v>
      </c>
      <c r="E22" s="99"/>
      <c r="F22" s="99"/>
      <c r="G22" s="99"/>
      <c r="H22" s="122"/>
      <c r="I22" s="187">
        <f t="shared" si="1"/>
        <v>6738000</v>
      </c>
      <c r="J22" s="188"/>
    </row>
    <row r="23" spans="1:10" ht="12.75" customHeight="1" x14ac:dyDescent="0.3">
      <c r="A23" s="20" t="s">
        <v>161</v>
      </c>
      <c r="B23" s="99">
        <v>10421100</v>
      </c>
      <c r="C23" s="99">
        <v>1823500</v>
      </c>
      <c r="D23" s="99">
        <v>2814000</v>
      </c>
      <c r="E23" s="99"/>
      <c r="F23" s="99">
        <v>1000000</v>
      </c>
      <c r="G23" s="99"/>
      <c r="H23" s="122"/>
      <c r="I23" s="187">
        <f t="shared" si="1"/>
        <v>16058600</v>
      </c>
      <c r="J23" s="188"/>
    </row>
    <row r="24" spans="1:10" ht="12.75" customHeight="1" x14ac:dyDescent="0.3">
      <c r="A24" s="20" t="s">
        <v>298</v>
      </c>
      <c r="B24" s="99">
        <v>2286500</v>
      </c>
      <c r="C24" s="99">
        <v>599229</v>
      </c>
      <c r="D24" s="99">
        <v>10567928</v>
      </c>
      <c r="E24" s="99"/>
      <c r="F24" s="99"/>
      <c r="G24" s="99"/>
      <c r="H24" s="122"/>
      <c r="I24" s="187">
        <f t="shared" si="1"/>
        <v>13453657</v>
      </c>
    </row>
    <row r="25" spans="1:10" ht="12.75" customHeight="1" x14ac:dyDescent="0.3">
      <c r="A25" s="20" t="s">
        <v>50</v>
      </c>
      <c r="B25" s="99"/>
      <c r="C25" s="99"/>
      <c r="D25" s="99"/>
      <c r="E25" s="99">
        <v>1654000</v>
      </c>
      <c r="F25" s="99"/>
      <c r="G25" s="99"/>
      <c r="H25" s="122"/>
      <c r="I25" s="187">
        <f t="shared" si="1"/>
        <v>1654000</v>
      </c>
    </row>
    <row r="26" spans="1:10" ht="12.75" customHeight="1" x14ac:dyDescent="0.3">
      <c r="A26" s="20" t="s">
        <v>327</v>
      </c>
      <c r="B26" s="99"/>
      <c r="C26" s="99"/>
      <c r="D26" s="99"/>
      <c r="E26" s="99"/>
      <c r="F26" s="99"/>
      <c r="G26" s="99"/>
      <c r="H26" s="122"/>
      <c r="I26" s="187">
        <f t="shared" si="1"/>
        <v>0</v>
      </c>
    </row>
    <row r="27" spans="1:10" ht="12.75" customHeight="1" x14ac:dyDescent="0.3">
      <c r="A27" s="20" t="s">
        <v>215</v>
      </c>
      <c r="B27" s="99">
        <v>5418400</v>
      </c>
      <c r="C27" s="99">
        <v>948000</v>
      </c>
      <c r="D27" s="99">
        <v>967000</v>
      </c>
      <c r="E27" s="99"/>
      <c r="F27" s="99">
        <v>76200</v>
      </c>
      <c r="G27" s="99"/>
      <c r="H27" s="122"/>
      <c r="I27" s="187">
        <f t="shared" si="1"/>
        <v>7409600</v>
      </c>
    </row>
    <row r="28" spans="1:10" ht="12.75" customHeight="1" x14ac:dyDescent="0.3">
      <c r="A28" s="20" t="s">
        <v>340</v>
      </c>
      <c r="B28" s="99">
        <v>480000</v>
      </c>
      <c r="C28" s="99">
        <v>84000</v>
      </c>
      <c r="D28" s="99">
        <v>375000</v>
      </c>
      <c r="E28" s="99"/>
      <c r="F28" s="99"/>
      <c r="G28" s="99"/>
      <c r="H28" s="122"/>
      <c r="I28" s="187">
        <f t="shared" si="1"/>
        <v>939000</v>
      </c>
    </row>
    <row r="29" spans="1:10" ht="12.75" customHeight="1" x14ac:dyDescent="0.3">
      <c r="A29" s="33" t="s">
        <v>328</v>
      </c>
      <c r="B29" s="99">
        <v>7007268</v>
      </c>
      <c r="C29" s="99">
        <v>1156000</v>
      </c>
      <c r="D29" s="99">
        <v>1804000</v>
      </c>
      <c r="E29" s="99">
        <v>700000</v>
      </c>
      <c r="F29" s="99">
        <v>101600</v>
      </c>
      <c r="G29" s="99"/>
      <c r="H29" s="122"/>
      <c r="I29" s="187">
        <f t="shared" si="1"/>
        <v>10768868</v>
      </c>
    </row>
    <row r="30" spans="1:10" ht="12.75" customHeight="1" x14ac:dyDescent="0.3">
      <c r="A30" s="20" t="s">
        <v>341</v>
      </c>
      <c r="B30" s="99"/>
      <c r="C30" s="99"/>
      <c r="D30" s="99">
        <v>2589000</v>
      </c>
      <c r="E30" s="99"/>
      <c r="F30" s="99">
        <v>254000</v>
      </c>
      <c r="G30" s="99">
        <v>1069000</v>
      </c>
      <c r="H30" s="122"/>
      <c r="I30" s="187">
        <f t="shared" si="1"/>
        <v>3912000</v>
      </c>
    </row>
    <row r="31" spans="1:10" ht="12.75" customHeight="1" x14ac:dyDescent="0.3">
      <c r="A31" s="33" t="s">
        <v>299</v>
      </c>
      <c r="B31" s="99"/>
      <c r="C31" s="99"/>
      <c r="D31" s="99"/>
      <c r="E31" s="99">
        <v>5760000</v>
      </c>
      <c r="F31" s="99"/>
      <c r="G31" s="99"/>
      <c r="H31" s="122"/>
      <c r="I31" s="187">
        <f t="shared" si="1"/>
        <v>5760000</v>
      </c>
    </row>
    <row r="32" spans="1:10" ht="12.75" customHeight="1" x14ac:dyDescent="0.3">
      <c r="A32" s="20" t="s">
        <v>342</v>
      </c>
      <c r="B32" s="99"/>
      <c r="C32" s="99"/>
      <c r="D32" s="99">
        <v>63500</v>
      </c>
      <c r="E32" s="99"/>
      <c r="F32" s="99"/>
      <c r="G32" s="99"/>
      <c r="H32" s="122"/>
      <c r="I32" s="187">
        <f t="shared" si="1"/>
        <v>63500</v>
      </c>
    </row>
    <row r="33" spans="1:9" ht="12.75" customHeight="1" x14ac:dyDescent="0.3">
      <c r="A33" s="165" t="s">
        <v>321</v>
      </c>
      <c r="B33" s="99">
        <v>6919000</v>
      </c>
      <c r="C33" s="99">
        <v>1203000</v>
      </c>
      <c r="D33" s="99">
        <v>172000</v>
      </c>
      <c r="E33" s="99"/>
      <c r="F33" s="99"/>
      <c r="G33" s="99"/>
      <c r="H33" s="122"/>
      <c r="I33" s="187">
        <f t="shared" si="1"/>
        <v>8294000</v>
      </c>
    </row>
    <row r="34" spans="1:9" ht="12.75" customHeight="1" x14ac:dyDescent="0.3">
      <c r="A34" s="165" t="s">
        <v>343</v>
      </c>
      <c r="B34" s="100"/>
      <c r="C34" s="100"/>
      <c r="D34" s="100"/>
      <c r="E34" s="99">
        <v>6631850</v>
      </c>
      <c r="F34" s="100"/>
      <c r="G34" s="100"/>
      <c r="H34" s="100"/>
      <c r="I34" s="187">
        <f>SUM(B34:H34)</f>
        <v>6631850</v>
      </c>
    </row>
    <row r="35" spans="1:9" ht="12.75" customHeight="1" x14ac:dyDescent="0.3">
      <c r="A35" s="37" t="s">
        <v>147</v>
      </c>
      <c r="B35" s="75">
        <f t="shared" ref="B35:H35" si="2">SUM(B12:B34)</f>
        <v>49847132</v>
      </c>
      <c r="C35" s="75">
        <f t="shared" si="2"/>
        <v>8248729</v>
      </c>
      <c r="D35" s="75">
        <f t="shared" si="2"/>
        <v>37661578</v>
      </c>
      <c r="E35" s="75">
        <f t="shared" si="2"/>
        <v>22923487</v>
      </c>
      <c r="F35" s="75">
        <f t="shared" si="2"/>
        <v>13047670</v>
      </c>
      <c r="G35" s="75">
        <f t="shared" si="2"/>
        <v>104403118</v>
      </c>
      <c r="H35" s="75">
        <f t="shared" si="2"/>
        <v>88467825</v>
      </c>
      <c r="I35" s="75">
        <f>SUM(B35:H35)</f>
        <v>324599539</v>
      </c>
    </row>
    <row r="36" spans="1:9" ht="12.75" customHeight="1" x14ac:dyDescent="0.3">
      <c r="A36" s="74"/>
      <c r="B36" s="75"/>
      <c r="C36" s="75"/>
      <c r="D36" s="75"/>
      <c r="E36" s="75"/>
      <c r="F36" s="75"/>
      <c r="G36" s="75"/>
      <c r="H36" s="121"/>
      <c r="I36" s="187"/>
    </row>
    <row r="37" spans="1:9" ht="12.75" customHeight="1" x14ac:dyDescent="0.3">
      <c r="A37" s="36" t="s">
        <v>162</v>
      </c>
      <c r="B37" s="9"/>
      <c r="C37" s="10"/>
      <c r="D37" s="10"/>
      <c r="E37" s="10"/>
      <c r="F37" s="10"/>
      <c r="G37" s="10"/>
      <c r="H37" s="124"/>
      <c r="I37" s="187">
        <f>SUM(B37:G37)</f>
        <v>0</v>
      </c>
    </row>
    <row r="38" spans="1:9" ht="12.75" customHeight="1" x14ac:dyDescent="0.3">
      <c r="A38" s="73" t="s">
        <v>148</v>
      </c>
      <c r="B38" s="5">
        <v>38260991</v>
      </c>
      <c r="C38" s="5">
        <v>6905749</v>
      </c>
      <c r="D38" s="5">
        <v>7988128</v>
      </c>
      <c r="E38" s="5"/>
      <c r="F38" s="5">
        <v>196000</v>
      </c>
      <c r="G38" s="8"/>
      <c r="H38" s="123"/>
      <c r="I38" s="187">
        <f>SUM(B38:G38)</f>
        <v>53350868</v>
      </c>
    </row>
    <row r="39" spans="1:9" ht="12.75" customHeight="1" x14ac:dyDescent="0.3">
      <c r="A39" s="73" t="s">
        <v>359</v>
      </c>
      <c r="B39" s="5"/>
      <c r="C39" s="5"/>
      <c r="D39" s="5">
        <v>780000</v>
      </c>
      <c r="E39" s="5"/>
      <c r="F39" s="5"/>
      <c r="G39" s="8"/>
      <c r="H39" s="123"/>
      <c r="I39" s="187">
        <f>SUM(B39:G39)</f>
        <v>780000</v>
      </c>
    </row>
    <row r="40" spans="1:9" ht="12.75" customHeight="1" x14ac:dyDescent="0.3">
      <c r="A40" s="73" t="s">
        <v>326</v>
      </c>
      <c r="B40" s="106">
        <v>5755050</v>
      </c>
      <c r="C40" s="106">
        <v>1007000</v>
      </c>
      <c r="D40" s="106">
        <v>692000</v>
      </c>
      <c r="E40" s="106"/>
      <c r="F40" s="106">
        <v>60000</v>
      </c>
      <c r="G40" s="106"/>
      <c r="H40" s="126"/>
      <c r="I40" s="187">
        <f>SUM(B40:G40)</f>
        <v>7514050</v>
      </c>
    </row>
    <row r="41" spans="1:9" ht="12.75" customHeight="1" x14ac:dyDescent="0.3">
      <c r="A41" s="34" t="s">
        <v>311</v>
      </c>
      <c r="B41" s="106">
        <v>16104000</v>
      </c>
      <c r="C41" s="106">
        <v>2903000</v>
      </c>
      <c r="D41" s="106">
        <v>21188260</v>
      </c>
      <c r="E41" s="106"/>
      <c r="F41" s="106">
        <v>180000</v>
      </c>
      <c r="G41" s="106"/>
      <c r="H41" s="106"/>
      <c r="I41" s="106">
        <f>SUM(B41:H41)</f>
        <v>40375260</v>
      </c>
    </row>
    <row r="42" spans="1:9" ht="12.75" customHeight="1" x14ac:dyDescent="0.3">
      <c r="A42" s="34" t="s">
        <v>360</v>
      </c>
      <c r="B42" s="106"/>
      <c r="C42" s="106"/>
      <c r="D42" s="106">
        <v>2473000</v>
      </c>
      <c r="E42" s="106"/>
      <c r="F42" s="106"/>
      <c r="G42" s="106"/>
      <c r="H42" s="106"/>
      <c r="I42" s="106">
        <f>SUM(B42:H42)</f>
        <v>2473000</v>
      </c>
    </row>
    <row r="43" spans="1:9" ht="12.75" customHeight="1" thickBot="1" x14ac:dyDescent="0.35">
      <c r="A43" s="36" t="s">
        <v>159</v>
      </c>
      <c r="B43" s="169">
        <f>SUM(B38:B41)</f>
        <v>60120041</v>
      </c>
      <c r="C43" s="169">
        <f>SUM(C38:C41)</f>
        <v>10815749</v>
      </c>
      <c r="D43" s="169">
        <f>SUM(D38:D42)</f>
        <v>33121388</v>
      </c>
      <c r="E43" s="169">
        <f>SUM(E38:E41)</f>
        <v>0</v>
      </c>
      <c r="F43" s="169">
        <f>SUM(F38:F41)</f>
        <v>436000</v>
      </c>
      <c r="G43" s="169">
        <f>SUM(G38:G41)</f>
        <v>0</v>
      </c>
      <c r="H43" s="169">
        <f>SUM(H38:H41)</f>
        <v>0</v>
      </c>
      <c r="I43" s="169">
        <f>SUM(I38:I42)</f>
        <v>104493178</v>
      </c>
    </row>
    <row r="44" spans="1:9" ht="18" customHeight="1" thickBot="1" x14ac:dyDescent="0.35">
      <c r="A44" s="38" t="s">
        <v>11</v>
      </c>
      <c r="B44" s="39">
        <f t="shared" ref="B44:H44" si="3">SUM(B35+B9+B43)</f>
        <v>169815607</v>
      </c>
      <c r="C44" s="39">
        <f t="shared" si="3"/>
        <v>29090644</v>
      </c>
      <c r="D44" s="39">
        <f t="shared" si="3"/>
        <v>77377418</v>
      </c>
      <c r="E44" s="39">
        <f t="shared" si="3"/>
        <v>22923487</v>
      </c>
      <c r="F44" s="39">
        <f t="shared" si="3"/>
        <v>13776724</v>
      </c>
      <c r="G44" s="39">
        <f t="shared" si="3"/>
        <v>104403118</v>
      </c>
      <c r="H44" s="39">
        <f t="shared" si="3"/>
        <v>88467825</v>
      </c>
      <c r="I44" s="39">
        <f>SUM(B44:H44)</f>
        <v>505854823</v>
      </c>
    </row>
    <row r="45" spans="1:9" ht="12.75" customHeight="1" x14ac:dyDescent="0.3">
      <c r="B45" s="78"/>
      <c r="C45" s="78"/>
      <c r="D45" s="78"/>
      <c r="E45" s="78"/>
      <c r="F45" s="78"/>
      <c r="G45" s="78"/>
      <c r="H45" s="78"/>
      <c r="I45" s="78"/>
    </row>
    <row r="53" spans="10:13" x14ac:dyDescent="0.3">
      <c r="J53" t="e">
        <f>#REF!/#REF!</f>
        <v>#REF!</v>
      </c>
      <c r="K53" t="e">
        <f>68*J53</f>
        <v>#REF!</v>
      </c>
      <c r="L53">
        <v>105</v>
      </c>
      <c r="M53">
        <v>20</v>
      </c>
    </row>
    <row r="54" spans="10:13" x14ac:dyDescent="0.3">
      <c r="J54" t="e">
        <f>#REF!/#REF!</f>
        <v>#REF!</v>
      </c>
      <c r="K54" t="e">
        <f>68*J54</f>
        <v>#REF!</v>
      </c>
      <c r="L54">
        <v>122</v>
      </c>
      <c r="M54">
        <v>23</v>
      </c>
    </row>
    <row r="55" spans="10:13" x14ac:dyDescent="0.3">
      <c r="J55" t="e">
        <f>#REF!/#REF!</f>
        <v>#REF!</v>
      </c>
      <c r="K55" t="e">
        <f>68*J55</f>
        <v>#REF!</v>
      </c>
      <c r="L55">
        <v>32</v>
      </c>
      <c r="M55">
        <v>6</v>
      </c>
    </row>
    <row r="56" spans="10:13" x14ac:dyDescent="0.3">
      <c r="J56" t="e">
        <f>#REF!/#REF!</f>
        <v>#REF!</v>
      </c>
      <c r="K56" t="e">
        <f>68*J56</f>
        <v>#REF!</v>
      </c>
      <c r="L56">
        <v>14</v>
      </c>
      <c r="M56">
        <v>3</v>
      </c>
    </row>
    <row r="57" spans="10:13" x14ac:dyDescent="0.3">
      <c r="J57" t="e">
        <f>#REF!/#REF!</f>
        <v>#REF!</v>
      </c>
      <c r="K57" t="e">
        <f>68*J57</f>
        <v>#REF!</v>
      </c>
      <c r="L57">
        <v>87</v>
      </c>
      <c r="M57">
        <v>16</v>
      </c>
    </row>
    <row r="58" spans="10:13" x14ac:dyDescent="0.3">
      <c r="J58" t="e">
        <f>SUM(J53:J57)</f>
        <v>#REF!</v>
      </c>
      <c r="K58" t="e">
        <f>SUM(K53:K57)</f>
        <v>#REF!</v>
      </c>
      <c r="L58">
        <f>SUM(L53:L57)</f>
        <v>360</v>
      </c>
      <c r="M58">
        <f>SUM(M53:M57)</f>
        <v>68</v>
      </c>
    </row>
    <row r="62" spans="10:13" hidden="1" x14ac:dyDescent="0.3"/>
    <row r="63" spans="10:13" hidden="1" x14ac:dyDescent="0.3"/>
  </sheetData>
  <mergeCells count="4">
    <mergeCell ref="E1:I1"/>
    <mergeCell ref="E2:I2"/>
    <mergeCell ref="A3:I3"/>
    <mergeCell ref="G4:I4"/>
  </mergeCells>
  <printOptions horizontalCentered="1"/>
  <pageMargins left="0.27" right="0.34" top="0.56000000000000005" bottom="0.48" header="0.33" footer="0.45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6"/>
  <sheetViews>
    <sheetView view="pageBreakPreview" zoomScaleNormal="100" zoomScaleSheetLayoutView="100" workbookViewId="0">
      <selection activeCell="A3" sqref="A3:I3"/>
    </sheetView>
  </sheetViews>
  <sheetFormatPr defaultRowHeight="12.45" x14ac:dyDescent="0.3"/>
  <cols>
    <col min="1" max="1" width="20.69140625" customWidth="1"/>
    <col min="2" max="2" width="12" customWidth="1"/>
    <col min="3" max="3" width="11" customWidth="1"/>
    <col min="4" max="4" width="12.07421875" customWidth="1"/>
    <col min="5" max="5" width="12" customWidth="1"/>
    <col min="6" max="6" width="11.84375" customWidth="1"/>
    <col min="7" max="7" width="12.765625" customWidth="1"/>
    <col min="8" max="8" width="11.3046875" customWidth="1"/>
    <col min="9" max="9" width="12.4609375" customWidth="1"/>
  </cols>
  <sheetData>
    <row r="1" spans="1:9" x14ac:dyDescent="0.3">
      <c r="A1" s="12"/>
      <c r="F1" s="301"/>
      <c r="G1" s="301"/>
      <c r="H1" s="301"/>
      <c r="I1" s="301"/>
    </row>
    <row r="2" spans="1:9" x14ac:dyDescent="0.3">
      <c r="A2" s="12"/>
      <c r="E2" s="295" t="s">
        <v>384</v>
      </c>
      <c r="F2" s="295"/>
      <c r="G2" s="295"/>
      <c r="H2" s="295"/>
      <c r="I2" s="295"/>
    </row>
    <row r="3" spans="1:9" ht="15" x14ac:dyDescent="0.35">
      <c r="A3" s="298" t="s">
        <v>338</v>
      </c>
      <c r="B3" s="298"/>
      <c r="C3" s="298"/>
      <c r="D3" s="298"/>
      <c r="E3" s="298"/>
      <c r="F3" s="298"/>
      <c r="G3" s="298"/>
      <c r="H3" s="298"/>
      <c r="I3" s="298"/>
    </row>
    <row r="4" spans="1:9" ht="15" x14ac:dyDescent="0.35">
      <c r="A4" s="298" t="s">
        <v>325</v>
      </c>
      <c r="B4" s="298"/>
      <c r="C4" s="298"/>
      <c r="D4" s="298"/>
      <c r="E4" s="298"/>
      <c r="F4" s="298"/>
      <c r="G4" s="298"/>
      <c r="H4" s="298"/>
      <c r="I4" s="298"/>
    </row>
    <row r="5" spans="1:9" ht="12.9" thickBot="1" x14ac:dyDescent="0.35">
      <c r="A5" s="11"/>
      <c r="B5" s="1"/>
      <c r="C5" s="1"/>
      <c r="D5" s="1"/>
      <c r="E5" s="1"/>
      <c r="F5" s="1"/>
      <c r="G5" s="1"/>
      <c r="H5" s="1"/>
      <c r="I5" s="1"/>
    </row>
    <row r="6" spans="1:9" ht="21.9" thickBot="1" x14ac:dyDescent="0.35">
      <c r="A6" s="40" t="s">
        <v>8</v>
      </c>
      <c r="B6" s="41" t="s">
        <v>3</v>
      </c>
      <c r="C6" s="42" t="s">
        <v>52</v>
      </c>
      <c r="D6" s="42" t="s">
        <v>30</v>
      </c>
      <c r="E6" s="42" t="s">
        <v>212</v>
      </c>
      <c r="F6" s="42" t="s">
        <v>213</v>
      </c>
      <c r="G6" s="42" t="s">
        <v>214</v>
      </c>
      <c r="H6" s="119" t="s">
        <v>217</v>
      </c>
      <c r="I6" s="43" t="s">
        <v>14</v>
      </c>
    </row>
    <row r="7" spans="1:9" ht="15" customHeight="1" x14ac:dyDescent="0.3">
      <c r="A7" s="37" t="s">
        <v>210</v>
      </c>
      <c r="B7" s="3"/>
      <c r="C7" s="4"/>
      <c r="D7" s="4"/>
      <c r="E7" s="4"/>
      <c r="F7" s="4"/>
      <c r="G7" s="4"/>
      <c r="H7" s="120"/>
      <c r="I7" s="32"/>
    </row>
    <row r="8" spans="1:9" ht="15" customHeight="1" x14ac:dyDescent="0.3">
      <c r="A8" s="34" t="s">
        <v>211</v>
      </c>
      <c r="B8" s="99">
        <v>30038000</v>
      </c>
      <c r="C8" s="99">
        <v>6064000</v>
      </c>
      <c r="D8" s="99">
        <v>6334000</v>
      </c>
      <c r="E8" s="75"/>
      <c r="F8" s="5"/>
      <c r="G8" s="75"/>
      <c r="H8" s="121"/>
      <c r="I8" s="77">
        <f>SUM(B8:G8)</f>
        <v>42436000</v>
      </c>
    </row>
    <row r="9" spans="1:9" ht="15" customHeight="1" x14ac:dyDescent="0.3">
      <c r="A9" s="20" t="s">
        <v>202</v>
      </c>
      <c r="B9" s="5">
        <v>19601600</v>
      </c>
      <c r="C9" s="5">
        <v>4367535</v>
      </c>
      <c r="D9" s="5">
        <v>4015000</v>
      </c>
      <c r="E9" s="76"/>
      <c r="F9" s="5"/>
      <c r="G9" s="5"/>
      <c r="H9" s="107"/>
      <c r="I9" s="77">
        <f>SUM(B9:G9)</f>
        <v>27984135</v>
      </c>
    </row>
    <row r="10" spans="1:9" ht="15" customHeight="1" x14ac:dyDescent="0.3">
      <c r="A10" s="19" t="s">
        <v>163</v>
      </c>
      <c r="B10" s="5">
        <f>SUM(B8:B9)</f>
        <v>49639600</v>
      </c>
      <c r="C10" s="5">
        <f t="shared" ref="C10:I10" si="0">SUM(C8:C9)</f>
        <v>10431535</v>
      </c>
      <c r="D10" s="5">
        <f t="shared" si="0"/>
        <v>10349000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5"/>
      <c r="I10" s="5">
        <f t="shared" si="0"/>
        <v>70420135</v>
      </c>
    </row>
    <row r="11" spans="1:9" ht="15" customHeight="1" x14ac:dyDescent="0.3">
      <c r="A11" s="19"/>
      <c r="B11" s="5"/>
      <c r="C11" s="5"/>
      <c r="D11" s="5"/>
      <c r="E11" s="5"/>
      <c r="F11" s="5"/>
      <c r="G11" s="5"/>
      <c r="H11" s="107"/>
      <c r="I11" s="107"/>
    </row>
    <row r="12" spans="1:9" ht="15" customHeight="1" x14ac:dyDescent="0.3">
      <c r="A12" s="19" t="s">
        <v>146</v>
      </c>
      <c r="B12" s="99"/>
      <c r="C12" s="99"/>
      <c r="D12" s="99"/>
      <c r="E12" s="99"/>
      <c r="F12" s="99"/>
      <c r="G12" s="99"/>
      <c r="H12" s="122"/>
      <c r="I12" s="77">
        <f>SUM(B12:G12)</f>
        <v>0</v>
      </c>
    </row>
    <row r="13" spans="1:9" ht="15" customHeight="1" x14ac:dyDescent="0.3">
      <c r="A13" s="20" t="s">
        <v>160</v>
      </c>
      <c r="B13" s="99">
        <v>13948000</v>
      </c>
      <c r="C13" s="99">
        <v>1954835</v>
      </c>
      <c r="D13" s="99">
        <v>4030000</v>
      </c>
      <c r="E13" s="99">
        <v>1130000</v>
      </c>
      <c r="F13" s="99"/>
      <c r="G13" s="99">
        <v>176686000</v>
      </c>
      <c r="H13" s="122">
        <v>1572000</v>
      </c>
      <c r="I13" s="77">
        <f>SUM(B13:H13)</f>
        <v>199320835</v>
      </c>
    </row>
    <row r="14" spans="1:9" ht="15" customHeight="1" x14ac:dyDescent="0.3">
      <c r="A14" s="20" t="s">
        <v>349</v>
      </c>
      <c r="B14" s="99">
        <v>1525300</v>
      </c>
      <c r="C14" s="99">
        <v>316434</v>
      </c>
      <c r="D14" s="99">
        <v>1038000</v>
      </c>
      <c r="E14" s="99"/>
      <c r="F14" s="99">
        <v>2000000</v>
      </c>
      <c r="G14" s="99">
        <v>500000</v>
      </c>
      <c r="H14" s="122"/>
      <c r="I14" s="77">
        <f t="shared" ref="I14:I31" si="1">SUM(B14:H14)</f>
        <v>5379734</v>
      </c>
    </row>
    <row r="15" spans="1:9" ht="15" customHeight="1" x14ac:dyDescent="0.3">
      <c r="A15" s="20" t="s">
        <v>278</v>
      </c>
      <c r="B15" s="99"/>
      <c r="C15" s="99"/>
      <c r="D15" s="99">
        <v>2483000</v>
      </c>
      <c r="E15" s="99"/>
      <c r="F15" s="99">
        <v>406000</v>
      </c>
      <c r="G15" s="99">
        <v>3014000</v>
      </c>
      <c r="H15" s="122"/>
      <c r="I15" s="77">
        <f t="shared" si="1"/>
        <v>5903000</v>
      </c>
    </row>
    <row r="16" spans="1:9" ht="15" customHeight="1" x14ac:dyDescent="0.3">
      <c r="A16" s="20" t="s">
        <v>294</v>
      </c>
      <c r="B16" s="99"/>
      <c r="C16" s="99"/>
      <c r="D16" s="99">
        <v>4200000</v>
      </c>
      <c r="E16" s="99"/>
      <c r="F16" s="99"/>
      <c r="G16" s="99"/>
      <c r="H16" s="122"/>
      <c r="I16" s="77">
        <f t="shared" si="1"/>
        <v>4200000</v>
      </c>
    </row>
    <row r="17" spans="1:9" ht="15" customHeight="1" x14ac:dyDescent="0.3">
      <c r="A17" s="33" t="s">
        <v>295</v>
      </c>
      <c r="B17" s="99"/>
      <c r="C17" s="99"/>
      <c r="D17" s="99"/>
      <c r="E17" s="99">
        <v>6314274</v>
      </c>
      <c r="F17" s="99"/>
      <c r="G17" s="99"/>
      <c r="H17" s="122"/>
      <c r="I17" s="77">
        <f t="shared" si="1"/>
        <v>6314274</v>
      </c>
    </row>
    <row r="18" spans="1:9" ht="15" customHeight="1" x14ac:dyDescent="0.3">
      <c r="A18" s="20" t="s">
        <v>164</v>
      </c>
      <c r="B18" s="99">
        <v>4215000</v>
      </c>
      <c r="C18" s="99">
        <v>543000</v>
      </c>
      <c r="D18" s="99">
        <v>314000</v>
      </c>
      <c r="E18" s="99"/>
      <c r="F18" s="99"/>
      <c r="G18" s="99"/>
      <c r="H18" s="122"/>
      <c r="I18" s="77">
        <f t="shared" si="1"/>
        <v>5072000</v>
      </c>
    </row>
    <row r="19" spans="1:9" ht="15" customHeight="1" x14ac:dyDescent="0.3">
      <c r="A19" s="20" t="s">
        <v>296</v>
      </c>
      <c r="B19" s="99"/>
      <c r="C19" s="99"/>
      <c r="D19" s="99">
        <v>13427075</v>
      </c>
      <c r="E19" s="99"/>
      <c r="F19" s="99"/>
      <c r="G19" s="99">
        <v>11499100</v>
      </c>
      <c r="H19" s="122"/>
      <c r="I19" s="77">
        <f t="shared" si="1"/>
        <v>24926175</v>
      </c>
    </row>
    <row r="20" spans="1:9" ht="15" customHeight="1" x14ac:dyDescent="0.3">
      <c r="A20" s="20" t="s">
        <v>297</v>
      </c>
      <c r="B20" s="99"/>
      <c r="C20" s="99"/>
      <c r="D20" s="99">
        <v>191000</v>
      </c>
      <c r="E20" s="99"/>
      <c r="F20" s="99"/>
      <c r="G20" s="99"/>
      <c r="H20" s="122"/>
      <c r="I20" s="77">
        <f t="shared" si="1"/>
        <v>191000</v>
      </c>
    </row>
    <row r="21" spans="1:9" ht="15" customHeight="1" x14ac:dyDescent="0.3">
      <c r="A21" s="20" t="s">
        <v>44</v>
      </c>
      <c r="B21" s="99"/>
      <c r="C21" s="99"/>
      <c r="D21" s="99">
        <v>188000</v>
      </c>
      <c r="E21" s="99"/>
      <c r="F21" s="99"/>
      <c r="G21" s="99"/>
      <c r="H21" s="122"/>
      <c r="I21" s="77">
        <f t="shared" si="1"/>
        <v>188000</v>
      </c>
    </row>
    <row r="22" spans="1:9" ht="15" customHeight="1" x14ac:dyDescent="0.3">
      <c r="A22" s="20" t="s">
        <v>9</v>
      </c>
      <c r="B22" s="99"/>
      <c r="C22" s="99"/>
      <c r="D22" s="99">
        <v>6560000</v>
      </c>
      <c r="E22" s="99"/>
      <c r="F22" s="99"/>
      <c r="G22" s="99"/>
      <c r="H22" s="122"/>
      <c r="I22" s="77">
        <f t="shared" si="1"/>
        <v>6560000</v>
      </c>
    </row>
    <row r="23" spans="1:9" ht="15" customHeight="1" x14ac:dyDescent="0.3">
      <c r="A23" s="20" t="s">
        <v>161</v>
      </c>
      <c r="B23" s="99">
        <v>6776000</v>
      </c>
      <c r="C23" s="99">
        <v>1296000</v>
      </c>
      <c r="D23" s="99">
        <v>2929000</v>
      </c>
      <c r="E23" s="99"/>
      <c r="F23" s="99"/>
      <c r="G23" s="99"/>
      <c r="H23" s="122"/>
      <c r="I23" s="77">
        <f t="shared" si="1"/>
        <v>11001000</v>
      </c>
    </row>
    <row r="24" spans="1:9" ht="15" customHeight="1" x14ac:dyDescent="0.3">
      <c r="A24" s="20" t="s">
        <v>298</v>
      </c>
      <c r="B24" s="99">
        <v>2808000</v>
      </c>
      <c r="C24" s="99">
        <v>524000</v>
      </c>
      <c r="D24" s="99">
        <v>9758350</v>
      </c>
      <c r="E24" s="99"/>
      <c r="F24" s="99"/>
      <c r="G24" s="99"/>
      <c r="H24" s="122"/>
      <c r="I24" s="77">
        <f t="shared" si="1"/>
        <v>13090350</v>
      </c>
    </row>
    <row r="25" spans="1:9" ht="15" customHeight="1" x14ac:dyDescent="0.3">
      <c r="A25" s="20" t="s">
        <v>340</v>
      </c>
      <c r="B25" s="99">
        <v>480000</v>
      </c>
      <c r="C25" s="99">
        <v>94000</v>
      </c>
      <c r="D25" s="99">
        <v>620000</v>
      </c>
      <c r="E25" s="99"/>
      <c r="F25" s="99"/>
      <c r="G25" s="99"/>
      <c r="H25" s="122"/>
      <c r="I25" s="77">
        <f t="shared" si="1"/>
        <v>1194000</v>
      </c>
    </row>
    <row r="26" spans="1:9" ht="15" customHeight="1" x14ac:dyDescent="0.3">
      <c r="A26" s="33" t="s">
        <v>216</v>
      </c>
      <c r="B26" s="99">
        <v>5539800</v>
      </c>
      <c r="C26" s="99">
        <v>956000</v>
      </c>
      <c r="D26" s="99">
        <v>2443000</v>
      </c>
      <c r="E26" s="99">
        <v>538400</v>
      </c>
      <c r="F26" s="99"/>
      <c r="G26" s="99"/>
      <c r="H26" s="122"/>
      <c r="I26" s="77">
        <f t="shared" si="1"/>
        <v>9477200</v>
      </c>
    </row>
    <row r="27" spans="1:9" ht="15" customHeight="1" x14ac:dyDescent="0.3">
      <c r="A27" s="20" t="s">
        <v>341</v>
      </c>
      <c r="B27" s="99"/>
      <c r="C27" s="99"/>
      <c r="D27" s="99">
        <v>2515000</v>
      </c>
      <c r="E27" s="99"/>
      <c r="F27" s="99"/>
      <c r="G27" s="99">
        <v>2540000</v>
      </c>
      <c r="H27" s="122"/>
      <c r="I27" s="77">
        <f t="shared" si="1"/>
        <v>5055000</v>
      </c>
    </row>
    <row r="28" spans="1:9" ht="15" customHeight="1" x14ac:dyDescent="0.3">
      <c r="A28" s="33" t="s">
        <v>299</v>
      </c>
      <c r="B28" s="99"/>
      <c r="C28" s="99"/>
      <c r="D28" s="99"/>
      <c r="E28" s="99">
        <v>2197200</v>
      </c>
      <c r="F28" s="99"/>
      <c r="G28" s="99"/>
      <c r="H28" s="122"/>
      <c r="I28" s="77">
        <f t="shared" si="1"/>
        <v>2197200</v>
      </c>
    </row>
    <row r="29" spans="1:9" ht="15" customHeight="1" x14ac:dyDescent="0.3">
      <c r="A29" s="20" t="s">
        <v>342</v>
      </c>
      <c r="B29" s="99"/>
      <c r="C29" s="99"/>
      <c r="D29" s="99">
        <v>400000</v>
      </c>
      <c r="E29" s="99"/>
      <c r="F29" s="99"/>
      <c r="G29" s="99"/>
      <c r="H29" s="122"/>
      <c r="I29" s="77">
        <f t="shared" si="1"/>
        <v>400000</v>
      </c>
    </row>
    <row r="30" spans="1:9" ht="15" customHeight="1" x14ac:dyDescent="0.3">
      <c r="A30" s="165" t="s">
        <v>321</v>
      </c>
      <c r="B30" s="99">
        <v>6491000</v>
      </c>
      <c r="C30" s="99">
        <v>1304000</v>
      </c>
      <c r="D30" s="99">
        <v>284000</v>
      </c>
      <c r="E30" s="99">
        <v>180000</v>
      </c>
      <c r="F30" s="99"/>
      <c r="G30" s="99"/>
      <c r="H30" s="122"/>
      <c r="I30" s="77">
        <f t="shared" si="1"/>
        <v>8259000</v>
      </c>
    </row>
    <row r="31" spans="1:9" ht="15" customHeight="1" x14ac:dyDescent="0.3">
      <c r="A31" s="165" t="s">
        <v>343</v>
      </c>
      <c r="B31" s="99"/>
      <c r="C31" s="99"/>
      <c r="D31" s="99"/>
      <c r="E31" s="99">
        <v>6000000</v>
      </c>
      <c r="F31" s="99"/>
      <c r="G31" s="99"/>
      <c r="H31" s="122"/>
      <c r="I31" s="77">
        <f t="shared" si="1"/>
        <v>6000000</v>
      </c>
    </row>
    <row r="32" spans="1:9" ht="15" customHeight="1" x14ac:dyDescent="0.3">
      <c r="A32" s="20" t="s">
        <v>215</v>
      </c>
      <c r="B32" s="99">
        <v>4105600</v>
      </c>
      <c r="C32" s="99">
        <v>877000</v>
      </c>
      <c r="D32" s="99">
        <v>1013000</v>
      </c>
      <c r="E32" s="99"/>
      <c r="F32" s="99"/>
      <c r="G32" s="99">
        <v>1656000</v>
      </c>
      <c r="H32" s="122"/>
      <c r="I32" s="77">
        <f>SUM(B32:H32)</f>
        <v>7651600</v>
      </c>
    </row>
    <row r="33" spans="1:9" ht="15" customHeight="1" x14ac:dyDescent="0.3">
      <c r="A33" s="20" t="s">
        <v>312</v>
      </c>
      <c r="B33" s="99"/>
      <c r="C33" s="99"/>
      <c r="D33" s="99"/>
      <c r="E33" s="99">
        <v>60000</v>
      </c>
      <c r="F33" s="99"/>
      <c r="G33" s="99"/>
      <c r="H33" s="122"/>
      <c r="I33" s="77">
        <f>SUM(B33:H33)</f>
        <v>60000</v>
      </c>
    </row>
    <row r="34" spans="1:9" ht="15" customHeight="1" x14ac:dyDescent="0.3">
      <c r="A34" s="20" t="s">
        <v>50</v>
      </c>
      <c r="B34" s="99"/>
      <c r="C34" s="99"/>
      <c r="D34" s="99"/>
      <c r="E34" s="99">
        <v>1088000</v>
      </c>
      <c r="F34" s="99"/>
      <c r="G34" s="99"/>
      <c r="H34" s="122"/>
      <c r="I34" s="77">
        <f>SUM(B34:H34)</f>
        <v>1088000</v>
      </c>
    </row>
    <row r="35" spans="1:9" ht="15" customHeight="1" x14ac:dyDescent="0.3">
      <c r="A35" s="37" t="s">
        <v>147</v>
      </c>
      <c r="B35" s="8">
        <f>SUM(B13:B34)</f>
        <v>45888700</v>
      </c>
      <c r="C35" s="8">
        <f t="shared" ref="C35:I35" si="2">SUM(C13:C34)</f>
        <v>7865269</v>
      </c>
      <c r="D35" s="8">
        <f t="shared" si="2"/>
        <v>52393425</v>
      </c>
      <c r="E35" s="8">
        <f t="shared" si="2"/>
        <v>17507874</v>
      </c>
      <c r="F35" s="8">
        <f t="shared" si="2"/>
        <v>2406000</v>
      </c>
      <c r="G35" s="8">
        <f t="shared" si="2"/>
        <v>195895100</v>
      </c>
      <c r="H35" s="8">
        <f t="shared" si="2"/>
        <v>1572000</v>
      </c>
      <c r="I35" s="8">
        <f t="shared" si="2"/>
        <v>323528368</v>
      </c>
    </row>
    <row r="36" spans="1:9" ht="15" customHeight="1" x14ac:dyDescent="0.3">
      <c r="A36" s="35"/>
      <c r="B36" s="8"/>
      <c r="C36" s="8"/>
      <c r="D36" s="8"/>
      <c r="E36" s="8"/>
      <c r="F36" s="8"/>
      <c r="G36" s="8"/>
      <c r="H36" s="123"/>
      <c r="I36" s="77">
        <f>SUM(B36:G36)</f>
        <v>0</v>
      </c>
    </row>
    <row r="37" spans="1:9" ht="15" customHeight="1" x14ac:dyDescent="0.3">
      <c r="A37" s="36" t="s">
        <v>162</v>
      </c>
      <c r="B37" s="9"/>
      <c r="C37" s="10"/>
      <c r="D37" s="10"/>
      <c r="E37" s="10"/>
      <c r="F37" s="10"/>
      <c r="G37" s="10"/>
      <c r="H37" s="124"/>
      <c r="I37" s="77">
        <f>SUM(B37:G37)</f>
        <v>0</v>
      </c>
    </row>
    <row r="38" spans="1:9" ht="15" customHeight="1" x14ac:dyDescent="0.3">
      <c r="A38" s="36" t="s">
        <v>148</v>
      </c>
      <c r="B38" s="8"/>
      <c r="C38" s="8"/>
      <c r="D38" s="8"/>
      <c r="E38" s="8"/>
      <c r="F38" s="8"/>
      <c r="G38" s="8"/>
      <c r="H38" s="123"/>
      <c r="I38" s="77">
        <f>SUM(B38:G38)</f>
        <v>0</v>
      </c>
    </row>
    <row r="39" spans="1:9" ht="15" customHeight="1" x14ac:dyDescent="0.3">
      <c r="A39" s="20" t="s">
        <v>344</v>
      </c>
      <c r="B39" s="5">
        <v>40015000</v>
      </c>
      <c r="C39" s="5">
        <v>7878000</v>
      </c>
      <c r="D39" s="5"/>
      <c r="E39" s="5"/>
      <c r="F39" s="76">
        <v>267000</v>
      </c>
      <c r="G39" s="76"/>
      <c r="H39" s="125"/>
      <c r="I39" s="77">
        <f>SUM(B39:H39)</f>
        <v>48160000</v>
      </c>
    </row>
    <row r="40" spans="1:9" ht="15" customHeight="1" x14ac:dyDescent="0.3">
      <c r="A40" s="20" t="s">
        <v>345</v>
      </c>
      <c r="B40" s="5"/>
      <c r="C40" s="5"/>
      <c r="D40" s="5">
        <v>792000</v>
      </c>
      <c r="E40" s="5"/>
      <c r="F40" s="76"/>
      <c r="G40" s="76"/>
      <c r="H40" s="125"/>
      <c r="I40" s="77">
        <f>SUM(B40:H40)</f>
        <v>792000</v>
      </c>
    </row>
    <row r="41" spans="1:9" ht="15" customHeight="1" x14ac:dyDescent="0.3">
      <c r="A41" s="20" t="s">
        <v>346</v>
      </c>
      <c r="B41" s="5"/>
      <c r="C41" s="5"/>
      <c r="D41" s="5">
        <v>5430000</v>
      </c>
      <c r="E41" s="5"/>
      <c r="F41" s="76"/>
      <c r="G41" s="76"/>
      <c r="H41" s="125"/>
      <c r="I41" s="77">
        <f>SUM(B41:H41)</f>
        <v>5430000</v>
      </c>
    </row>
    <row r="42" spans="1:9" ht="15" customHeight="1" x14ac:dyDescent="0.3">
      <c r="A42" s="20" t="s">
        <v>347</v>
      </c>
      <c r="B42" s="106">
        <v>5097000</v>
      </c>
      <c r="C42" s="106">
        <v>1031000</v>
      </c>
      <c r="D42" s="106">
        <v>656000</v>
      </c>
      <c r="E42" s="106"/>
      <c r="F42" s="106"/>
      <c r="G42" s="106"/>
      <c r="H42" s="126"/>
      <c r="I42" s="77">
        <f>SUM(B42:G42)</f>
        <v>6784000</v>
      </c>
    </row>
    <row r="43" spans="1:9" ht="15" customHeight="1" x14ac:dyDescent="0.3">
      <c r="A43" s="20" t="s">
        <v>348</v>
      </c>
      <c r="B43" s="106">
        <v>15019000</v>
      </c>
      <c r="C43" s="106">
        <v>2974000</v>
      </c>
      <c r="D43" s="106">
        <v>25696000</v>
      </c>
      <c r="E43" s="106"/>
      <c r="F43" s="106">
        <v>267000</v>
      </c>
      <c r="G43" s="106"/>
      <c r="H43" s="106"/>
      <c r="I43" s="77">
        <f>SUM(B43:G43)</f>
        <v>43956000</v>
      </c>
    </row>
    <row r="44" spans="1:9" ht="15" customHeight="1" thickBot="1" x14ac:dyDescent="0.35">
      <c r="A44" s="20" t="s">
        <v>350</v>
      </c>
      <c r="B44" s="157"/>
      <c r="C44" s="157"/>
      <c r="D44" s="157">
        <v>1900000</v>
      </c>
      <c r="E44" s="157"/>
      <c r="F44" s="157"/>
      <c r="G44" s="157"/>
      <c r="H44" s="167"/>
      <c r="I44" s="77">
        <f>SUM(B44:G44)</f>
        <v>1900000</v>
      </c>
    </row>
    <row r="45" spans="1:9" ht="15" customHeight="1" thickBot="1" x14ac:dyDescent="0.35">
      <c r="A45" s="36" t="s">
        <v>159</v>
      </c>
      <c r="B45" s="39">
        <f>SUM(B39:B43)</f>
        <v>60131000</v>
      </c>
      <c r="C45" s="39">
        <f t="shared" ref="C45:H45" si="3">SUM(C39:C43)</f>
        <v>11883000</v>
      </c>
      <c r="D45" s="39">
        <f>SUM(D39:D44)</f>
        <v>34474000</v>
      </c>
      <c r="E45" s="39">
        <f t="shared" si="3"/>
        <v>0</v>
      </c>
      <c r="F45" s="39">
        <f t="shared" si="3"/>
        <v>534000</v>
      </c>
      <c r="G45" s="166">
        <f t="shared" si="3"/>
        <v>0</v>
      </c>
      <c r="H45" s="168">
        <f t="shared" si="3"/>
        <v>0</v>
      </c>
      <c r="I45" s="39">
        <f>SUM(I39:I44)</f>
        <v>107022000</v>
      </c>
    </row>
    <row r="46" spans="1:9" ht="15" customHeight="1" thickBot="1" x14ac:dyDescent="0.35">
      <c r="A46" s="38" t="s">
        <v>11</v>
      </c>
      <c r="B46" s="39">
        <f t="shared" ref="B46:I46" si="4">SUM(B45+B35+B10)</f>
        <v>155659300</v>
      </c>
      <c r="C46" s="39">
        <f t="shared" si="4"/>
        <v>30179804</v>
      </c>
      <c r="D46" s="39">
        <f t="shared" si="4"/>
        <v>97216425</v>
      </c>
      <c r="E46" s="39">
        <f t="shared" si="4"/>
        <v>17507874</v>
      </c>
      <c r="F46" s="39">
        <f t="shared" si="4"/>
        <v>2940000</v>
      </c>
      <c r="G46" s="39">
        <f t="shared" si="4"/>
        <v>195895100</v>
      </c>
      <c r="H46" s="39">
        <f t="shared" si="4"/>
        <v>1572000</v>
      </c>
      <c r="I46" s="39">
        <f t="shared" si="4"/>
        <v>500970503</v>
      </c>
    </row>
  </sheetData>
  <mergeCells count="4">
    <mergeCell ref="A4:I4"/>
    <mergeCell ref="F1:I1"/>
    <mergeCell ref="A3:I3"/>
    <mergeCell ref="E2:I2"/>
  </mergeCells>
  <phoneticPr fontId="2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"/>
  <sheetViews>
    <sheetView view="pageBreakPreview" zoomScaleNormal="100" workbookViewId="0">
      <selection activeCell="C3" sqref="C3"/>
    </sheetView>
  </sheetViews>
  <sheetFormatPr defaultRowHeight="12.45" x14ac:dyDescent="0.3"/>
  <cols>
    <col min="1" max="1" width="22.4609375" customWidth="1"/>
    <col min="2" max="2" width="8.07421875" hidden="1" customWidth="1"/>
    <col min="3" max="3" width="11.84375" customWidth="1"/>
    <col min="5" max="5" width="14" customWidth="1"/>
    <col min="6" max="6" width="11.07421875" customWidth="1"/>
    <col min="7" max="7" width="12" customWidth="1"/>
  </cols>
  <sheetData>
    <row r="1" spans="1:7" ht="26.25" customHeight="1" x14ac:dyDescent="0.3"/>
    <row r="2" spans="1:7" x14ac:dyDescent="0.3">
      <c r="C2" s="290" t="s">
        <v>383</v>
      </c>
      <c r="D2" s="290"/>
      <c r="E2" s="290"/>
      <c r="F2" s="290"/>
      <c r="G2" s="290"/>
    </row>
    <row r="3" spans="1:7" x14ac:dyDescent="0.3">
      <c r="F3" s="17"/>
      <c r="G3" s="17"/>
    </row>
    <row r="4" spans="1:7" ht="15" x14ac:dyDescent="0.35">
      <c r="A4" s="298" t="s">
        <v>35</v>
      </c>
      <c r="B4" s="298"/>
      <c r="C4" s="298"/>
      <c r="D4" s="298"/>
      <c r="E4" s="298"/>
      <c r="F4" s="298"/>
      <c r="G4" s="298"/>
    </row>
    <row r="5" spans="1:7" ht="19.5" customHeight="1" thickBot="1" x14ac:dyDescent="0.45">
      <c r="G5" s="31" t="s">
        <v>36</v>
      </c>
    </row>
    <row r="6" spans="1:7" ht="37.299999999999997" x14ac:dyDescent="0.3">
      <c r="A6" s="306" t="s">
        <v>12</v>
      </c>
      <c r="B6" s="307"/>
      <c r="C6" s="28" t="s">
        <v>165</v>
      </c>
      <c r="D6" s="28" t="s">
        <v>362</v>
      </c>
      <c r="E6" s="25">
        <v>2020</v>
      </c>
      <c r="F6" s="25">
        <v>2021</v>
      </c>
      <c r="G6" s="26">
        <v>2022</v>
      </c>
    </row>
    <row r="7" spans="1:7" ht="45" customHeight="1" thickBot="1" x14ac:dyDescent="0.45">
      <c r="A7" s="68" t="s">
        <v>39</v>
      </c>
      <c r="B7" s="68"/>
      <c r="C7" s="29">
        <v>0</v>
      </c>
      <c r="D7" s="29">
        <v>0</v>
      </c>
      <c r="E7" s="29">
        <v>0</v>
      </c>
      <c r="F7" s="29">
        <v>0</v>
      </c>
      <c r="G7" s="30">
        <v>0</v>
      </c>
    </row>
    <row r="8" spans="1:7" ht="12.9" x14ac:dyDescent="0.35">
      <c r="A8" s="303"/>
      <c r="B8" s="303"/>
      <c r="C8" s="303"/>
      <c r="D8" s="303"/>
      <c r="E8" s="303"/>
      <c r="F8" s="303"/>
      <c r="G8" s="303"/>
    </row>
    <row r="9" spans="1:7" ht="12.9" x14ac:dyDescent="0.35">
      <c r="A9" s="98"/>
      <c r="B9" s="98"/>
      <c r="C9" s="98"/>
      <c r="D9" s="98"/>
      <c r="E9" s="98"/>
      <c r="F9" s="98"/>
      <c r="G9" s="98"/>
    </row>
    <row r="10" spans="1:7" ht="12.9" x14ac:dyDescent="0.35">
      <c r="A10" s="27"/>
      <c r="B10" s="27"/>
      <c r="C10" s="290" t="s">
        <v>361</v>
      </c>
      <c r="D10" s="290"/>
      <c r="E10" s="290"/>
      <c r="F10" s="290"/>
      <c r="G10" s="290"/>
    </row>
    <row r="11" spans="1:7" ht="15" x14ac:dyDescent="0.35">
      <c r="A11" s="298" t="s">
        <v>40</v>
      </c>
      <c r="B11" s="298"/>
      <c r="C11" s="298"/>
      <c r="D11" s="298"/>
      <c r="E11" s="298"/>
      <c r="F11" s="298"/>
      <c r="G11" s="298"/>
    </row>
    <row r="12" spans="1:7" ht="15" x14ac:dyDescent="0.35">
      <c r="A12" s="7"/>
      <c r="B12" s="7"/>
      <c r="C12" s="7"/>
      <c r="D12" s="7"/>
      <c r="E12" s="7"/>
      <c r="F12" s="7"/>
      <c r="G12" s="7"/>
    </row>
    <row r="13" spans="1:7" ht="15.9" thickBot="1" x14ac:dyDescent="0.45">
      <c r="G13" s="31" t="s">
        <v>36</v>
      </c>
    </row>
    <row r="14" spans="1:7" x14ac:dyDescent="0.3">
      <c r="A14" s="65" t="s">
        <v>41</v>
      </c>
      <c r="B14" s="25" t="s">
        <v>62</v>
      </c>
      <c r="C14" s="25" t="s">
        <v>363</v>
      </c>
      <c r="D14" s="28">
        <v>2021</v>
      </c>
      <c r="E14" s="28">
        <v>2022</v>
      </c>
      <c r="F14" s="28">
        <v>2023</v>
      </c>
      <c r="G14" s="28">
        <v>2024</v>
      </c>
    </row>
    <row r="15" spans="1:7" ht="42.9" thickBot="1" x14ac:dyDescent="0.4">
      <c r="A15" s="68" t="s">
        <v>249</v>
      </c>
      <c r="B15" s="116"/>
      <c r="C15" s="117">
        <v>100</v>
      </c>
      <c r="D15" s="117">
        <v>100</v>
      </c>
      <c r="E15" s="117">
        <v>100</v>
      </c>
      <c r="F15" s="117">
        <v>100</v>
      </c>
      <c r="G15" s="117">
        <v>100</v>
      </c>
    </row>
    <row r="16" spans="1:7" ht="12.9" x14ac:dyDescent="0.35">
      <c r="A16" s="305"/>
      <c r="B16" s="305"/>
      <c r="C16" s="305"/>
      <c r="D16" s="305"/>
      <c r="E16" s="305"/>
      <c r="F16" s="305"/>
      <c r="G16" s="305"/>
    </row>
    <row r="18" spans="1:7" x14ac:dyDescent="0.3">
      <c r="A18" s="304"/>
      <c r="B18" s="304"/>
      <c r="C18" s="304"/>
      <c r="D18" s="304"/>
      <c r="E18" s="304"/>
      <c r="F18" s="304"/>
      <c r="G18" s="304"/>
    </row>
  </sheetData>
  <mergeCells count="8">
    <mergeCell ref="A4:G4"/>
    <mergeCell ref="C2:G2"/>
    <mergeCell ref="A8:G8"/>
    <mergeCell ref="A18:G18"/>
    <mergeCell ref="A16:G16"/>
    <mergeCell ref="C10:G10"/>
    <mergeCell ref="A6:B6"/>
    <mergeCell ref="A11:G11"/>
  </mergeCells>
  <phoneticPr fontId="0" type="noConversion"/>
  <printOptions horizontalCentered="1"/>
  <pageMargins left="0.78740157480314965" right="0.78740157480314965" top="0.55000000000000004" bottom="0.43" header="0.3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01421-8D41-47CC-862B-38BF94C5BB88}">
  <sheetPr>
    <pageSetUpPr fitToPage="1"/>
  </sheetPr>
  <dimension ref="A1:R30"/>
  <sheetViews>
    <sheetView view="pageBreakPreview" topLeftCell="F1" zoomScaleNormal="100" workbookViewId="0">
      <selection activeCell="J1" sqref="J1:Q1"/>
    </sheetView>
  </sheetViews>
  <sheetFormatPr defaultRowHeight="12.45" x14ac:dyDescent="0.3"/>
  <cols>
    <col min="1" max="1" width="22.3046875" bestFit="1" customWidth="1"/>
    <col min="2" max="3" width="12.07421875" customWidth="1"/>
    <col min="4" max="4" width="13.23046875" customWidth="1"/>
    <col min="5" max="5" width="12" customWidth="1"/>
    <col min="6" max="6" width="13.3046875" customWidth="1"/>
    <col min="7" max="7" width="12" customWidth="1"/>
    <col min="8" max="8" width="12.3046875" customWidth="1"/>
    <col min="9" max="9" width="11.84375" customWidth="1"/>
    <col min="10" max="10" width="13.23046875" customWidth="1"/>
    <col min="11" max="11" width="11.3046875" customWidth="1"/>
    <col min="12" max="12" width="11" customWidth="1"/>
    <col min="13" max="13" width="13.3046875" customWidth="1"/>
    <col min="14" max="14" width="12.84375" customWidth="1"/>
    <col min="15" max="19" width="0" hidden="1" customWidth="1"/>
  </cols>
  <sheetData>
    <row r="1" spans="1:16" x14ac:dyDescent="0.3">
      <c r="J1" s="288" t="s">
        <v>429</v>
      </c>
      <c r="K1" s="301"/>
      <c r="L1" s="301"/>
      <c r="M1" s="301"/>
      <c r="N1" s="301"/>
    </row>
    <row r="2" spans="1:16" x14ac:dyDescent="0.3">
      <c r="A2" s="6"/>
      <c r="B2" s="6"/>
      <c r="C2" s="6"/>
      <c r="D2" s="6"/>
      <c r="E2" s="6"/>
      <c r="F2" s="6"/>
      <c r="G2" s="6"/>
      <c r="H2" s="6"/>
      <c r="I2" s="318" t="s">
        <v>396</v>
      </c>
      <c r="J2" s="290"/>
      <c r="K2" s="290"/>
      <c r="L2" s="290"/>
      <c r="M2" s="290"/>
      <c r="N2" s="290"/>
    </row>
    <row r="3" spans="1:16" ht="14.15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89"/>
      <c r="M3" s="89"/>
      <c r="N3" s="89"/>
    </row>
    <row r="4" spans="1:16" ht="18.75" customHeight="1" x14ac:dyDescent="0.35">
      <c r="A4" s="319" t="s">
        <v>364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</row>
    <row r="5" spans="1:16" ht="12.75" customHeight="1" x14ac:dyDescent="0.35">
      <c r="A5" s="319"/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</row>
    <row r="6" spans="1:16" ht="12.9" thickBot="1" x14ac:dyDescent="0.35">
      <c r="A6" s="18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320" t="s">
        <v>309</v>
      </c>
      <c r="N6" s="320"/>
    </row>
    <row r="7" spans="1:16" ht="15.45" thickBot="1" x14ac:dyDescent="0.35">
      <c r="A7" s="51" t="s">
        <v>2</v>
      </c>
      <c r="B7" s="52" t="s">
        <v>16</v>
      </c>
      <c r="C7" s="52" t="s">
        <v>17</v>
      </c>
      <c r="D7" s="52" t="s">
        <v>18</v>
      </c>
      <c r="E7" s="52" t="s">
        <v>19</v>
      </c>
      <c r="F7" s="52" t="s">
        <v>20</v>
      </c>
      <c r="G7" s="52" t="s">
        <v>21</v>
      </c>
      <c r="H7" s="52" t="s">
        <v>22</v>
      </c>
      <c r="I7" s="52" t="s">
        <v>23</v>
      </c>
      <c r="J7" s="52" t="s">
        <v>24</v>
      </c>
      <c r="K7" s="52" t="s">
        <v>25</v>
      </c>
      <c r="L7" s="52" t="s">
        <v>26</v>
      </c>
      <c r="M7" s="52" t="s">
        <v>27</v>
      </c>
      <c r="N7" s="53" t="s">
        <v>14</v>
      </c>
    </row>
    <row r="8" spans="1:16" ht="15.45" x14ac:dyDescent="0.4">
      <c r="A8" s="48" t="s">
        <v>28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50"/>
    </row>
    <row r="9" spans="1:16" ht="15.45" x14ac:dyDescent="0.4">
      <c r="A9" s="46" t="s">
        <v>301</v>
      </c>
      <c r="B9" s="44">
        <v>21344523</v>
      </c>
      <c r="C9" s="44">
        <v>14229683</v>
      </c>
      <c r="D9" s="44">
        <v>14229683</v>
      </c>
      <c r="E9" s="44">
        <v>15351342</v>
      </c>
      <c r="F9" s="44">
        <v>16446132</v>
      </c>
      <c r="G9" s="44">
        <v>18446132</v>
      </c>
      <c r="H9" s="44">
        <v>18446132</v>
      </c>
      <c r="I9" s="44">
        <v>18446132</v>
      </c>
      <c r="J9" s="44">
        <v>18446132</v>
      </c>
      <c r="K9" s="44">
        <v>17446132</v>
      </c>
      <c r="L9" s="44">
        <v>17446132</v>
      </c>
      <c r="M9" s="44">
        <v>17446122</v>
      </c>
      <c r="N9" s="47">
        <f>SUM(B9:M9)</f>
        <v>207724277</v>
      </c>
      <c r="O9" s="189">
        <v>10000</v>
      </c>
      <c r="P9" s="72">
        <f>N9-O9</f>
        <v>207714277</v>
      </c>
    </row>
    <row r="10" spans="1:16" ht="15.45" x14ac:dyDescent="0.4">
      <c r="A10" s="46" t="s">
        <v>207</v>
      </c>
      <c r="B10" s="44">
        <v>450000</v>
      </c>
      <c r="C10" s="44">
        <v>500000</v>
      </c>
      <c r="D10" s="44">
        <v>19000000</v>
      </c>
      <c r="E10" s="44">
        <v>1500000</v>
      </c>
      <c r="F10" s="44">
        <v>800000</v>
      </c>
      <c r="G10" s="44">
        <v>700000</v>
      </c>
      <c r="H10" s="44">
        <v>700000</v>
      </c>
      <c r="I10" s="44">
        <v>800000</v>
      </c>
      <c r="J10" s="44">
        <v>6242000</v>
      </c>
      <c r="K10" s="44">
        <v>14782714</v>
      </c>
      <c r="L10" s="44">
        <v>2626286</v>
      </c>
      <c r="M10" s="44">
        <v>5000000</v>
      </c>
      <c r="N10" s="47">
        <f t="shared" ref="N10:N16" si="0">SUM(B10:M10)</f>
        <v>53101000</v>
      </c>
      <c r="O10" s="189">
        <v>31170</v>
      </c>
      <c r="P10" s="72">
        <f t="shared" ref="P10:P15" si="1">N10-O10</f>
        <v>53069830</v>
      </c>
    </row>
    <row r="11" spans="1:16" ht="15.45" x14ac:dyDescent="0.4">
      <c r="A11" s="46" t="s">
        <v>351</v>
      </c>
      <c r="B11" s="44">
        <v>1650000</v>
      </c>
      <c r="C11" s="44">
        <v>1650000</v>
      </c>
      <c r="D11" s="44">
        <v>1650000</v>
      </c>
      <c r="E11" s="44">
        <v>1650000</v>
      </c>
      <c r="F11" s="44">
        <v>1650000</v>
      </c>
      <c r="G11" s="44">
        <v>1502000</v>
      </c>
      <c r="H11" s="44">
        <v>1540050</v>
      </c>
      <c r="I11" s="44">
        <v>1400000</v>
      </c>
      <c r="J11" s="44">
        <v>1650000</v>
      </c>
      <c r="K11" s="44">
        <v>1650000</v>
      </c>
      <c r="L11" s="44">
        <v>1650000</v>
      </c>
      <c r="M11" s="44">
        <v>27690594</v>
      </c>
      <c r="N11" s="47">
        <f t="shared" si="0"/>
        <v>45332644</v>
      </c>
      <c r="O11" s="189">
        <v>159770</v>
      </c>
      <c r="P11" s="72">
        <f t="shared" si="1"/>
        <v>45172874</v>
      </c>
    </row>
    <row r="12" spans="1:16" ht="15.45" x14ac:dyDescent="0.4">
      <c r="A12" s="46" t="s">
        <v>229</v>
      </c>
      <c r="B12" s="44">
        <v>900748</v>
      </c>
      <c r="C12" s="44">
        <v>900748</v>
      </c>
      <c r="D12" s="44">
        <v>900748</v>
      </c>
      <c r="E12" s="44">
        <v>900748</v>
      </c>
      <c r="F12" s="44">
        <v>900748</v>
      </c>
      <c r="G12" s="44">
        <v>900748</v>
      </c>
      <c r="H12" s="44">
        <v>900748</v>
      </c>
      <c r="I12" s="44">
        <v>900748</v>
      </c>
      <c r="J12" s="44">
        <v>900748</v>
      </c>
      <c r="K12" s="44">
        <v>900748</v>
      </c>
      <c r="L12" s="44">
        <v>900748</v>
      </c>
      <c r="M12" s="44">
        <v>2052181</v>
      </c>
      <c r="N12" s="47">
        <f>SUM(B12:M12)</f>
        <v>11960409</v>
      </c>
      <c r="O12" s="189"/>
      <c r="P12" s="72">
        <f t="shared" si="1"/>
        <v>11960409</v>
      </c>
    </row>
    <row r="13" spans="1:16" ht="15.45" x14ac:dyDescent="0.4">
      <c r="A13" s="46" t="s">
        <v>100</v>
      </c>
      <c r="B13" s="44">
        <v>45000</v>
      </c>
      <c r="C13" s="44">
        <v>45000</v>
      </c>
      <c r="D13" s="44">
        <v>45000</v>
      </c>
      <c r="E13" s="44">
        <v>45000</v>
      </c>
      <c r="F13" s="44">
        <v>45000</v>
      </c>
      <c r="G13" s="44">
        <v>45000</v>
      </c>
      <c r="H13" s="44">
        <v>45000</v>
      </c>
      <c r="I13" s="44">
        <v>45000</v>
      </c>
      <c r="J13" s="44">
        <v>45000</v>
      </c>
      <c r="K13" s="44">
        <v>410000</v>
      </c>
      <c r="L13" s="44">
        <v>45000</v>
      </c>
      <c r="M13" s="44">
        <v>45000</v>
      </c>
      <c r="N13" s="47">
        <f>SUM(B13:M13)</f>
        <v>905000</v>
      </c>
      <c r="O13" s="189"/>
      <c r="P13" s="72"/>
    </row>
    <row r="14" spans="1:16" ht="15.45" x14ac:dyDescent="0.4">
      <c r="A14" s="46" t="s">
        <v>329</v>
      </c>
      <c r="B14" s="44"/>
      <c r="C14" s="44">
        <v>1231265</v>
      </c>
      <c r="D14" s="44"/>
      <c r="E14" s="44"/>
      <c r="F14" s="44"/>
      <c r="G14" s="44"/>
      <c r="H14" s="44">
        <v>4990746</v>
      </c>
      <c r="I14" s="44"/>
      <c r="J14" s="44">
        <v>24890609</v>
      </c>
      <c r="K14" s="44"/>
      <c r="L14" s="44"/>
      <c r="M14" s="44"/>
      <c r="N14" s="47">
        <f t="shared" si="0"/>
        <v>31112620</v>
      </c>
      <c r="O14" s="189">
        <v>3554</v>
      </c>
      <c r="P14" s="72">
        <f t="shared" si="1"/>
        <v>31109066</v>
      </c>
    </row>
    <row r="15" spans="1:16" ht="15.45" x14ac:dyDescent="0.4">
      <c r="A15" s="46" t="s">
        <v>193</v>
      </c>
      <c r="B15" s="45">
        <v>147555040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>
        <v>8163833</v>
      </c>
      <c r="N15" s="47">
        <f t="shared" si="0"/>
        <v>155718873</v>
      </c>
      <c r="O15" s="189">
        <v>26005</v>
      </c>
      <c r="P15" s="72">
        <f t="shared" si="1"/>
        <v>155692868</v>
      </c>
    </row>
    <row r="16" spans="1:16" ht="15.45" thickBot="1" x14ac:dyDescent="0.4">
      <c r="A16" s="54" t="s">
        <v>29</v>
      </c>
      <c r="B16" s="55">
        <f t="shared" ref="B16:M16" si="2">SUM(B9:B15)</f>
        <v>171945311</v>
      </c>
      <c r="C16" s="55">
        <f t="shared" si="2"/>
        <v>18556696</v>
      </c>
      <c r="D16" s="55">
        <f t="shared" si="2"/>
        <v>35825431</v>
      </c>
      <c r="E16" s="55">
        <f t="shared" si="2"/>
        <v>19447090</v>
      </c>
      <c r="F16" s="55">
        <f t="shared" si="2"/>
        <v>19841880</v>
      </c>
      <c r="G16" s="55">
        <f t="shared" si="2"/>
        <v>21593880</v>
      </c>
      <c r="H16" s="55">
        <f t="shared" si="2"/>
        <v>26622676</v>
      </c>
      <c r="I16" s="55">
        <f t="shared" si="2"/>
        <v>21591880</v>
      </c>
      <c r="J16" s="55">
        <f t="shared" si="2"/>
        <v>52174489</v>
      </c>
      <c r="K16" s="55">
        <f t="shared" si="2"/>
        <v>35189594</v>
      </c>
      <c r="L16" s="55">
        <f t="shared" si="2"/>
        <v>22668166</v>
      </c>
      <c r="M16" s="55">
        <f t="shared" si="2"/>
        <v>60397730</v>
      </c>
      <c r="N16" s="47">
        <f t="shared" si="0"/>
        <v>505854823</v>
      </c>
      <c r="O16" s="72">
        <f>SUM(O9:O15)</f>
        <v>230499</v>
      </c>
      <c r="P16" s="72"/>
    </row>
    <row r="17" spans="1:18" ht="15.9" thickBot="1" x14ac:dyDescent="0.4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8"/>
      <c r="P17" s="72"/>
    </row>
    <row r="18" spans="1:18" ht="15.45" x14ac:dyDescent="0.4">
      <c r="A18" s="59" t="s">
        <v>13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1"/>
      <c r="P18" s="72"/>
    </row>
    <row r="19" spans="1:18" ht="15.45" x14ac:dyDescent="0.4">
      <c r="A19" s="46" t="s">
        <v>3</v>
      </c>
      <c r="B19" s="44">
        <v>14151301</v>
      </c>
      <c r="C19" s="44">
        <v>14151301</v>
      </c>
      <c r="D19" s="44">
        <v>14151301</v>
      </c>
      <c r="E19" s="44">
        <v>14151301</v>
      </c>
      <c r="F19" s="44">
        <v>14151301</v>
      </c>
      <c r="G19" s="44">
        <v>14151301</v>
      </c>
      <c r="H19" s="44">
        <v>14151301</v>
      </c>
      <c r="I19" s="44">
        <v>14151301</v>
      </c>
      <c r="J19" s="44">
        <v>14151301</v>
      </c>
      <c r="K19" s="44">
        <v>14151301</v>
      </c>
      <c r="L19" s="44">
        <v>14151301</v>
      </c>
      <c r="M19" s="44">
        <v>14151296</v>
      </c>
      <c r="N19" s="47">
        <f>SUM(B19:M19)</f>
        <v>169815607</v>
      </c>
      <c r="O19" s="189" t="e">
        <f>#REF!</f>
        <v>#REF!</v>
      </c>
      <c r="P19" s="72" t="e">
        <f>O19-N19</f>
        <v>#REF!</v>
      </c>
      <c r="Q19">
        <v>105291</v>
      </c>
      <c r="R19" s="72">
        <f>N19-Q19</f>
        <v>169710316</v>
      </c>
    </row>
    <row r="20" spans="1:18" ht="15.45" x14ac:dyDescent="0.4">
      <c r="A20" s="46" t="s">
        <v>194</v>
      </c>
      <c r="B20" s="44">
        <v>2424220</v>
      </c>
      <c r="C20" s="44">
        <v>2424220</v>
      </c>
      <c r="D20" s="44">
        <v>2424220</v>
      </c>
      <c r="E20" s="44">
        <v>2424220</v>
      </c>
      <c r="F20" s="44">
        <v>2424220</v>
      </c>
      <c r="G20" s="44">
        <v>2424220</v>
      </c>
      <c r="H20" s="44">
        <v>2424220</v>
      </c>
      <c r="I20" s="44">
        <v>2424220</v>
      </c>
      <c r="J20" s="44">
        <v>2424220</v>
      </c>
      <c r="K20" s="44">
        <v>2424220</v>
      </c>
      <c r="L20" s="44">
        <v>2424220</v>
      </c>
      <c r="M20" s="44">
        <v>2424224</v>
      </c>
      <c r="N20" s="47">
        <f t="shared" ref="N20:N30" si="3">SUM(B20:M20)</f>
        <v>29090644</v>
      </c>
      <c r="O20" s="189" t="e">
        <f>#REF!</f>
        <v>#REF!</v>
      </c>
      <c r="P20" s="72" t="e">
        <f t="shared" ref="P20:P28" si="4">O20-N20</f>
        <v>#REF!</v>
      </c>
      <c r="Q20">
        <v>27954</v>
      </c>
      <c r="R20" s="72">
        <f t="shared" ref="R20:R28" si="5">N20-Q20</f>
        <v>29062690</v>
      </c>
    </row>
    <row r="21" spans="1:18" ht="15.45" x14ac:dyDescent="0.4">
      <c r="A21" s="46" t="s">
        <v>30</v>
      </c>
      <c r="B21" s="44">
        <v>8101370</v>
      </c>
      <c r="C21" s="44">
        <v>6101370</v>
      </c>
      <c r="D21" s="44">
        <v>7007190</v>
      </c>
      <c r="E21" s="44">
        <v>6501380</v>
      </c>
      <c r="F21" s="44">
        <v>5338365</v>
      </c>
      <c r="G21" s="44">
        <v>6345000</v>
      </c>
      <c r="H21" s="44">
        <v>6501000</v>
      </c>
      <c r="I21" s="44">
        <v>6856950</v>
      </c>
      <c r="J21" s="44">
        <v>6501380</v>
      </c>
      <c r="K21" s="44">
        <v>6101370</v>
      </c>
      <c r="L21" s="44">
        <v>6101925</v>
      </c>
      <c r="M21" s="44">
        <v>5920118</v>
      </c>
      <c r="N21" s="47">
        <f t="shared" si="3"/>
        <v>77377418</v>
      </c>
      <c r="O21" s="189" t="e">
        <f>#REF!+#REF!</f>
        <v>#REF!</v>
      </c>
      <c r="P21" s="72" t="e">
        <f t="shared" si="4"/>
        <v>#REF!</v>
      </c>
      <c r="Q21">
        <v>88823</v>
      </c>
      <c r="R21" s="72">
        <f t="shared" si="5"/>
        <v>77288595</v>
      </c>
    </row>
    <row r="22" spans="1:18" ht="15.45" x14ac:dyDescent="0.4">
      <c r="A22" s="46" t="s">
        <v>4</v>
      </c>
      <c r="B22" s="44">
        <v>50000</v>
      </c>
      <c r="C22" s="44">
        <v>50000</v>
      </c>
      <c r="D22" s="44">
        <v>60000</v>
      </c>
      <c r="E22" s="44">
        <v>180000</v>
      </c>
      <c r="F22" s="44">
        <v>180000</v>
      </c>
      <c r="G22" s="44">
        <v>180000</v>
      </c>
      <c r="H22" s="44">
        <v>100000</v>
      </c>
      <c r="I22" s="44">
        <v>700000</v>
      </c>
      <c r="J22" s="44">
        <v>1131850</v>
      </c>
      <c r="K22" s="44">
        <v>2000000</v>
      </c>
      <c r="L22" s="44">
        <v>1500000</v>
      </c>
      <c r="M22" s="44">
        <v>500000</v>
      </c>
      <c r="N22" s="47">
        <f t="shared" si="3"/>
        <v>6631850</v>
      </c>
      <c r="O22" s="189">
        <v>7943</v>
      </c>
      <c r="P22" s="72">
        <f t="shared" si="4"/>
        <v>-6623907</v>
      </c>
      <c r="Q22" s="190">
        <v>7618</v>
      </c>
      <c r="R22" s="72">
        <f t="shared" si="5"/>
        <v>6624232</v>
      </c>
    </row>
    <row r="23" spans="1:18" ht="15.45" x14ac:dyDescent="0.4">
      <c r="A23" s="46" t="s">
        <v>199</v>
      </c>
      <c r="B23" s="44">
        <v>412000</v>
      </c>
      <c r="C23" s="44">
        <v>225000</v>
      </c>
      <c r="D23" s="44"/>
      <c r="E23" s="44">
        <v>414000</v>
      </c>
      <c r="F23" s="44">
        <v>225000</v>
      </c>
      <c r="G23" s="44"/>
      <c r="H23" s="44">
        <v>414000</v>
      </c>
      <c r="I23" s="44">
        <v>225000</v>
      </c>
      <c r="J23" s="44"/>
      <c r="K23" s="44">
        <v>414000</v>
      </c>
      <c r="L23" s="44">
        <v>225000</v>
      </c>
      <c r="M23" s="44">
        <v>700000</v>
      </c>
      <c r="N23" s="47">
        <f t="shared" si="3"/>
        <v>3254000</v>
      </c>
      <c r="O23" s="189"/>
      <c r="P23" s="72"/>
      <c r="Q23" s="190"/>
      <c r="R23" s="72"/>
    </row>
    <row r="24" spans="1:18" ht="15.45" x14ac:dyDescent="0.4">
      <c r="A24" s="46" t="s">
        <v>200</v>
      </c>
      <c r="B24" s="44"/>
      <c r="C24" s="44"/>
      <c r="D24" s="44">
        <v>500000</v>
      </c>
      <c r="E24" s="44">
        <v>500000</v>
      </c>
      <c r="F24" s="44">
        <v>500000</v>
      </c>
      <c r="G24" s="44">
        <v>500000</v>
      </c>
      <c r="H24" s="44">
        <v>500000</v>
      </c>
      <c r="I24" s="44">
        <v>500000</v>
      </c>
      <c r="J24" s="44">
        <v>1600000</v>
      </c>
      <c r="K24" s="44">
        <v>500000</v>
      </c>
      <c r="L24" s="44">
        <v>660000</v>
      </c>
      <c r="M24" s="44"/>
      <c r="N24" s="47">
        <f t="shared" si="3"/>
        <v>5760000</v>
      </c>
      <c r="O24" s="189" t="e">
        <f>#REF!</f>
        <v>#REF!</v>
      </c>
      <c r="P24" s="72" t="e">
        <f t="shared" si="4"/>
        <v>#REF!</v>
      </c>
      <c r="Q24">
        <v>27063</v>
      </c>
      <c r="R24" s="72">
        <f t="shared" si="5"/>
        <v>5732937</v>
      </c>
    </row>
    <row r="25" spans="1:18" ht="15.45" x14ac:dyDescent="0.4">
      <c r="A25" s="46" t="s">
        <v>33</v>
      </c>
      <c r="B25" s="44"/>
      <c r="C25" s="44">
        <v>118110</v>
      </c>
      <c r="D25" s="44"/>
      <c r="E25" s="44">
        <v>436000</v>
      </c>
      <c r="F25" s="44">
        <v>1000000</v>
      </c>
      <c r="G25" s="44">
        <v>3000000</v>
      </c>
      <c r="H25" s="44">
        <v>4990746</v>
      </c>
      <c r="I25" s="44">
        <v>1684705</v>
      </c>
      <c r="J25" s="44"/>
      <c r="K25" s="44">
        <v>2547163</v>
      </c>
      <c r="L25" s="44"/>
      <c r="M25" s="44"/>
      <c r="N25" s="47">
        <f t="shared" si="3"/>
        <v>13776724</v>
      </c>
      <c r="O25" s="189">
        <v>13294</v>
      </c>
      <c r="P25" s="72">
        <f t="shared" si="4"/>
        <v>-13763430</v>
      </c>
      <c r="Q25" s="190">
        <v>2505</v>
      </c>
      <c r="R25" s="72">
        <f t="shared" si="5"/>
        <v>13774219</v>
      </c>
    </row>
    <row r="26" spans="1:18" ht="15.45" x14ac:dyDescent="0.4">
      <c r="A26" s="46" t="s">
        <v>31</v>
      </c>
      <c r="B26" s="44"/>
      <c r="C26" s="44"/>
      <c r="D26" s="44">
        <v>50000000</v>
      </c>
      <c r="E26" s="44"/>
      <c r="F26" s="44"/>
      <c r="G26" s="44"/>
      <c r="H26" s="44">
        <v>53584000</v>
      </c>
      <c r="I26" s="44"/>
      <c r="J26" s="44">
        <v>675064</v>
      </c>
      <c r="K26" s="44"/>
      <c r="L26" s="44">
        <v>144054</v>
      </c>
      <c r="M26" s="44"/>
      <c r="N26" s="47">
        <f t="shared" si="3"/>
        <v>104403118</v>
      </c>
      <c r="O26" s="189"/>
      <c r="P26" s="72"/>
      <c r="Q26" s="190"/>
      <c r="R26" s="72"/>
    </row>
    <row r="27" spans="1:18" ht="15.45" x14ac:dyDescent="0.4">
      <c r="A27" s="46" t="s">
        <v>193</v>
      </c>
      <c r="B27" s="44">
        <v>7277637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7">
        <f t="shared" si="3"/>
        <v>7277637</v>
      </c>
      <c r="O27" s="189"/>
      <c r="P27" s="72"/>
      <c r="Q27" s="190"/>
      <c r="R27" s="72"/>
    </row>
    <row r="28" spans="1:18" ht="15.45" x14ac:dyDescent="0.4">
      <c r="A28" s="46" t="s">
        <v>284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>
        <v>88467825</v>
      </c>
      <c r="N28" s="47">
        <f t="shared" si="3"/>
        <v>88467825</v>
      </c>
      <c r="O28" s="189">
        <v>32113</v>
      </c>
      <c r="P28" s="72">
        <f t="shared" si="4"/>
        <v>-88435712</v>
      </c>
      <c r="Q28" s="190">
        <v>5790</v>
      </c>
      <c r="R28" s="72">
        <f t="shared" si="5"/>
        <v>88462035</v>
      </c>
    </row>
    <row r="29" spans="1:18" ht="15.45" thickBot="1" x14ac:dyDescent="0.4">
      <c r="A29" s="54" t="s">
        <v>32</v>
      </c>
      <c r="B29" s="55">
        <f t="shared" ref="B29:O29" si="6">SUM(B19:B28)</f>
        <v>32416528</v>
      </c>
      <c r="C29" s="55">
        <f t="shared" si="6"/>
        <v>23070001</v>
      </c>
      <c r="D29" s="55">
        <f t="shared" si="6"/>
        <v>74142711</v>
      </c>
      <c r="E29" s="55">
        <f t="shared" si="6"/>
        <v>24606901</v>
      </c>
      <c r="F29" s="55">
        <f t="shared" si="6"/>
        <v>23818886</v>
      </c>
      <c r="G29" s="55">
        <f t="shared" si="6"/>
        <v>26600521</v>
      </c>
      <c r="H29" s="55">
        <f t="shared" si="6"/>
        <v>82665267</v>
      </c>
      <c r="I29" s="55">
        <f t="shared" si="6"/>
        <v>26542176</v>
      </c>
      <c r="J29" s="55">
        <f t="shared" si="6"/>
        <v>26483815</v>
      </c>
      <c r="K29" s="55">
        <f t="shared" si="6"/>
        <v>28138054</v>
      </c>
      <c r="L29" s="55">
        <f t="shared" si="6"/>
        <v>25206500</v>
      </c>
      <c r="M29" s="55">
        <f t="shared" si="6"/>
        <v>112163463</v>
      </c>
      <c r="N29" s="47">
        <f t="shared" si="6"/>
        <v>505854823</v>
      </c>
      <c r="O29" s="72" t="e">
        <f t="shared" si="6"/>
        <v>#REF!</v>
      </c>
      <c r="P29" s="72"/>
      <c r="Q29" s="191">
        <f>SUM(Q19:Q28)</f>
        <v>265044</v>
      </c>
    </row>
    <row r="30" spans="1:18" ht="15.9" thickBot="1" x14ac:dyDescent="0.45">
      <c r="A30" s="62" t="s">
        <v>37</v>
      </c>
      <c r="B30" s="63">
        <f t="shared" ref="B30:M30" si="7">B16-B29</f>
        <v>139528783</v>
      </c>
      <c r="C30" s="63">
        <f t="shared" si="7"/>
        <v>-4513305</v>
      </c>
      <c r="D30" s="63">
        <f t="shared" si="7"/>
        <v>-38317280</v>
      </c>
      <c r="E30" s="63">
        <f t="shared" si="7"/>
        <v>-5159811</v>
      </c>
      <c r="F30" s="63">
        <f t="shared" si="7"/>
        <v>-3977006</v>
      </c>
      <c r="G30" s="63">
        <f t="shared" si="7"/>
        <v>-5006641</v>
      </c>
      <c r="H30" s="63">
        <f t="shared" si="7"/>
        <v>-56042591</v>
      </c>
      <c r="I30" s="63">
        <f t="shared" si="7"/>
        <v>-4950296</v>
      </c>
      <c r="J30" s="63">
        <f t="shared" si="7"/>
        <v>25690674</v>
      </c>
      <c r="K30" s="63">
        <f t="shared" si="7"/>
        <v>7051540</v>
      </c>
      <c r="L30" s="63">
        <f t="shared" si="7"/>
        <v>-2538334</v>
      </c>
      <c r="M30" s="63">
        <f t="shared" si="7"/>
        <v>-51765733</v>
      </c>
      <c r="N30" s="47">
        <f t="shared" si="3"/>
        <v>0</v>
      </c>
      <c r="P30" s="72"/>
    </row>
  </sheetData>
  <mergeCells count="6">
    <mergeCell ref="J1:N1"/>
    <mergeCell ref="I2:N2"/>
    <mergeCell ref="A4:N4"/>
    <mergeCell ref="A5:G5"/>
    <mergeCell ref="H5:N5"/>
    <mergeCell ref="M6:N6"/>
  </mergeCells>
  <pageMargins left="0.34" right="0.39" top="0.68" bottom="1" header="0.5" footer="0.5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1</vt:lpstr>
      <vt:lpstr>1A</vt:lpstr>
      <vt:lpstr>1B</vt:lpstr>
      <vt:lpstr>2</vt:lpstr>
      <vt:lpstr>2A</vt:lpstr>
      <vt:lpstr>3</vt:lpstr>
      <vt:lpstr>3A</vt:lpstr>
      <vt:lpstr>4-5</vt:lpstr>
      <vt:lpstr>6</vt:lpstr>
      <vt:lpstr>7</vt:lpstr>
      <vt:lpstr>8</vt:lpstr>
      <vt:lpstr>9-11</vt:lpstr>
      <vt:lpstr>12-13</vt:lpstr>
      <vt:lpstr>14</vt:lpstr>
      <vt:lpstr>15</vt:lpstr>
    </vt:vector>
  </TitlesOfParts>
  <Company>Gyöngyöstarján Község Önkormányzata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Gyöngyöstarján Község Önkormányzata</dc:creator>
  <cp:lastModifiedBy>User</cp:lastModifiedBy>
  <cp:lastPrinted>2020-02-19T12:50:15Z</cp:lastPrinted>
  <dcterms:created xsi:type="dcterms:W3CDTF">2003-11-24T07:36:12Z</dcterms:created>
  <dcterms:modified xsi:type="dcterms:W3CDTF">2021-03-25T11:13:04Z</dcterms:modified>
</cp:coreProperties>
</file>