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">'2'!$1:$1</definedName>
    <definedName name="_xlnm.Print_Titles" localSheetId="7">'8'!$1:$5</definedName>
    <definedName name="_xlnm.Print_Area" localSheetId="5">'6'!$A$1:$M$24</definedName>
    <definedName name="_xlnm.Print_Area" localSheetId="8">'9'!$A$1:$M$24</definedName>
  </definedNames>
  <calcPr fullCalcOnLoad="1"/>
</workbook>
</file>

<file path=xl/sharedStrings.xml><?xml version="1.0" encoding="utf-8"?>
<sst xmlns="http://schemas.openxmlformats.org/spreadsheetml/2006/main" count="770" uniqueCount="566">
  <si>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</si>
  <si>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</si>
  <si>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</si>
  <si>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</si>
  <si>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</si>
  <si>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</si>
  <si>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</si>
  <si>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</si>
  <si>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</si>
  <si>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</si>
  <si>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</si>
  <si>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</si>
  <si>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</si>
  <si>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</si>
  <si>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</si>
  <si>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</si>
  <si>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</si>
  <si>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</si>
  <si>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</si>
  <si>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</si>
  <si>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</si>
  <si>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</si>
  <si>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</si>
  <si>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</si>
  <si>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</si>
  <si>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</si>
  <si>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</si>
  <si>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</si>
  <si>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</si>
  <si>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</si>
  <si>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</si>
  <si>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</si>
  <si>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</si>
  <si>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</si>
  <si>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</si>
  <si>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</si>
  <si>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</si>
  <si>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</si>
  <si>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</si>
  <si>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</si>
  <si>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</si>
  <si>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</si>
  <si>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</si>
  <si>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</si>
  <si>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</si>
  <si>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Önkormány-zat eredeti  előirányzat</t>
  </si>
  <si>
    <t>Költségvetési szervek eredeti előirányzata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</si>
  <si>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</si>
  <si>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</si>
  <si>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</si>
  <si>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</si>
  <si>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</si>
  <si>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</si>
  <si>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</si>
  <si>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</si>
  <si>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</si>
  <si>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</si>
  <si>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</si>
  <si>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</si>
  <si>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</si>
  <si>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</si>
  <si>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</si>
  <si>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Szent Erzsébet Alapítvány</t>
  </si>
  <si>
    <t>Keszthelyi Turisztikai Egyesület</t>
  </si>
  <si>
    <t xml:space="preserve">VÜZ Kft - Csik F. Tanuszoda </t>
  </si>
  <si>
    <t>Bethlen Gábor Nyugdíjas Klub</t>
  </si>
  <si>
    <t>Költségvetési szervek eredeti előirányzata összesen</t>
  </si>
  <si>
    <t>Egyéb felhalmozási kiadások</t>
  </si>
  <si>
    <t>Része-sedések értéke-sítése</t>
  </si>
  <si>
    <t>Hiány belső finanszírozása:</t>
  </si>
  <si>
    <t>II. Felhalmozási  költségvetés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</si>
  <si>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</si>
  <si>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</si>
  <si>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</si>
  <si>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</si>
  <si>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</si>
  <si>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</si>
  <si>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</si>
  <si>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</si>
  <si>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előirányzat</t>
    </r>
  </si>
  <si>
    <t>ebből: kötelező feladat</t>
  </si>
  <si>
    <t>önként vállalt feladat</t>
  </si>
  <si>
    <t>Önkormányzat eredeti előirányzat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</si>
  <si>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</si>
  <si>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</si>
  <si>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</si>
  <si>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</si>
  <si>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</si>
  <si>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</si>
  <si>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</si>
  <si>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</si>
  <si>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</si>
  <si>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</si>
  <si>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</si>
  <si>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</si>
  <si>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</si>
  <si>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</si>
  <si>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</si>
  <si>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t>Gazdasági Ellátó Szervezet Keszthely</t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</si>
  <si>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</si>
  <si>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t>Telekadó</t>
  </si>
  <si>
    <t>Eredeti előirányzat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</si>
  <si>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</si>
  <si>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</si>
  <si>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</si>
  <si>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</si>
  <si>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</si>
  <si>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</si>
  <si>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</si>
  <si>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</si>
  <si>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</si>
  <si>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</si>
  <si>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</si>
  <si>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</si>
  <si>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</si>
  <si>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</si>
  <si>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</si>
  <si>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</si>
  <si>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</si>
  <si>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Egyházak köz. és hitél. tev.084040</t>
  </si>
  <si>
    <t>Köztemető fennt., műk. 013320</t>
  </si>
  <si>
    <t>Út, autópálya építés ( 045120 )</t>
  </si>
  <si>
    <t>Nem lakóingatlan bérbeadása ( 013350 )</t>
  </si>
  <si>
    <t>Zöldterület kezelés ( 066010 )</t>
  </si>
  <si>
    <t>Közvilágítás ( 064010 )</t>
  </si>
  <si>
    <t>Ár- és belvízvédelemmel összefüggő tevékenység ( 047410 )</t>
  </si>
  <si>
    <t>Középfokú oktatás int.programjainak komplex tám. ( 092211 )</t>
  </si>
  <si>
    <t>Nem lakóingatlan bérbeadás ( 013350 )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</si>
  <si>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</si>
  <si>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</si>
  <si>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</si>
  <si>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</si>
  <si>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</si>
  <si>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</si>
  <si>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</si>
  <si>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</si>
  <si>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</si>
  <si>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</si>
  <si>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r>
      <t xml:space="preserve">Keszthelyi Polgármesteri  Hivatal </t>
    </r>
    <r>
      <rPr>
        <sz val="9"/>
        <rFont val="Book Antiqua"/>
        <family val="1"/>
      </rPr>
      <t>eredeti ei.</t>
    </r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</si>
  <si>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</si>
  <si>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eredeti előirányzat</t>
    </r>
  </si>
  <si>
    <t>Ellátottak pénzbeli jutt.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</si>
  <si>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</si>
  <si>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</si>
  <si>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</si>
  <si>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</si>
  <si>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</si>
  <si>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</si>
  <si>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</si>
  <si>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</si>
  <si>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</si>
  <si>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</si>
  <si>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</si>
  <si>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</si>
  <si>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</si>
  <si>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</si>
  <si>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</si>
  <si>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</si>
  <si>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</si>
  <si>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</si>
  <si>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</si>
  <si>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</si>
  <si>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</si>
  <si>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</si>
  <si>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</si>
  <si>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</si>
  <si>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</si>
  <si>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Munkaadókat terhelő járulékok és szociális hozzájárulási adó</t>
  </si>
  <si>
    <t>Kölcsön  nyújtása ÁHT-n kívülre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</si>
  <si>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</si>
  <si>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</si>
  <si>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</si>
  <si>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</si>
  <si>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</si>
  <si>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</si>
  <si>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</si>
  <si>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Helyi önkormányzatok működésének általános támogatása</t>
  </si>
  <si>
    <t>Települési önkormányzatok kulturális feladatainak tám.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</si>
  <si>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</si>
  <si>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</si>
  <si>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</si>
  <si>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</si>
  <si>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</si>
  <si>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</si>
  <si>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</si>
  <si>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</si>
  <si>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</si>
  <si>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</si>
  <si>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</si>
  <si>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</si>
  <si>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</si>
  <si>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</si>
  <si>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</si>
  <si>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</si>
  <si>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</si>
  <si>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</si>
  <si>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Gimnáziumi int. szakmai tám. 092211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</si>
  <si>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</si>
  <si>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</si>
  <si>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</si>
  <si>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</si>
  <si>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</si>
  <si>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</si>
  <si>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Köztemető fenntartása, működtetése (013320)</t>
  </si>
  <si>
    <t xml:space="preserve">Csapadékelvezető rendszer tervezése és kivitelezése lakossági felvetés megoldására </t>
  </si>
  <si>
    <t xml:space="preserve">Mazsola Kerékpáros Sportegyesület (épületek + KRESZ park) </t>
  </si>
  <si>
    <t>Balatoni Múzeum</t>
  </si>
  <si>
    <t>Fejér György Városi Könyvtár</t>
  </si>
  <si>
    <t>Egyesített Szociális Intézmény</t>
  </si>
  <si>
    <t>Keszthelyi Életfa Óvoda</t>
  </si>
  <si>
    <t>Munkaadókat terhelő járulékok és szha</t>
  </si>
  <si>
    <t>Tám. áht-n belülre</t>
  </si>
  <si>
    <t>Tám. áht-n kivülre</t>
  </si>
  <si>
    <t xml:space="preserve">SUN Teniszklub </t>
  </si>
  <si>
    <t>Sportlétesítmények, edzőtáborok 081030</t>
  </si>
  <si>
    <t xml:space="preserve">Jelzőrendszeres házi segítségnyújtás </t>
  </si>
  <si>
    <t xml:space="preserve">Házi segítségnyújtás </t>
  </si>
  <si>
    <t>Egyéb működési célú támogatások ÁHT-n belülre</t>
  </si>
  <si>
    <t>Egyéb felhalmozási célú kiadások ÁHT-n kívülre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</si>
  <si>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</si>
  <si>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</si>
  <si>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</si>
  <si>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</si>
  <si>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</si>
  <si>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4. Kölcsön visszatérülése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</si>
  <si>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</si>
  <si>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</si>
  <si>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</si>
  <si>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</si>
  <si>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</si>
  <si>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1. Felhalmozási bevételek</t>
  </si>
  <si>
    <t>Kölcsön visszatérülés</t>
  </si>
  <si>
    <t>III. Maradány igénybevétele</t>
  </si>
  <si>
    <t>Műkö-dési</t>
  </si>
  <si>
    <t>Működési hiány-/többlet+ (A-B) :</t>
  </si>
  <si>
    <t>Talajterhelési díj</t>
  </si>
  <si>
    <t>Iparűzési adó</t>
  </si>
  <si>
    <t>Köz-fogl. létszáma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</si>
  <si>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</si>
  <si>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</si>
  <si>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</si>
  <si>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</si>
  <si>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Egyházak, közösségi és hitéleti tevékenységének támogatása (084040 )</t>
  </si>
  <si>
    <t>III. Irányítószervi támogatás</t>
  </si>
  <si>
    <t xml:space="preserve">Felhalmozási </t>
  </si>
  <si>
    <r>
      <t xml:space="preserve">Keszthelyi Család- Gyermekjóléti Központ </t>
    </r>
    <r>
      <rPr>
        <sz val="9"/>
        <rFont val="Book Antiqua"/>
        <family val="1"/>
      </rPr>
      <t>eredeti előirányzat</t>
    </r>
    <r>
      <rPr>
        <b/>
        <sz val="9"/>
        <rFont val="Book Antiqua"/>
        <family val="1"/>
      </rPr>
      <t xml:space="preserve"> </t>
    </r>
  </si>
  <si>
    <t xml:space="preserve">ebből: kötelező feladat </t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</si>
  <si>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eredeti előirányzat</t>
    </r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</si>
  <si>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</si>
  <si>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</si>
  <si>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</si>
  <si>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</si>
  <si>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</si>
  <si>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Támog. célú fin. műveletek 018030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</si>
  <si>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</si>
  <si>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</si>
  <si>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</si>
  <si>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</si>
  <si>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</si>
  <si>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</si>
  <si>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 xml:space="preserve">Goldmark Károly Művelődési Központ </t>
  </si>
  <si>
    <t xml:space="preserve">Keszthelyi Életfa Óvoda </t>
  </si>
  <si>
    <t>Keszthelyi Polgármesteri Hivatal</t>
  </si>
  <si>
    <t>Kisértékű informatikai eszközök</t>
  </si>
  <si>
    <t xml:space="preserve">Mobiltelefonok </t>
  </si>
  <si>
    <t xml:space="preserve">Keszthelyi Polgármesteri Hivatal </t>
  </si>
  <si>
    <t xml:space="preserve">Keszthelyi Turisztikai Egyesület - Verkli fesztivál </t>
  </si>
  <si>
    <t xml:space="preserve">Belvárosi Kereskedők Egyesülete Keszthely Történeti Belváros Kulturális Életéért </t>
  </si>
  <si>
    <t xml:space="preserve">Keszthelyi Televízió Nonprofit Kft. </t>
  </si>
  <si>
    <t xml:space="preserve">Szabadidős park, fürdő és strandszolgálatás (081061) </t>
  </si>
  <si>
    <t>Települési önkormányzatok szociális, gyermekjóléti és gyermekétkeztetési feladatainak támogatása</t>
  </si>
  <si>
    <t>ebből: köt. feladat</t>
  </si>
  <si>
    <t>Támoga-tás ÁHT-n belülre</t>
  </si>
  <si>
    <t>Beruhá-zások</t>
  </si>
  <si>
    <t>Zala Megyei Rendőrfőkapitányság - nyári közös járőrszolgálat</t>
  </si>
  <si>
    <t>Tagdíj</t>
  </si>
  <si>
    <t>Keszthelyi HUSZ Nonprofit Kft - gar.és kezességvállalás</t>
  </si>
  <si>
    <t xml:space="preserve">Nemzeti Táncszínház </t>
  </si>
  <si>
    <t>Vuelta Sportszervező és Szolgáltató Kft - Tour de Hongrie</t>
  </si>
  <si>
    <t>Keszthely város vízjogi üzemeltetési engedélye (Csókakői patak önálló részek)</t>
  </si>
  <si>
    <t>Katasztrófa védelmi gyakorlat - eszközök, védőfelszerelések, stb.</t>
  </si>
  <si>
    <t>ASP informatikai hálózat fejlesztés</t>
  </si>
  <si>
    <t>Kutyafuttató (áthúzódó)</t>
  </si>
  <si>
    <t>Ingatlan felújítás - zöldterület és műhely (áthúzódó)</t>
  </si>
  <si>
    <t>Szoftver beszerzés - ASP átállás, TERC program</t>
  </si>
  <si>
    <t>Anyakönyvvezetői páncélszekrény</t>
  </si>
  <si>
    <t>Anyakönyvvezetői szertartásokhoz kellékek</t>
  </si>
  <si>
    <t>Sportlétesítmények, edzőtáborok műk.és fejl. (081030)</t>
  </si>
  <si>
    <t>Keszthely és Környéke Kistérségi Többcélú Társulás</t>
  </si>
  <si>
    <t>ebből: állami támogatás (családsegítés, házi segítség-nyújtás, gyermekjóléti szolg.,)</t>
  </si>
  <si>
    <t>Keszthelyi Kilométerek Egyesület</t>
  </si>
  <si>
    <t>Településfejl. 062020</t>
  </si>
  <si>
    <t>Településfejlesztés (062020)</t>
  </si>
  <si>
    <t>Támogatási célú finanszírozási műveletek ( 018030 )</t>
  </si>
  <si>
    <t>Konyhatechnológiai gép</t>
  </si>
  <si>
    <t>Kisértékű tárgyi eszközök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</si>
  <si>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</si>
  <si>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eredeti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</si>
  <si>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előir.</t>
    </r>
  </si>
  <si>
    <t>2018. évi terv</t>
  </si>
  <si>
    <t xml:space="preserve">Ebrendészeti telep bővítése (áthúzódó) </t>
  </si>
  <si>
    <t xml:space="preserve">Közterületi kamerarendszer kiépítése (Kárpát utca) </t>
  </si>
  <si>
    <t xml:space="preserve">Lovassy u. sportpálya (áthúzódó) </t>
  </si>
  <si>
    <t xml:space="preserve">Fő téri napvitorla (áthúzódó) </t>
  </si>
  <si>
    <t xml:space="preserve">Játszótéri eszközök </t>
  </si>
  <si>
    <t xml:space="preserve">Gagarin utcai óvoda és bölcsőde vízlágyító berendezés </t>
  </si>
  <si>
    <t xml:space="preserve">Gagarin utcai óvoda térkő </t>
  </si>
  <si>
    <t xml:space="preserve">Bölcsőde gyökérfedő padozat kialakítása </t>
  </si>
  <si>
    <t xml:space="preserve">Gyermekkönyvtári játszószoba kialakítása </t>
  </si>
  <si>
    <t>Faházak (6 db)</t>
  </si>
  <si>
    <t xml:space="preserve">Fő téri szökőkút (áthúzódó) </t>
  </si>
  <si>
    <t xml:space="preserve">Keszthelyi Életfa Óvoda tetőfelújítása (áthúzódó) </t>
  </si>
  <si>
    <t xml:space="preserve">GESZ Központ - bádogozás (áthúzódó) </t>
  </si>
  <si>
    <t xml:space="preserve">Tető felújítás - Balaton parti sportpálya </t>
  </si>
  <si>
    <t>Linóleum felújítás - ALI</t>
  </si>
  <si>
    <t>Kazánfelújítás - ALI</t>
  </si>
  <si>
    <t xml:space="preserve">Várkerti tó padozat felújítás </t>
  </si>
  <si>
    <t>Villamoshálózat felújítás -Vörösmarty u. óvoda</t>
  </si>
  <si>
    <t>COREL szoftverprogram vásárlás</t>
  </si>
  <si>
    <t>Színház felújítása</t>
  </si>
  <si>
    <t xml:space="preserve">Keszthely Város Önkormányzata Alapellátási Intézete </t>
  </si>
  <si>
    <t xml:space="preserve">Keszthelyi Család- és Gyermekjóléti Központ </t>
  </si>
  <si>
    <t>Köznev. int.szakmai fel. tám. 092120</t>
  </si>
  <si>
    <t>Bűnmegelőzés 031060</t>
  </si>
  <si>
    <t>Működési célú támogatások ÁHT-n kívülről</t>
  </si>
  <si>
    <t>Kábítószer megelőzés progr.tev. 074052</t>
  </si>
  <si>
    <t>Esélyegyenlőség 107080</t>
  </si>
  <si>
    <t>Önkorm. elsz. 018010</t>
  </si>
  <si>
    <t>Könyv vásárlás</t>
  </si>
  <si>
    <t>EFOP 4-1.8. pályázat</t>
  </si>
  <si>
    <t>Játszótér építés (Semmelweis u.) BFT (áthúzódó) önerő</t>
  </si>
  <si>
    <t xml:space="preserve">Óvodai vizesblokk </t>
  </si>
  <si>
    <t>Fő tér 1. ingatlan felújítás (áthúzódó)</t>
  </si>
  <si>
    <t>Önk.funkcióra nem sorolható bev. 900020</t>
  </si>
  <si>
    <t>Működési célú támogatások áht-n kívülről</t>
  </si>
  <si>
    <t xml:space="preserve">Felhalmozási célú támogatások áht-n kívülről </t>
  </si>
  <si>
    <t xml:space="preserve">3. Felhalmozási célú támogatások ÁHT-n kívülről 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</si>
  <si>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</si>
  <si>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</si>
  <si>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</si>
  <si>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</si>
  <si>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</si>
  <si>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>Lakásvásárlás</t>
  </si>
  <si>
    <t>BAHART tőkeemelés</t>
  </si>
  <si>
    <t xml:space="preserve">Kossuth u. 5. I.em. 2. lakás </t>
  </si>
  <si>
    <t>Kossuth u. 5. - fődém kiváltás (áthúzódó)</t>
  </si>
  <si>
    <t>Kossuth u. 41. tetőszerkezet</t>
  </si>
  <si>
    <t xml:space="preserve">Bakacs u. 10. </t>
  </si>
  <si>
    <t>Lakások felújítása</t>
  </si>
  <si>
    <t>Kossuth u. 22</t>
  </si>
  <si>
    <t>Újkori Középiskolás Helikoni Ünnepségek Alapítvány</t>
  </si>
  <si>
    <t>Keszthelyért Polgárőr Egyesület</t>
  </si>
  <si>
    <t>Balatoni Borbarát Hölgyek Egyesülete - Keszthelyi karnevál 600+200)</t>
  </si>
  <si>
    <t>Keszthelyi Szív és Érbetegek Egyesülete</t>
  </si>
  <si>
    <t>Köznevelési int.tanulók nappali rendszerű oktatása (092120)</t>
  </si>
  <si>
    <t>VÜZ Nonprofit Kft. - Helikon Strand főépület felújítási terv</t>
  </si>
  <si>
    <t>VÜZ Nonprofit Kft. - Városi Strand főbejárati épület felújítási terve</t>
  </si>
  <si>
    <t>VÜZ Nonprofit Kft. - Városi Strand hídvizsgálati és kiviteli  terv</t>
  </si>
  <si>
    <t>Önkorm. és önkorm. hivatalok jogalkotó és ált. ig. tev. (011130)</t>
  </si>
  <si>
    <t>ÉNYKK Északnyugat-magyarországi Közlekedési Központ Zrt. - veszteség kiegyenlítés 2017.év</t>
  </si>
  <si>
    <t>ÉNYKK Északnyugat-magyarországi Közlekedési Központ Zrt. - veszteség kiegyenlítés 2018.I. félév</t>
  </si>
  <si>
    <t>Keszthelyi Kórház</t>
  </si>
  <si>
    <t>Önkormányzati jogalkotás ( 011130 )</t>
  </si>
  <si>
    <t>Patkó köz 1-4. bekötő út részleges aszfaltozása</t>
  </si>
  <si>
    <t>Árvácska köz, út aszfaltozása, csapadékvíz elvezetés</t>
  </si>
  <si>
    <t>Diófa u. - Tipegő u. torkolatának szélesítése</t>
  </si>
  <si>
    <t>Szent Miklós u. burkolat felújítása (EBR 42 az. 351206)</t>
  </si>
  <si>
    <t>Ernszt Géza sétány (3841.hrsz) útfelújítása, csap.elvezetéssel</t>
  </si>
  <si>
    <t>Tervezés, lebonyolítás, műszaki ellenőrzés közbeszerzés</t>
  </si>
  <si>
    <t>Új köztemető - ravatalozó épület életveszély elhárítás</t>
  </si>
  <si>
    <t>Térfigyelő kamerarendszer tervezés kiépítés I. ütem</t>
  </si>
  <si>
    <t>Info terminál telepítés és közműcsatlakozás kiépítés</t>
  </si>
  <si>
    <t>Kossuth u. 40-42. előtti járda vízelvezetése</t>
  </si>
  <si>
    <t>Kossuth u. 111-117. közti út és járda csapadékvíz elvezetés</t>
  </si>
  <si>
    <t>Szent László árok iszapkotrás</t>
  </si>
  <si>
    <t>Kacsóh P.u. 3. ingatlan belvíz elleni védelme</t>
  </si>
  <si>
    <t>Közvilágítás tervezése (Egry Iskola-Schwarz D.u. közötti járda, Fodor u. és Sömögye u. stb)</t>
  </si>
  <si>
    <t>Balogh F.u. 1. A-B-E. közvilágítás II. ütem (1 lámpa a nyugati oldalon és 1 lámpa a lépcső mellett)</t>
  </si>
  <si>
    <t>Tomaji sor hiányzó közvilágításának tervezése (áthúzódó)</t>
  </si>
  <si>
    <t>Zöldmező u. Iskola Martinovics u. bejárat közvilágítása</t>
  </si>
  <si>
    <t>Patkó u. 1-4. közvilágítás bővítése</t>
  </si>
  <si>
    <t>Fodor u. garázsok (Csókakői patak mentén) közvilágítása - 2x2 db lámpa</t>
  </si>
  <si>
    <t>Tapolcai és Bercsényi u. gyalogátkelők megvilágítása (ellenőrző mérés, átalakítás)</t>
  </si>
  <si>
    <t xml:space="preserve">Kísérleti utcai óvoda épületének átalakítása és bővítése - TOP-1.4.1-15-ZA1-2016-00024 </t>
  </si>
  <si>
    <t>Zöldmező utcai Ált. Iskola energetikai korszerűsítése - TOP-3.2.1-15-ZA1-2016-00027 - 243/2016. (VII.14.)</t>
  </si>
  <si>
    <t>Lovassy u. és Ady E. u. közötti sporttelep szociális blokk felújítása I.ütem</t>
  </si>
  <si>
    <t>MKSZ pályázat -917/16. hrsz. Ingatlanok a kültéri sportpálya felújítására</t>
  </si>
  <si>
    <t>A belterületi csapadékvíz elvezetési rendszer fejlesztése Keszthely-Kertvárosban (Mély u. csapadékcsatorna)  - TOP-2.1.3-15-ZA1-2016-00014. pályázat</t>
  </si>
  <si>
    <t>A keszthelyi Ipari Park belső infrastruktúrájának fejlesztése a vállalkozások versenyképességének javítása érdekében - TOP-1.1.1-15-ZA1-2016-00007.</t>
  </si>
  <si>
    <t>Zala Kétkeréken - Kerékpárút-fejlesztés Keszthely, Hévíz és Hahót településeken - TOP-3.1.1-15-ZA1-2016-0005.</t>
  </si>
  <si>
    <t xml:space="preserve">Helyi gazdaságfejlesztés megvalósítása a keszthelyi Reischl sörház barokk szárnyában TOP-1.1.3-15-ZA1-2016-00003 </t>
  </si>
  <si>
    <t xml:space="preserve">Ingyenes B+R parkoló kialakítása a keszthelyi város-központ forgalomcsillapítása érdekében TOP-3.1.1-15-ZA1-2016-00006 </t>
  </si>
  <si>
    <t>A Reischl féle sörház felújítása (barnamezős beruházás) TOP-2.1.1-15-ZA1-2016-00001</t>
  </si>
  <si>
    <t>Keszthely Zöld Város TOP-2.1.2-15-ZA1-2016-00003</t>
  </si>
  <si>
    <t xml:space="preserve">Kulturális intézmények tanulást segítő infrastrukturális fejlesztései kiírásra a Mosóház (Lehel u. 2.) épület belső szárnyának felújítására és regionális szerepű népi kézműves alkotóház kialakítása EFOP-4.1.7-16 </t>
  </si>
  <si>
    <t xml:space="preserve">Esély Otthon EFOP-1.2.1-16 </t>
  </si>
  <si>
    <t xml:space="preserve">Humán közszolgáltatások fejlesztése térségi szemléletben Keszthely, Bókaháza, Egeraracsa, Egervár és Orbányosfa településeken - EFOP-1.5.2-16-2017-00044. </t>
  </si>
  <si>
    <t>Keszthely Város Önkormányzata ASP központhoz csatlakozása - KÖFOP-1.2.1 - VEKOP-16-2017-01252</t>
  </si>
  <si>
    <t xml:space="preserve">Keszthelyi Városi Strand társadalmi és környezeti szempontból fenntartható családbarát attrakció-fejlesztése. TOP-1.2.1-15-ZA1-2016-000011 </t>
  </si>
  <si>
    <t>Irodai bútorok</t>
  </si>
  <si>
    <t>Informatikai eszközök</t>
  </si>
  <si>
    <t>Riasztócsengő kiépítés</t>
  </si>
  <si>
    <t>Nevelői szoba padlóburkolat csere</t>
  </si>
  <si>
    <t>Informatikai eszközök felújítása</t>
  </si>
  <si>
    <t>Óvodai vizesblokkok felújítása</t>
  </si>
  <si>
    <t>Mágneszáras beléptető rendszer</t>
  </si>
  <si>
    <t>Klíma berendezések</t>
  </si>
  <si>
    <t>Bölcsőde - udvari és kézségfejlesztő játékok</t>
  </si>
  <si>
    <t>Digitális fényképezőgép</t>
  </si>
  <si>
    <t xml:space="preserve">Szkenner </t>
  </si>
  <si>
    <t>Ingatlan felújítás</t>
  </si>
  <si>
    <t>Fűtési rendszer felújítása</t>
  </si>
  <si>
    <t>Számítástechnikai eszközök</t>
  </si>
  <si>
    <t>Keszthely Város Önkormányzat Alapellátási Intézete</t>
  </si>
  <si>
    <t>Teréz Anya Szociális Integrált Intézmény</t>
  </si>
  <si>
    <t>Egyéb felhalmozási célú kiadások ÁHT-n belülre</t>
  </si>
  <si>
    <t>Centrál Színház Nonprofit Kft.  Nyári Játékok</t>
  </si>
  <si>
    <t>Nyugat-Balatoni Turisztikai Iroda NKft. Nyári Játékok</t>
  </si>
  <si>
    <t>Konyhatechnológiai gép felújítása</t>
  </si>
  <si>
    <t xml:space="preserve">Bencés Szellemiségért Alapítvány - Vaszary Kolos bíboros emlékműve </t>
  </si>
  <si>
    <t>Egyéb szociális természetbeni és pénzbeni ell. (107060)</t>
  </si>
  <si>
    <t>Támogatási célú finanszírozási műveletek (018030)</t>
  </si>
  <si>
    <t>Keszthelyi Vizimentő Közhasznú Egyesület</t>
  </si>
  <si>
    <t xml:space="preserve">Magyarok Nagyaszonya Plébánia - Szent Anna kápolna </t>
  </si>
  <si>
    <t>6. Kölcsönök visszatérülése</t>
  </si>
  <si>
    <t>Óvodai nevelés, ellátás muködtetési feladatai (091140)</t>
  </si>
  <si>
    <t>Keszthelyi Életfa Óvoda Sopron utcai Tagóvodájának energ. korszer.-TOP-3.2.1-15-ZA1-2016-00031 - 242/2016.VII.14.</t>
  </si>
  <si>
    <t>Alapfokú művészetokt.összefüggő feladatok (091250)</t>
  </si>
  <si>
    <t xml:space="preserve">Keszthelyi F.Gy. Zenei Alapfokú Művészeti Iskola energetikai korszer. - TOP-3.2.1-15-ZA1-00030 - 241/2016. (VII.14.) </t>
  </si>
  <si>
    <t>Köznevelési intézmény 5-8. évfolyamán tanulók nev., okt. összefüggő műk.felad. (092120)</t>
  </si>
  <si>
    <t>Informatikai fejlesztések (013370)</t>
  </si>
  <si>
    <t xml:space="preserve">Leromlott városi területek rehabilitációja Keszthelyen TOP-4.3.1-15-ZA1-2016-00004 </t>
  </si>
  <si>
    <t>Bakacs u. 10. I/3. lakás felújítása</t>
  </si>
  <si>
    <t>Kossuth u. 41. I/6. lakás felújítása</t>
  </si>
  <si>
    <t>Kossuth u. 22. I/5. lakás felújítása</t>
  </si>
  <si>
    <t>Kossuth u. 22. I/7. lakás felújítása</t>
  </si>
  <si>
    <t>Kossuth u. 22. I/4. lakás felújítása</t>
  </si>
  <si>
    <t>Kossuth u. 24. fsz. 1. lakás felújítása</t>
  </si>
  <si>
    <t>Kossuth u. 2. udvari lakások felújítása</t>
  </si>
  <si>
    <t>Óvodai nevelés, ellátás mük. feladatai (091140)</t>
  </si>
  <si>
    <t>Alapfokú művészetokt.össze-függő feladatok (091250)</t>
  </si>
  <si>
    <t>Informatikai fejl. 013370</t>
  </si>
  <si>
    <t xml:space="preserve">Gagarin utcai óvoda ajtó kialakítása (katasztrófavédelmi hat.alapján) </t>
  </si>
  <si>
    <t>Életfa Iskola és Óvoda előtti parkoló átépítése tervek szerint</t>
  </si>
  <si>
    <t>Magyar u. burkolat felújítása</t>
  </si>
  <si>
    <t>Goldmark u. burkolat felújítása</t>
  </si>
  <si>
    <t>Ady E. u. 1-41. csapadékvíz elvezetés, járda és parkoló felújítása</t>
  </si>
  <si>
    <t>A támogatás megnevezése</t>
  </si>
  <si>
    <t>Önkormányzati rendelet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</si>
  <si>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</si>
  <si>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</si>
  <si>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</si>
  <si>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</si>
  <si>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</si>
  <si>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</si>
  <si>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</si>
  <si>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42/2013. (XI. 29.)</t>
  </si>
  <si>
    <t>Építményadó</t>
  </si>
  <si>
    <t>Kommunális adó</t>
  </si>
  <si>
    <t>33-50</t>
  </si>
  <si>
    <t xml:space="preserve">Szociális étkeztetés </t>
  </si>
  <si>
    <t>7/2016. (III. 31.)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</si>
  <si>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</si>
  <si>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</si>
  <si>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</si>
  <si>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</si>
  <si>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</si>
  <si>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Adósságot keletkeztető ügyletekből és kezességvállalásokból fennálló kötelezettségek</t>
  </si>
  <si>
    <t>Készfizető kezesség</t>
  </si>
  <si>
    <t>2022-2026</t>
  </si>
  <si>
    <t>VÜZ Nonprofit Kft hitelfelvétel 9/2011.(I.27.) - Tőketartozás: 201.210 EUR,  lejárata 2025.12.31. célja: Keszthely piaci parkolók létesítése. Tőketartozás: 88.690 EUR, lejárata 2026.01.31., célja: Keszthely Fő tér rekonstrukció keretében a Keszthelyi Városüzemeltető Kft saját erejének biztosítása. (Árfolyam 310,26 Ft/EUR)</t>
  </si>
  <si>
    <t>Keszthelyi HUSZ Hulladékszállító Egyszemélyes Nonprofit Kft.   296/2017. (XI. 30.) 2018. 01. 02-2018. 12. 31-ig (Folyószámlahitel 22.000 eFt, Forgóeszközfinanszírozási kölcsön 2.000 eFt.)</t>
  </si>
  <si>
    <t>Összes készfizető kezesség:</t>
  </si>
  <si>
    <t>Hitel</t>
  </si>
  <si>
    <t>Keszthely Város Önkormányzata hiteltartozással nem rendelkezik</t>
  </si>
  <si>
    <t>Részletfizetés</t>
  </si>
  <si>
    <t>2022-2029</t>
  </si>
  <si>
    <t>Zala Megyei Önkormányzat - Mozgás Háza 2010.03.10-2029.03.10</t>
  </si>
  <si>
    <t>Készfizető kezesség kamata, egyéb bankköltségek</t>
  </si>
  <si>
    <t xml:space="preserve"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</t>
  </si>
  <si>
    <t>Egyéb kötelezettségek</t>
  </si>
  <si>
    <t xml:space="preserve">ÉNYKK Északnyugat-magyarországi Közlekedési Központ Zrt. 321/2017. (XII. 14.) 2022. 12. 31-ig </t>
  </si>
  <si>
    <t xml:space="preserve">Nemzeti Kat. Program Nonprofit Kft. (adatbázis frissítése) </t>
  </si>
  <si>
    <t>PREVIDENT Fogászati Szolgáltató Kft.- fogszabályozás</t>
  </si>
  <si>
    <t>SISTRADE KFT - közvilágítási aktív elemek karbantartása (2015.04-2020.04.)</t>
  </si>
  <si>
    <t xml:space="preserve">BAHART Zrt. tőkeemelése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</si>
  <si>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</si>
  <si>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</si>
  <si>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</si>
  <si>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</si>
  <si>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</si>
  <si>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</si>
  <si>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</si>
  <si>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</si>
  <si>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</si>
  <si>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</si>
  <si>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</si>
  <si>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</si>
  <si>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</si>
  <si>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</si>
  <si>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</si>
  <si>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</si>
  <si>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</si>
  <si>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</si>
  <si>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</si>
  <si>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</si>
  <si>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</si>
  <si>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 xml:space="preserve">Bevételek összesen 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</si>
  <si>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</si>
  <si>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</si>
  <si>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</si>
  <si>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</si>
  <si>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</si>
  <si>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</si>
  <si>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</si>
  <si>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</si>
  <si>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</si>
  <si>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 Kiadások összesen</t>
  </si>
  <si>
    <t>Záró pénzkészlet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</si>
  <si>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</si>
  <si>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</si>
  <si>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</si>
  <si>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</si>
  <si>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</si>
  <si>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2018. év</t>
  </si>
  <si>
    <t xml:space="preserve">TOP-3.1.1-15-ZA1-2016-00005. "Zala Kétkeréken-Kerékpárút fejlesztés Keszthely, Hévíz és Hahót településeken" </t>
  </si>
  <si>
    <t>150/2017. (V.30.)</t>
  </si>
  <si>
    <t xml:space="preserve">TOP-5.2.1-15/ZA1-2016-00003. "A társadalmi hátrányok kompenzálását szolgáló komplex programok megvalósítása Keszthelyen" 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</si>
  <si>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</si>
  <si>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</si>
  <si>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</si>
  <si>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</si>
  <si>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</si>
  <si>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</si>
  <si>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</si>
  <si>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</si>
  <si>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</si>
  <si>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 xml:space="preserve">TOP-3.2.1-15-ZA1-2016-00027. "Zöldmező Utcai Általános Iskola, Speciális Szakiskola, Kollégium, Egységes Gyógypedagógiai Módszertani Intézmény energetikai korszerűsítése" </t>
  </si>
  <si>
    <t>158/2017. (VI.20.)</t>
  </si>
  <si>
    <t xml:space="preserve">TOP-3.2.1-15-ZA1-2016-00030. "Keszthelyi Festetics György Zenei Alapfokú Művészeti Iskola energetikai korszerűsítése" </t>
  </si>
  <si>
    <t>159/2017. (VI.20.)</t>
  </si>
  <si>
    <t xml:space="preserve">TOP-3.2.1-15/ZA1-2016-00031. "Keszthelyi Életfa Óvoda Sopron Utcai Tagóvodájának energetikai korszerűsítése" </t>
  </si>
  <si>
    <t>160/2017. (VI.20.)</t>
  </si>
  <si>
    <t xml:space="preserve">247/2017. (X.5.) </t>
  </si>
  <si>
    <t>248/2017. (X.5.)</t>
  </si>
  <si>
    <t>TOP-4.3.1-15-ZA1-2016-00004. "Leromlott városi területek rehabilitációja Keszthelyen"</t>
  </si>
  <si>
    <t>TOP-1.4.1-15-ZA1-2016-00024 "Kísérleti utcai óvoda épületének átalakítása és bővítése"</t>
  </si>
  <si>
    <t>TOP-5.1.2-15-ZA1-2016-00003. "Innovatív foglalkoztatási együttműködés a keszthelyi és zalaszentgróti járásokban"</t>
  </si>
  <si>
    <t>EFOP-1.5.2-16-2017-00044. "Humán közszolgáltatások fejlesztése térségi szemléletben Keszthely, Bókaháza, Egeraracsa, Egervár, Orbányosfa településeken"</t>
  </si>
  <si>
    <t>EFOP-4.1.7-16. "Kulturális int. tanulást segítő infrastr.fejl. kiírásra a Mosóház (Lehel u. 2.) épület belső szárnyának felújítására és regionális szerepű népi kézműves alkotóház kialakítása"</t>
  </si>
  <si>
    <t>EFOP-1.2.11-16 "Esély Otthon"</t>
  </si>
  <si>
    <t>246/2017. (X.5.)</t>
  </si>
  <si>
    <t>257/2017. (XI.8)</t>
  </si>
  <si>
    <t>350/2017. (XII.14)</t>
  </si>
  <si>
    <t>156/2017.(VI.20)</t>
  </si>
  <si>
    <t>KÖFOP-1.2.1-VEKOP-16 "Csatlakozás az ASP rendszerhez"</t>
  </si>
  <si>
    <t>25/2017. (II.23)</t>
  </si>
  <si>
    <t xml:space="preserve">ALI a háziorvosok, házi gyermekorvosok és fogorvosok részére 12/2018. (I. 25.) </t>
  </si>
  <si>
    <t>Kis-Szent Teréz Plébánia - fűtési rendszer korszerűsítés</t>
  </si>
  <si>
    <t>Működési célra</t>
  </si>
  <si>
    <t>29/2017. (II.23)</t>
  </si>
  <si>
    <t>EFOP 4-1.8-16-2017-00090. "Közönségünk közösségi terve - Infrastruktúra fejlesztés a keszthelyi F.Gy.Városi Könyvtárban"</t>
  </si>
  <si>
    <t>TOP-3.1.1-15-ZA1-2016-00006."Ingyenes B+R parkoló kialakítása a keszthelyi városközpont forg.csillapítása érdekében"</t>
  </si>
  <si>
    <t>TOP-2.1.3-15-ZA1-2016-00014. „A belterületi csapadékvíz elvezetési rendszer fejlesztése Keszthely-Kertvárosban"</t>
  </si>
  <si>
    <t>TOP-2.1.2-15-ZA1-2016-00003. „Zöld Város kialakítása"</t>
  </si>
  <si>
    <t xml:space="preserve">Tagdíjak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</si>
</sst>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Book Antiqua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>
        <color indexed="63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8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6" borderId="7" applyNumberFormat="0" applyFont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" borderId="1" applyNumberFormat="0" applyAlignment="0" applyProtection="0"/>
    <xf numFmtId="9" fontId="0" fillId="0" borderId="0" applyFont="0" applyFill="0" applyBorder="0" applyAlignment="0" applyProtection="0"/>
  </cellStyleXfs>
  <cellXfs count="8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 horizontal="right"/>
    </xf>
    <xf numFmtId="166" fontId="2" fillId="0" borderId="14" xfId="41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165" fontId="8" fillId="0" borderId="24" xfId="41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166" fontId="2" fillId="0" borderId="15" xfId="41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66" fontId="3" fillId="0" borderId="23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166" fontId="3" fillId="0" borderId="28" xfId="41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" fontId="7" fillId="0" borderId="31" xfId="4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31" xfId="41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left" wrapText="1" indent="2"/>
    </xf>
    <xf numFmtId="0" fontId="5" fillId="0" borderId="37" xfId="0" applyFont="1" applyBorder="1" applyAlignment="1">
      <alignment wrapText="1"/>
    </xf>
    <xf numFmtId="165" fontId="5" fillId="0" borderId="38" xfId="41" applyNumberFormat="1" applyFont="1" applyFill="1" applyBorder="1" applyAlignment="1" applyProtection="1">
      <alignment/>
      <protection/>
    </xf>
    <xf numFmtId="0" fontId="4" fillId="0" borderId="37" xfId="0" applyFont="1" applyBorder="1" applyAlignment="1">
      <alignment horizontal="left" wrapText="1" indent="1"/>
    </xf>
    <xf numFmtId="0" fontId="5" fillId="0" borderId="39" xfId="0" applyFont="1" applyBorder="1" applyAlignment="1">
      <alignment wrapText="1"/>
    </xf>
    <xf numFmtId="165" fontId="5" fillId="0" borderId="40" xfId="41" applyNumberFormat="1" applyFont="1" applyFill="1" applyBorder="1" applyAlignment="1" applyProtection="1">
      <alignment/>
      <protection/>
    </xf>
    <xf numFmtId="0" fontId="5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left" wrapText="1" inden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wrapText="1"/>
    </xf>
    <xf numFmtId="0" fontId="5" fillId="0" borderId="44" xfId="0" applyFont="1" applyBorder="1" applyAlignment="1">
      <alignment horizontal="center" wrapText="1"/>
    </xf>
    <xf numFmtId="165" fontId="5" fillId="0" borderId="45" xfId="41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left" wrapText="1" indent="1"/>
    </xf>
    <xf numFmtId="0" fontId="5" fillId="0" borderId="48" xfId="0" applyFont="1" applyBorder="1" applyAlignment="1">
      <alignment horizontal="center" wrapText="1"/>
    </xf>
    <xf numFmtId="0" fontId="5" fillId="0" borderId="43" xfId="0" applyFont="1" applyBorder="1" applyAlignment="1">
      <alignment wrapText="1"/>
    </xf>
    <xf numFmtId="0" fontId="4" fillId="0" borderId="43" xfId="0" applyFont="1" applyBorder="1" applyAlignment="1">
      <alignment horizontal="left" wrapText="1" indent="1"/>
    </xf>
    <xf numFmtId="0" fontId="5" fillId="0" borderId="43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3" xfId="0" applyFont="1" applyBorder="1" applyAlignment="1">
      <alignment wrapText="1"/>
    </xf>
    <xf numFmtId="0" fontId="5" fillId="0" borderId="49" xfId="0" applyFont="1" applyBorder="1" applyAlignment="1">
      <alignment horizontal="center"/>
    </xf>
    <xf numFmtId="165" fontId="5" fillId="0" borderId="50" xfId="41" applyNumberFormat="1" applyFont="1" applyFill="1" applyBorder="1" applyAlignment="1" applyProtection="1">
      <alignment/>
      <protection/>
    </xf>
    <xf numFmtId="165" fontId="5" fillId="0" borderId="38" xfId="41" applyNumberFormat="1" applyFont="1" applyFill="1" applyBorder="1" applyAlignment="1" applyProtection="1">
      <alignment horizontal="center"/>
      <protection/>
    </xf>
    <xf numFmtId="0" fontId="5" fillId="0" borderId="41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165" fontId="5" fillId="0" borderId="45" xfId="41" applyNumberFormat="1" applyFont="1" applyFill="1" applyBorder="1" applyAlignment="1" applyProtection="1">
      <alignment horizontal="center"/>
      <protection/>
    </xf>
    <xf numFmtId="165" fontId="5" fillId="0" borderId="38" xfId="41" applyNumberFormat="1" applyFont="1" applyFill="1" applyBorder="1" applyAlignment="1" applyProtection="1">
      <alignment horizontal="left" wrapText="1"/>
      <protection/>
    </xf>
    <xf numFmtId="0" fontId="4" fillId="0" borderId="37" xfId="0" applyFont="1" applyBorder="1" applyAlignment="1">
      <alignment horizontal="left" wrapText="1"/>
    </xf>
    <xf numFmtId="0" fontId="4" fillId="0" borderId="52" xfId="0" applyFont="1" applyBorder="1" applyAlignment="1">
      <alignment horizontal="left" wrapText="1" indent="1"/>
    </xf>
    <xf numFmtId="0" fontId="5" fillId="0" borderId="53" xfId="0" applyFont="1" applyBorder="1" applyAlignment="1">
      <alignment wrapText="1"/>
    </xf>
    <xf numFmtId="0" fontId="4" fillId="0" borderId="43" xfId="0" applyFont="1" applyBorder="1" applyAlignment="1">
      <alignment horizontal="left" indent="2"/>
    </xf>
    <xf numFmtId="166" fontId="2" fillId="0" borderId="27" xfId="41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166" fontId="3" fillId="0" borderId="21" xfId="41" applyNumberFormat="1" applyFont="1" applyBorder="1" applyAlignment="1">
      <alignment horizontal="center" vertical="center" wrapText="1"/>
    </xf>
    <xf numFmtId="166" fontId="2" fillId="0" borderId="13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54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 vertical="top" wrapText="1"/>
    </xf>
    <xf numFmtId="166" fontId="3" fillId="0" borderId="15" xfId="4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vertical="center" wrapText="1"/>
    </xf>
    <xf numFmtId="1" fontId="2" fillId="0" borderId="15" xfId="41" applyNumberFormat="1" applyFont="1" applyFill="1" applyBorder="1" applyAlignment="1">
      <alignment/>
    </xf>
    <xf numFmtId="1" fontId="2" fillId="0" borderId="54" xfId="41" applyNumberFormat="1" applyFont="1" applyFill="1" applyBorder="1" applyAlignment="1">
      <alignment/>
    </xf>
    <xf numFmtId="166" fontId="3" fillId="0" borderId="14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4" fillId="0" borderId="39" xfId="0" applyFont="1" applyBorder="1" applyAlignment="1">
      <alignment horizontal="left" wrapText="1" indent="2"/>
    </xf>
    <xf numFmtId="166" fontId="2" fillId="0" borderId="55" xfId="41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 indent="1"/>
    </xf>
    <xf numFmtId="1" fontId="2" fillId="0" borderId="17" xfId="41" applyNumberFormat="1" applyFont="1" applyFill="1" applyBorder="1" applyAlignment="1">
      <alignment/>
    </xf>
    <xf numFmtId="0" fontId="8" fillId="0" borderId="56" xfId="0" applyFont="1" applyBorder="1" applyAlignment="1">
      <alignment horizontal="left" vertical="center" wrapText="1"/>
    </xf>
    <xf numFmtId="166" fontId="2" fillId="0" borderId="57" xfId="41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6" fontId="2" fillId="0" borderId="54" xfId="41" applyNumberFormat="1" applyFont="1" applyFill="1" applyBorder="1" applyAlignment="1">
      <alignment/>
    </xf>
    <xf numFmtId="0" fontId="3" fillId="0" borderId="56" xfId="0" applyFont="1" applyFill="1" applyBorder="1" applyAlignment="1">
      <alignment vertical="top" wrapText="1"/>
    </xf>
    <xf numFmtId="3" fontId="3" fillId="0" borderId="58" xfId="0" applyNumberFormat="1" applyFont="1" applyFill="1" applyBorder="1" applyAlignment="1">
      <alignment/>
    </xf>
    <xf numFmtId="166" fontId="2" fillId="0" borderId="59" xfId="41" applyNumberFormat="1" applyFont="1" applyFill="1" applyBorder="1" applyAlignment="1">
      <alignment horizontal="right"/>
    </xf>
    <xf numFmtId="166" fontId="3" fillId="0" borderId="16" xfId="41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8" fillId="0" borderId="5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horizontal="left" vertical="center" wrapText="1" indent="2"/>
    </xf>
    <xf numFmtId="0" fontId="5" fillId="0" borderId="61" xfId="0" applyFont="1" applyBorder="1" applyAlignment="1">
      <alignment wrapText="1"/>
    </xf>
    <xf numFmtId="0" fontId="14" fillId="0" borderId="56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165" fontId="3" fillId="0" borderId="54" xfId="41" applyNumberFormat="1" applyFont="1" applyFill="1" applyBorder="1" applyAlignment="1">
      <alignment vertical="center" wrapText="1"/>
    </xf>
    <xf numFmtId="165" fontId="3" fillId="0" borderId="31" xfId="41" applyNumberFormat="1" applyFont="1" applyFill="1" applyBorder="1" applyAlignment="1">
      <alignment vertical="center" wrapText="1"/>
    </xf>
    <xf numFmtId="0" fontId="4" fillId="0" borderId="60" xfId="0" applyFont="1" applyBorder="1" applyAlignment="1">
      <alignment horizontal="center"/>
    </xf>
    <xf numFmtId="0" fontId="5" fillId="0" borderId="24" xfId="0" applyFont="1" applyBorder="1" applyAlignment="1">
      <alignment horizontal="left" indent="4"/>
    </xf>
    <xf numFmtId="0" fontId="11" fillId="0" borderId="60" xfId="0" applyFont="1" applyBorder="1" applyAlignment="1">
      <alignment/>
    </xf>
    <xf numFmtId="0" fontId="5" fillId="0" borderId="49" xfId="0" applyFont="1" applyBorder="1" applyAlignment="1">
      <alignment horizontal="left" wrapText="1"/>
    </xf>
    <xf numFmtId="0" fontId="3" fillId="0" borderId="54" xfId="0" applyFont="1" applyFill="1" applyBorder="1" applyAlignment="1">
      <alignment vertical="center" wrapText="1"/>
    </xf>
    <xf numFmtId="1" fontId="2" fillId="0" borderId="24" xfId="41" applyNumberFormat="1" applyFont="1" applyFill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4" fillId="0" borderId="0" xfId="0" applyFont="1" applyAlignment="1">
      <alignment/>
    </xf>
    <xf numFmtId="166" fontId="3" fillId="0" borderId="0" xfId="41" applyNumberFormat="1" applyFont="1" applyBorder="1" applyAlignment="1">
      <alignment horizontal="center" vertical="center" wrapText="1"/>
    </xf>
    <xf numFmtId="166" fontId="2" fillId="0" borderId="0" xfId="41" applyNumberFormat="1" applyFont="1" applyFill="1" applyBorder="1" applyAlignment="1">
      <alignment/>
    </xf>
    <xf numFmtId="0" fontId="12" fillId="0" borderId="12" xfId="0" applyFont="1" applyBorder="1" applyAlignment="1">
      <alignment vertical="top" wrapText="1"/>
    </xf>
    <xf numFmtId="166" fontId="3" fillId="0" borderId="0" xfId="41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6" fontId="3" fillId="0" borderId="0" xfId="41" applyNumberFormat="1" applyFont="1" applyFill="1" applyBorder="1" applyAlignment="1">
      <alignment/>
    </xf>
    <xf numFmtId="0" fontId="2" fillId="0" borderId="62" xfId="0" applyFont="1" applyBorder="1" applyAlignment="1">
      <alignment/>
    </xf>
    <xf numFmtId="166" fontId="12" fillId="0" borderId="0" xfId="41" applyNumberFormat="1" applyFont="1" applyFill="1" applyBorder="1" applyAlignment="1">
      <alignment/>
    </xf>
    <xf numFmtId="166" fontId="2" fillId="0" borderId="0" xfId="41" applyNumberFormat="1" applyFont="1" applyBorder="1" applyAlignment="1">
      <alignment/>
    </xf>
    <xf numFmtId="166" fontId="3" fillId="0" borderId="0" xfId="41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166" fontId="5" fillId="0" borderId="54" xfId="41" applyNumberFormat="1" applyFont="1" applyFill="1" applyBorder="1" applyAlignment="1">
      <alignment/>
    </xf>
    <xf numFmtId="166" fontId="2" fillId="0" borderId="28" xfId="41" applyNumberFormat="1" applyFont="1" applyFill="1" applyBorder="1" applyAlignment="1">
      <alignment/>
    </xf>
    <xf numFmtId="166" fontId="2" fillId="0" borderId="63" xfId="41" applyNumberFormat="1" applyFont="1" applyFill="1" applyBorder="1" applyAlignment="1">
      <alignment/>
    </xf>
    <xf numFmtId="166" fontId="2" fillId="0" borderId="31" xfId="41" applyNumberFormat="1" applyFont="1" applyFill="1" applyBorder="1" applyAlignment="1">
      <alignment/>
    </xf>
    <xf numFmtId="165" fontId="3" fillId="0" borderId="64" xfId="4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6" fontId="2" fillId="0" borderId="58" xfId="41" applyNumberFormat="1" applyFont="1" applyFill="1" applyBorder="1" applyAlignment="1">
      <alignment/>
    </xf>
    <xf numFmtId="166" fontId="4" fillId="25" borderId="54" xfId="0" applyNumberFormat="1" applyFont="1" applyFill="1" applyBorder="1" applyAlignment="1">
      <alignment/>
    </xf>
    <xf numFmtId="166" fontId="3" fillId="0" borderId="58" xfId="41" applyNumberFormat="1" applyFont="1" applyFill="1" applyBorder="1" applyAlignment="1">
      <alignment/>
    </xf>
    <xf numFmtId="1" fontId="3" fillId="0" borderId="58" xfId="41" applyNumberFormat="1" applyFont="1" applyBorder="1" applyAlignment="1">
      <alignment/>
    </xf>
    <xf numFmtId="0" fontId="9" fillId="0" borderId="12" xfId="0" applyFont="1" applyFill="1" applyBorder="1" applyAlignment="1">
      <alignment horizontal="left" wrapText="1" indent="1"/>
    </xf>
    <xf numFmtId="1" fontId="2" fillId="0" borderId="57" xfId="41" applyNumberFormat="1" applyFont="1" applyFill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60" xfId="0" applyFont="1" applyBorder="1" applyAlignment="1">
      <alignment horizontal="left" wrapText="1" indent="1"/>
    </xf>
    <xf numFmtId="1" fontId="2" fillId="0" borderId="13" xfId="41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 indent="1"/>
    </xf>
    <xf numFmtId="0" fontId="3" fillId="0" borderId="24" xfId="0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0" fontId="9" fillId="0" borderId="60" xfId="0" applyFont="1" applyFill="1" applyBorder="1" applyAlignment="1">
      <alignment horizontal="left" wrapText="1" inden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166" fontId="5" fillId="0" borderId="23" xfId="41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6" fontId="4" fillId="0" borderId="16" xfId="41" applyNumberFormat="1" applyFont="1" applyFill="1" applyBorder="1" applyAlignment="1">
      <alignment/>
    </xf>
    <xf numFmtId="166" fontId="5" fillId="0" borderId="16" xfId="41" applyNumberFormat="1" applyFont="1" applyFill="1" applyBorder="1" applyAlignment="1">
      <alignment/>
    </xf>
    <xf numFmtId="166" fontId="5" fillId="0" borderId="65" xfId="41" applyNumberFormat="1" applyFont="1" applyFill="1" applyBorder="1" applyAlignment="1">
      <alignment/>
    </xf>
    <xf numFmtId="166" fontId="4" fillId="0" borderId="30" xfId="41" applyNumberFormat="1" applyFont="1" applyFill="1" applyBorder="1" applyAlignment="1">
      <alignment/>
    </xf>
    <xf numFmtId="166" fontId="5" fillId="0" borderId="22" xfId="41" applyNumberFormat="1" applyFont="1" applyFill="1" applyBorder="1" applyAlignment="1">
      <alignment horizontal="center" vertical="center" wrapText="1"/>
    </xf>
    <xf numFmtId="166" fontId="5" fillId="0" borderId="66" xfId="41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4" xfId="0" applyFont="1" applyBorder="1" applyAlignment="1">
      <alignment/>
    </xf>
    <xf numFmtId="166" fontId="4" fillId="0" borderId="54" xfId="0" applyNumberFormat="1" applyFont="1" applyBorder="1" applyAlignment="1">
      <alignment/>
    </xf>
    <xf numFmtId="166" fontId="4" fillId="0" borderId="67" xfId="0" applyNumberFormat="1" applyFont="1" applyBorder="1" applyAlignment="1">
      <alignment/>
    </xf>
    <xf numFmtId="166" fontId="4" fillId="0" borderId="68" xfId="0" applyNumberFormat="1" applyFont="1" applyBorder="1" applyAlignment="1">
      <alignment/>
    </xf>
    <xf numFmtId="0" fontId="5" fillId="0" borderId="69" xfId="0" applyFont="1" applyBorder="1" applyAlignment="1">
      <alignment horizontal="center" vertical="center" wrapText="1"/>
    </xf>
    <xf numFmtId="165" fontId="4" fillId="0" borderId="70" xfId="41" applyNumberFormat="1" applyFont="1" applyFill="1" applyBorder="1" applyAlignment="1" applyProtection="1">
      <alignment/>
      <protection/>
    </xf>
    <xf numFmtId="165" fontId="5" fillId="0" borderId="70" xfId="41" applyNumberFormat="1" applyFont="1" applyFill="1" applyBorder="1" applyAlignment="1" applyProtection="1">
      <alignment/>
      <protection/>
    </xf>
    <xf numFmtId="165" fontId="5" fillId="0" borderId="71" xfId="41" applyNumberFormat="1" applyFont="1" applyFill="1" applyBorder="1" applyAlignment="1" applyProtection="1">
      <alignment/>
      <protection/>
    </xf>
    <xf numFmtId="165" fontId="4" fillId="0" borderId="71" xfId="41" applyNumberFormat="1" applyFont="1" applyFill="1" applyBorder="1" applyAlignment="1" applyProtection="1">
      <alignment/>
      <protection/>
    </xf>
    <xf numFmtId="165" fontId="4" fillId="0" borderId="72" xfId="41" applyNumberFormat="1" applyFont="1" applyFill="1" applyBorder="1" applyAlignment="1" applyProtection="1">
      <alignment/>
      <protection/>
    </xf>
    <xf numFmtId="165" fontId="5" fillId="0" borderId="73" xfId="41" applyNumberFormat="1" applyFont="1" applyFill="1" applyBorder="1" applyAlignment="1" applyProtection="1">
      <alignment/>
      <protection/>
    </xf>
    <xf numFmtId="165" fontId="4" fillId="0" borderId="54" xfId="0" applyNumberFormat="1" applyFont="1" applyBorder="1" applyAlignment="1">
      <alignment/>
    </xf>
    <xf numFmtId="165" fontId="5" fillId="0" borderId="74" xfId="41" applyNumberFormat="1" applyFont="1" applyFill="1" applyBorder="1" applyAlignment="1" applyProtection="1">
      <alignment/>
      <protection/>
    </xf>
    <xf numFmtId="0" fontId="4" fillId="0" borderId="75" xfId="0" applyFont="1" applyBorder="1" applyAlignment="1">
      <alignment/>
    </xf>
    <xf numFmtId="0" fontId="4" fillId="0" borderId="71" xfId="0" applyFont="1" applyBorder="1" applyAlignment="1">
      <alignment/>
    </xf>
    <xf numFmtId="165" fontId="5" fillId="0" borderId="70" xfId="41" applyNumberFormat="1" applyFont="1" applyFill="1" applyBorder="1" applyAlignment="1" applyProtection="1">
      <alignment horizontal="center"/>
      <protection/>
    </xf>
    <xf numFmtId="165" fontId="4" fillId="0" borderId="70" xfId="41" applyNumberFormat="1" applyFont="1" applyFill="1" applyBorder="1" applyAlignment="1" applyProtection="1">
      <alignment horizontal="center"/>
      <protection/>
    </xf>
    <xf numFmtId="165" fontId="5" fillId="0" borderId="70" xfId="41" applyNumberFormat="1" applyFont="1" applyFill="1" applyBorder="1" applyAlignment="1" applyProtection="1">
      <alignment horizontal="left" wrapText="1"/>
      <protection/>
    </xf>
    <xf numFmtId="165" fontId="4" fillId="0" borderId="70" xfId="41" applyNumberFormat="1" applyFont="1" applyFill="1" applyBorder="1" applyAlignment="1" applyProtection="1">
      <alignment horizontal="left" wrapText="1"/>
      <protection/>
    </xf>
    <xf numFmtId="165" fontId="5" fillId="0" borderId="73" xfId="41" applyNumberFormat="1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/>
    </xf>
    <xf numFmtId="165" fontId="4" fillId="0" borderId="71" xfId="41" applyNumberFormat="1" applyFont="1" applyFill="1" applyBorder="1" applyAlignment="1" applyProtection="1">
      <alignment horizontal="left" wrapText="1"/>
      <protection/>
    </xf>
    <xf numFmtId="165" fontId="4" fillId="0" borderId="76" xfId="41" applyNumberFormat="1" applyFont="1" applyFill="1" applyBorder="1" applyAlignment="1" applyProtection="1">
      <alignment horizontal="left" wrapText="1"/>
      <protection/>
    </xf>
    <xf numFmtId="165" fontId="5" fillId="0" borderId="71" xfId="41" applyNumberFormat="1" applyFont="1" applyFill="1" applyBorder="1" applyAlignment="1" applyProtection="1">
      <alignment horizontal="left" wrapText="1"/>
      <protection/>
    </xf>
    <xf numFmtId="165" fontId="5" fillId="0" borderId="54" xfId="0" applyNumberFormat="1" applyFont="1" applyBorder="1" applyAlignment="1">
      <alignment/>
    </xf>
    <xf numFmtId="0" fontId="4" fillId="0" borderId="70" xfId="0" applyFont="1" applyBorder="1" applyAlignment="1">
      <alignment/>
    </xf>
    <xf numFmtId="0" fontId="9" fillId="0" borderId="7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 indent="2"/>
    </xf>
    <xf numFmtId="0" fontId="4" fillId="25" borderId="15" xfId="0" applyFont="1" applyFill="1" applyBorder="1" applyAlignment="1">
      <alignment/>
    </xf>
    <xf numFmtId="0" fontId="4" fillId="25" borderId="15" xfId="0" applyFont="1" applyFill="1" applyBorder="1" applyAlignment="1">
      <alignment horizontal="left" indent="2"/>
    </xf>
    <xf numFmtId="0" fontId="9" fillId="0" borderId="13" xfId="0" applyFont="1" applyBorder="1" applyAlignment="1">
      <alignment vertical="center" wrapText="1"/>
    </xf>
    <xf numFmtId="165" fontId="8" fillId="0" borderId="19" xfId="41" applyNumberFormat="1" applyFont="1" applyFill="1" applyBorder="1" applyAlignment="1">
      <alignment horizontal="center" vertical="center" wrapText="1"/>
    </xf>
    <xf numFmtId="166" fontId="3" fillId="0" borderId="59" xfId="41" applyNumberFormat="1" applyFont="1" applyFill="1" applyBorder="1" applyAlignment="1">
      <alignment/>
    </xf>
    <xf numFmtId="165" fontId="8" fillId="0" borderId="19" xfId="41" applyNumberFormat="1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left" vertical="top" wrapText="1" indent="1"/>
    </xf>
    <xf numFmtId="3" fontId="2" fillId="0" borderId="19" xfId="0" applyNumberFormat="1" applyFont="1" applyFill="1" applyBorder="1" applyAlignment="1">
      <alignment/>
    </xf>
    <xf numFmtId="166" fontId="2" fillId="25" borderId="78" xfId="41" applyNumberFormat="1" applyFont="1" applyFill="1" applyBorder="1" applyAlignment="1">
      <alignment/>
    </xf>
    <xf numFmtId="166" fontId="2" fillId="25" borderId="0" xfId="41" applyNumberFormat="1" applyFont="1" applyFill="1" applyBorder="1" applyAlignment="1">
      <alignment horizontal="right"/>
    </xf>
    <xf numFmtId="166" fontId="2" fillId="25" borderId="30" xfId="41" applyNumberFormat="1" applyFont="1" applyFill="1" applyBorder="1" applyAlignment="1">
      <alignment horizontal="right"/>
    </xf>
    <xf numFmtId="166" fontId="2" fillId="25" borderId="24" xfId="41" applyNumberFormat="1" applyFont="1" applyFill="1" applyBorder="1" applyAlignment="1">
      <alignment/>
    </xf>
    <xf numFmtId="166" fontId="3" fillId="25" borderId="15" xfId="41" applyNumberFormat="1" applyFont="1" applyFill="1" applyBorder="1" applyAlignment="1">
      <alignment/>
    </xf>
    <xf numFmtId="166" fontId="3" fillId="25" borderId="65" xfId="41" applyNumberFormat="1" applyFont="1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165" fontId="4" fillId="25" borderId="70" xfId="41" applyNumberFormat="1" applyFont="1" applyFill="1" applyBorder="1" applyAlignment="1" applyProtection="1">
      <alignment/>
      <protection/>
    </xf>
    <xf numFmtId="0" fontId="5" fillId="0" borderId="79" xfId="0" applyFont="1" applyBorder="1" applyAlignment="1">
      <alignment horizontal="center"/>
    </xf>
    <xf numFmtId="165" fontId="4" fillId="0" borderId="80" xfId="0" applyNumberFormat="1" applyFont="1" applyBorder="1" applyAlignment="1">
      <alignment/>
    </xf>
    <xf numFmtId="165" fontId="4" fillId="0" borderId="15" xfId="41" applyNumberFormat="1" applyFont="1" applyFill="1" applyBorder="1" applyAlignment="1" applyProtection="1">
      <alignment/>
      <protection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Border="1" applyAlignment="1">
      <alignment/>
    </xf>
    <xf numFmtId="0" fontId="3" fillId="0" borderId="29" xfId="0" applyFont="1" applyFill="1" applyBorder="1" applyAlignment="1">
      <alignment horizontal="left" vertical="top" wrapText="1" indent="4"/>
    </xf>
    <xf numFmtId="3" fontId="3" fillId="0" borderId="84" xfId="0" applyNumberFormat="1" applyFont="1" applyFill="1" applyBorder="1" applyAlignment="1">
      <alignment/>
    </xf>
    <xf numFmtId="0" fontId="2" fillId="0" borderId="84" xfId="0" applyFont="1" applyFill="1" applyBorder="1" applyAlignment="1">
      <alignment horizontal="center"/>
    </xf>
    <xf numFmtId="3" fontId="3" fillId="0" borderId="68" xfId="0" applyNumberFormat="1" applyFont="1" applyFill="1" applyBorder="1" applyAlignment="1">
      <alignment/>
    </xf>
    <xf numFmtId="1" fontId="2" fillId="25" borderId="27" xfId="41" applyNumberFormat="1" applyFont="1" applyFill="1" applyBorder="1" applyAlignment="1">
      <alignment/>
    </xf>
    <xf numFmtId="1" fontId="2" fillId="25" borderId="17" xfId="41" applyNumberFormat="1" applyFont="1" applyFill="1" applyBorder="1" applyAlignment="1">
      <alignment/>
    </xf>
    <xf numFmtId="1" fontId="2" fillId="25" borderId="15" xfId="41" applyNumberFormat="1" applyFont="1" applyFill="1" applyBorder="1" applyAlignment="1">
      <alignment/>
    </xf>
    <xf numFmtId="1" fontId="2" fillId="25" borderId="24" xfId="41" applyNumberFormat="1" applyFont="1" applyFill="1" applyBorder="1" applyAlignment="1">
      <alignment/>
    </xf>
    <xf numFmtId="1" fontId="2" fillId="25" borderId="54" xfId="41" applyNumberFormat="1" applyFont="1" applyFill="1" applyBorder="1" applyAlignment="1">
      <alignment/>
    </xf>
    <xf numFmtId="0" fontId="3" fillId="25" borderId="5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165" fontId="5" fillId="0" borderId="15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 horizontal="center"/>
      <protection/>
    </xf>
    <xf numFmtId="165" fontId="4" fillId="0" borderId="38" xfId="41" applyNumberFormat="1" applyFont="1" applyFill="1" applyBorder="1" applyAlignment="1" applyProtection="1">
      <alignment horizontal="center"/>
      <protection/>
    </xf>
    <xf numFmtId="165" fontId="4" fillId="0" borderId="67" xfId="0" applyNumberFormat="1" applyFont="1" applyBorder="1" applyAlignment="1">
      <alignment/>
    </xf>
    <xf numFmtId="165" fontId="5" fillId="0" borderId="40" xfId="41" applyNumberFormat="1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>
      <alignment horizontal="left" wrapText="1"/>
    </xf>
    <xf numFmtId="165" fontId="4" fillId="0" borderId="38" xfId="41" applyNumberFormat="1" applyFont="1" applyFill="1" applyBorder="1" applyAlignment="1" applyProtection="1">
      <alignment horizontal="left" wrapText="1"/>
      <protection/>
    </xf>
    <xf numFmtId="0" fontId="12" fillId="0" borderId="62" xfId="0" applyFont="1" applyBorder="1" applyAlignment="1">
      <alignment/>
    </xf>
    <xf numFmtId="0" fontId="2" fillId="25" borderId="11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3" fontId="2" fillId="25" borderId="24" xfId="0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4" fillId="25" borderId="65" xfId="41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5" fillId="0" borderId="28" xfId="41" applyNumberFormat="1" applyFont="1" applyFill="1" applyBorder="1" applyAlignment="1">
      <alignment/>
    </xf>
    <xf numFmtId="166" fontId="5" fillId="25" borderId="14" xfId="41" applyNumberFormat="1" applyFont="1" applyFill="1" applyBorder="1" applyAlignment="1">
      <alignment/>
    </xf>
    <xf numFmtId="166" fontId="5" fillId="25" borderId="16" xfId="41" applyNumberFormat="1" applyFont="1" applyFill="1" applyBorder="1" applyAlignment="1">
      <alignment/>
    </xf>
    <xf numFmtId="166" fontId="3" fillId="0" borderId="13" xfId="41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3" fontId="3" fillId="0" borderId="85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25" borderId="24" xfId="0" applyFont="1" applyFill="1" applyBorder="1" applyAlignment="1">
      <alignment horizontal="center"/>
    </xf>
    <xf numFmtId="0" fontId="7" fillId="25" borderId="30" xfId="0" applyFont="1" applyFill="1" applyBorder="1" applyAlignment="1">
      <alignment horizontal="center"/>
    </xf>
    <xf numFmtId="3" fontId="3" fillId="25" borderId="15" xfId="0" applyNumberFormat="1" applyFont="1" applyFill="1" applyBorder="1" applyAlignment="1">
      <alignment/>
    </xf>
    <xf numFmtId="3" fontId="2" fillId="25" borderId="15" xfId="0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/>
    </xf>
    <xf numFmtId="0" fontId="5" fillId="0" borderId="86" xfId="0" applyFont="1" applyBorder="1" applyAlignment="1">
      <alignment horizontal="center"/>
    </xf>
    <xf numFmtId="165" fontId="4" fillId="0" borderId="13" xfId="41" applyNumberFormat="1" applyFont="1" applyFill="1" applyBorder="1" applyAlignment="1" applyProtection="1">
      <alignment/>
      <protection/>
    </xf>
    <xf numFmtId="166" fontId="2" fillId="25" borderId="17" xfId="41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1" fontId="2" fillId="25" borderId="57" xfId="41" applyNumberFormat="1" applyFont="1" applyFill="1" applyBorder="1" applyAlignment="1">
      <alignment/>
    </xf>
    <xf numFmtId="0" fontId="4" fillId="0" borderId="70" xfId="0" applyFont="1" applyBorder="1" applyAlignment="1">
      <alignment horizontal="left" wrapText="1" indent="1"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165" fontId="5" fillId="0" borderId="74" xfId="41" applyNumberFormat="1" applyFont="1" applyFill="1" applyBorder="1" applyAlignment="1" applyProtection="1">
      <alignment horizontal="left" wrapText="1"/>
      <protection/>
    </xf>
    <xf numFmtId="165" fontId="5" fillId="0" borderId="15" xfId="41" applyNumberFormat="1" applyFont="1" applyFill="1" applyBorder="1" applyAlignment="1" applyProtection="1">
      <alignment horizontal="left" wrapText="1"/>
      <protection/>
    </xf>
    <xf numFmtId="0" fontId="4" fillId="0" borderId="53" xfId="0" applyFont="1" applyBorder="1" applyAlignment="1">
      <alignment horizontal="left" wrapText="1" indent="1"/>
    </xf>
    <xf numFmtId="0" fontId="4" fillId="0" borderId="37" xfId="0" applyFont="1" applyFill="1" applyBorder="1" applyAlignment="1">
      <alignment horizontal="left" wrapText="1" indent="2"/>
    </xf>
    <xf numFmtId="165" fontId="4" fillId="0" borderId="55" xfId="0" applyNumberFormat="1" applyFont="1" applyBorder="1" applyAlignment="1">
      <alignment/>
    </xf>
    <xf numFmtId="0" fontId="5" fillId="0" borderId="87" xfId="0" applyFont="1" applyBorder="1" applyAlignment="1">
      <alignment horizontal="center"/>
    </xf>
    <xf numFmtId="165" fontId="4" fillId="0" borderId="31" xfId="0" applyNumberFormat="1" applyFont="1" applyBorder="1" applyAlignment="1">
      <alignment/>
    </xf>
    <xf numFmtId="165" fontId="4" fillId="0" borderId="73" xfId="41" applyNumberFormat="1" applyFont="1" applyFill="1" applyBorder="1" applyAlignment="1" applyProtection="1">
      <alignment/>
      <protection/>
    </xf>
    <xf numFmtId="0" fontId="5" fillId="0" borderId="88" xfId="0" applyFont="1" applyBorder="1" applyAlignment="1">
      <alignment horizontal="center"/>
    </xf>
    <xf numFmtId="165" fontId="4" fillId="0" borderId="54" xfId="41" applyNumberFormat="1" applyFont="1" applyFill="1" applyBorder="1" applyAlignment="1" applyProtection="1">
      <alignment vertical="center"/>
      <protection/>
    </xf>
    <xf numFmtId="0" fontId="4" fillId="0" borderId="43" xfId="0" applyFont="1" applyBorder="1" applyAlignment="1">
      <alignment horizontal="left" wrapText="1" indent="2"/>
    </xf>
    <xf numFmtId="0" fontId="4" fillId="0" borderId="43" xfId="0" applyFont="1" applyBorder="1" applyAlignment="1">
      <alignment horizontal="left" wrapText="1" indent="4"/>
    </xf>
    <xf numFmtId="0" fontId="5" fillId="0" borderId="89" xfId="0" applyFont="1" applyBorder="1" applyAlignment="1">
      <alignment horizontal="center" wrapText="1"/>
    </xf>
    <xf numFmtId="165" fontId="5" fillId="0" borderId="74" xfId="41" applyNumberFormat="1" applyFont="1" applyFill="1" applyBorder="1" applyAlignment="1" applyProtection="1">
      <alignment horizontal="center"/>
      <protection/>
    </xf>
    <xf numFmtId="0" fontId="4" fillId="0" borderId="75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0" fontId="5" fillId="0" borderId="90" xfId="0" applyFont="1" applyBorder="1" applyAlignment="1">
      <alignment horizontal="center"/>
    </xf>
    <xf numFmtId="165" fontId="5" fillId="0" borderId="54" xfId="41" applyNumberFormat="1" applyFont="1" applyFill="1" applyBorder="1" applyAlignment="1" applyProtection="1">
      <alignment/>
      <protection/>
    </xf>
    <xf numFmtId="165" fontId="5" fillId="0" borderId="80" xfId="41" applyNumberFormat="1" applyFont="1" applyFill="1" applyBorder="1" applyAlignment="1" applyProtection="1">
      <alignment horizontal="center"/>
      <protection/>
    </xf>
    <xf numFmtId="165" fontId="5" fillId="0" borderId="91" xfId="41" applyNumberFormat="1" applyFont="1" applyFill="1" applyBorder="1" applyAlignment="1" applyProtection="1">
      <alignment horizontal="center"/>
      <protection/>
    </xf>
    <xf numFmtId="165" fontId="5" fillId="0" borderId="15" xfId="41" applyNumberFormat="1" applyFont="1" applyFill="1" applyBorder="1" applyAlignment="1" applyProtection="1">
      <alignment horizontal="center"/>
      <protection/>
    </xf>
    <xf numFmtId="165" fontId="4" fillId="0" borderId="74" xfId="41" applyNumberFormat="1" applyFont="1" applyFill="1" applyBorder="1" applyAlignment="1" applyProtection="1">
      <alignment/>
      <protection/>
    </xf>
    <xf numFmtId="165" fontId="4" fillId="0" borderId="55" xfId="41" applyNumberFormat="1" applyFont="1" applyBorder="1" applyAlignment="1">
      <alignment/>
    </xf>
    <xf numFmtId="165" fontId="5" fillId="0" borderId="67" xfId="0" applyNumberFormat="1" applyFont="1" applyBorder="1" applyAlignment="1">
      <alignment/>
    </xf>
    <xf numFmtId="165" fontId="4" fillId="0" borderId="92" xfId="41" applyNumberFormat="1" applyFont="1" applyFill="1" applyBorder="1" applyAlignment="1" applyProtection="1">
      <alignment/>
      <protection/>
    </xf>
    <xf numFmtId="165" fontId="2" fillId="0" borderId="92" xfId="41" applyNumberFormat="1" applyFont="1" applyFill="1" applyBorder="1" applyAlignment="1" applyProtection="1">
      <alignment/>
      <protection/>
    </xf>
    <xf numFmtId="165" fontId="4" fillId="0" borderId="54" xfId="41" applyNumberFormat="1" applyFont="1" applyBorder="1" applyAlignment="1">
      <alignment/>
    </xf>
    <xf numFmtId="165" fontId="4" fillId="25" borderId="54" xfId="0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 wrapText="1"/>
    </xf>
    <xf numFmtId="166" fontId="2" fillId="25" borderId="15" xfId="41" applyNumberFormat="1" applyFont="1" applyFill="1" applyBorder="1" applyAlignment="1">
      <alignment vertical="top" wrapText="1"/>
    </xf>
    <xf numFmtId="166" fontId="3" fillId="25" borderId="15" xfId="41" applyNumberFormat="1" applyFont="1" applyFill="1" applyBorder="1" applyAlignment="1">
      <alignment wrapText="1"/>
    </xf>
    <xf numFmtId="0" fontId="12" fillId="25" borderId="15" xfId="0" applyFont="1" applyFill="1" applyBorder="1" applyAlignment="1">
      <alignment/>
    </xf>
    <xf numFmtId="166" fontId="2" fillId="25" borderId="54" xfId="41" applyNumberFormat="1" applyFont="1" applyFill="1" applyBorder="1" applyAlignment="1">
      <alignment/>
    </xf>
    <xf numFmtId="166" fontId="3" fillId="25" borderId="54" xfId="41" applyNumberFormat="1" applyFont="1" applyFill="1" applyBorder="1" applyAlignment="1">
      <alignment vertical="top" wrapText="1"/>
    </xf>
    <xf numFmtId="166" fontId="3" fillId="25" borderId="54" xfId="41" applyNumberFormat="1" applyFont="1" applyFill="1" applyBorder="1" applyAlignment="1">
      <alignment/>
    </xf>
    <xf numFmtId="166" fontId="12" fillId="25" borderId="54" xfId="41" applyNumberFormat="1" applyFont="1" applyFill="1" applyBorder="1" applyAlignment="1">
      <alignment/>
    </xf>
    <xf numFmtId="166" fontId="3" fillId="25" borderId="54" xfId="41" applyNumberFormat="1" applyFont="1" applyFill="1" applyBorder="1" applyAlignment="1">
      <alignment/>
    </xf>
    <xf numFmtId="166" fontId="3" fillId="25" borderId="21" xfId="41" applyNumberFormat="1" applyFont="1" applyFill="1" applyBorder="1" applyAlignment="1">
      <alignment horizontal="center" vertical="center"/>
    </xf>
    <xf numFmtId="166" fontId="3" fillId="25" borderId="23" xfId="41" applyNumberFormat="1" applyFont="1" applyFill="1" applyBorder="1" applyAlignment="1">
      <alignment vertical="center" wrapText="1"/>
    </xf>
    <xf numFmtId="166" fontId="5" fillId="25" borderId="14" xfId="41" applyNumberFormat="1" applyFont="1" applyFill="1" applyBorder="1" applyAlignment="1">
      <alignment/>
    </xf>
    <xf numFmtId="166" fontId="4" fillId="25" borderId="14" xfId="41" applyNumberFormat="1" applyFont="1" applyFill="1" applyBorder="1" applyAlignment="1">
      <alignment/>
    </xf>
    <xf numFmtId="166" fontId="5" fillId="25" borderId="67" xfId="41" applyNumberFormat="1" applyFont="1" applyFill="1" applyBorder="1" applyAlignment="1">
      <alignment/>
    </xf>
    <xf numFmtId="166" fontId="4" fillId="25" borderId="67" xfId="41" applyNumberFormat="1" applyFont="1" applyFill="1" applyBorder="1" applyAlignment="1">
      <alignment/>
    </xf>
    <xf numFmtId="166" fontId="4" fillId="25" borderId="67" xfId="0" applyNumberFormat="1" applyFont="1" applyFill="1" applyBorder="1" applyAlignment="1">
      <alignment/>
    </xf>
    <xf numFmtId="166" fontId="5" fillId="25" borderId="67" xfId="41" applyNumberFormat="1" applyFont="1" applyFill="1" applyBorder="1" applyAlignment="1">
      <alignment/>
    </xf>
    <xf numFmtId="166" fontId="5" fillId="25" borderId="54" xfId="41" applyNumberFormat="1" applyFont="1" applyFill="1" applyBorder="1" applyAlignment="1">
      <alignment/>
    </xf>
    <xf numFmtId="166" fontId="4" fillId="25" borderId="54" xfId="41" applyNumberFormat="1" applyFont="1" applyFill="1" applyBorder="1" applyAlignment="1">
      <alignment/>
    </xf>
    <xf numFmtId="166" fontId="5" fillId="25" borderId="65" xfId="41" applyNumberFormat="1" applyFont="1" applyFill="1" applyBorder="1" applyAlignment="1">
      <alignment/>
    </xf>
    <xf numFmtId="166" fontId="5" fillId="25" borderId="55" xfId="41" applyNumberFormat="1" applyFont="1" applyFill="1" applyBorder="1" applyAlignment="1">
      <alignment/>
    </xf>
    <xf numFmtId="166" fontId="4" fillId="25" borderId="55" xfId="0" applyNumberFormat="1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6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ill="1" applyBorder="1" applyAlignment="1">
      <alignment/>
    </xf>
    <xf numFmtId="0" fontId="11" fillId="25" borderId="15" xfId="0" applyFont="1" applyFill="1" applyBorder="1" applyAlignment="1">
      <alignment/>
    </xf>
    <xf numFmtId="166" fontId="5" fillId="25" borderId="30" xfId="41" applyNumberFormat="1" applyFont="1" applyFill="1" applyBorder="1" applyAlignment="1">
      <alignment/>
    </xf>
    <xf numFmtId="166" fontId="5" fillId="25" borderId="31" xfId="41" applyNumberFormat="1" applyFont="1" applyFill="1" applyBorder="1" applyAlignment="1">
      <alignment/>
    </xf>
    <xf numFmtId="0" fontId="2" fillId="25" borderId="27" xfId="0" applyFont="1" applyFill="1" applyBorder="1" applyAlignment="1">
      <alignment vertical="center" wrapText="1"/>
    </xf>
    <xf numFmtId="0" fontId="3" fillId="25" borderId="85" xfId="0" applyFont="1" applyFill="1" applyBorder="1" applyAlignment="1">
      <alignment vertical="center" wrapText="1"/>
    </xf>
    <xf numFmtId="0" fontId="3" fillId="25" borderId="55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vertical="center" wrapText="1"/>
    </xf>
    <xf numFmtId="0" fontId="2" fillId="25" borderId="15" xfId="41" applyNumberFormat="1" applyFont="1" applyFill="1" applyBorder="1" applyAlignment="1">
      <alignment vertical="center" wrapText="1"/>
    </xf>
    <xf numFmtId="0" fontId="2" fillId="25" borderId="59" xfId="0" applyFont="1" applyFill="1" applyBorder="1" applyAlignment="1">
      <alignment vertical="center" wrapText="1"/>
    </xf>
    <xf numFmtId="0" fontId="2" fillId="25" borderId="59" xfId="41" applyNumberFormat="1" applyFont="1" applyFill="1" applyBorder="1" applyAlignment="1">
      <alignment vertical="center" wrapText="1"/>
    </xf>
    <xf numFmtId="0" fontId="3" fillId="25" borderId="31" xfId="0" applyFont="1" applyFill="1" applyBorder="1" applyAlignment="1">
      <alignment vertical="center" wrapText="1"/>
    </xf>
    <xf numFmtId="0" fontId="3" fillId="25" borderId="93" xfId="0" applyFont="1" applyFill="1" applyBorder="1" applyAlignment="1">
      <alignment wrapText="1"/>
    </xf>
    <xf numFmtId="0" fontId="3" fillId="25" borderId="85" xfId="0" applyFont="1" applyFill="1" applyBorder="1" applyAlignment="1">
      <alignment wrapText="1"/>
    </xf>
    <xf numFmtId="0" fontId="3" fillId="25" borderId="15" xfId="0" applyFont="1" applyFill="1" applyBorder="1" applyAlignment="1">
      <alignment wrapText="1"/>
    </xf>
    <xf numFmtId="0" fontId="3" fillId="25" borderId="54" xfId="0" applyFont="1" applyFill="1" applyBorder="1" applyAlignment="1">
      <alignment wrapText="1"/>
    </xf>
    <xf numFmtId="0" fontId="3" fillId="25" borderId="84" xfId="0" applyFont="1" applyFill="1" applyBorder="1" applyAlignment="1">
      <alignment wrapText="1"/>
    </xf>
    <xf numFmtId="0" fontId="3" fillId="25" borderId="68" xfId="0" applyFont="1" applyFill="1" applyBorder="1" applyAlignment="1">
      <alignment wrapText="1"/>
    </xf>
    <xf numFmtId="166" fontId="2" fillId="25" borderId="65" xfId="41" applyNumberFormat="1" applyFont="1" applyFill="1" applyBorder="1" applyAlignment="1">
      <alignment horizontal="right"/>
    </xf>
    <xf numFmtId="166" fontId="2" fillId="25" borderId="16" xfId="41" applyNumberFormat="1" applyFont="1" applyFill="1" applyBorder="1" applyAlignment="1">
      <alignment horizontal="right"/>
    </xf>
    <xf numFmtId="166" fontId="3" fillId="25" borderId="16" xfId="41" applyNumberFormat="1" applyFont="1" applyFill="1" applyBorder="1" applyAlignment="1">
      <alignment horizontal="right"/>
    </xf>
    <xf numFmtId="166" fontId="3" fillId="25" borderId="16" xfId="41" applyNumberFormat="1" applyFont="1" applyFill="1" applyBorder="1" applyAlignment="1">
      <alignment/>
    </xf>
    <xf numFmtId="166" fontId="3" fillId="25" borderId="13" xfId="41" applyNumberFormat="1" applyFont="1" applyFill="1" applyBorder="1" applyAlignment="1">
      <alignment/>
    </xf>
    <xf numFmtId="166" fontId="3" fillId="25" borderId="59" xfId="41" applyNumberFormat="1" applyFont="1" applyFill="1" applyBorder="1" applyAlignment="1">
      <alignment/>
    </xf>
    <xf numFmtId="165" fontId="3" fillId="25" borderId="94" xfId="41" applyNumberFormat="1" applyFont="1" applyFill="1" applyBorder="1" applyAlignment="1">
      <alignment horizontal="left" vertical="center" wrapText="1"/>
    </xf>
    <xf numFmtId="165" fontId="3" fillId="25" borderId="15" xfId="41" applyNumberFormat="1" applyFont="1" applyFill="1" applyBorder="1" applyAlignment="1">
      <alignment vertical="center" wrapText="1"/>
    </xf>
    <xf numFmtId="165" fontId="3" fillId="25" borderId="24" xfId="41" applyNumberFormat="1" applyFont="1" applyFill="1" applyBorder="1" applyAlignment="1">
      <alignment vertical="center" wrapText="1"/>
    </xf>
    <xf numFmtId="0" fontId="2" fillId="25" borderId="27" xfId="0" applyFont="1" applyFill="1" applyBorder="1" applyAlignment="1">
      <alignment/>
    </xf>
    <xf numFmtId="0" fontId="3" fillId="25" borderId="28" xfId="0" applyFont="1" applyFill="1" applyBorder="1" applyAlignment="1">
      <alignment/>
    </xf>
    <xf numFmtId="0" fontId="2" fillId="25" borderId="57" xfId="0" applyFont="1" applyFill="1" applyBorder="1" applyAlignment="1">
      <alignment/>
    </xf>
    <xf numFmtId="0" fontId="3" fillId="25" borderId="67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3" fillId="25" borderId="54" xfId="0" applyFont="1" applyFill="1" applyBorder="1" applyAlignment="1">
      <alignment/>
    </xf>
    <xf numFmtId="0" fontId="2" fillId="25" borderId="19" xfId="0" applyFont="1" applyFill="1" applyBorder="1" applyAlignment="1">
      <alignment/>
    </xf>
    <xf numFmtId="0" fontId="3" fillId="25" borderId="68" xfId="0" applyFont="1" applyFill="1" applyBorder="1" applyAlignment="1">
      <alignment/>
    </xf>
    <xf numFmtId="0" fontId="3" fillId="25" borderId="58" xfId="0" applyFont="1" applyFill="1" applyBorder="1" applyAlignment="1">
      <alignment/>
    </xf>
    <xf numFmtId="0" fontId="3" fillId="25" borderId="85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0" fontId="3" fillId="25" borderId="31" xfId="0" applyFont="1" applyFill="1" applyBorder="1" applyAlignment="1">
      <alignment/>
    </xf>
    <xf numFmtId="1" fontId="2" fillId="25" borderId="63" xfId="41" applyNumberFormat="1" applyFont="1" applyFill="1" applyBorder="1" applyAlignment="1">
      <alignment/>
    </xf>
    <xf numFmtId="1" fontId="2" fillId="25" borderId="31" xfId="41" applyNumberFormat="1" applyFont="1" applyFill="1" applyBorder="1" applyAlignment="1">
      <alignment/>
    </xf>
    <xf numFmtId="1" fontId="2" fillId="25" borderId="28" xfId="41" applyNumberFormat="1" applyFont="1" applyFill="1" applyBorder="1" applyAlignment="1">
      <alignment/>
    </xf>
    <xf numFmtId="1" fontId="3" fillId="25" borderId="24" xfId="0" applyNumberFormat="1" applyFont="1" applyFill="1" applyBorder="1" applyAlignment="1">
      <alignment/>
    </xf>
    <xf numFmtId="1" fontId="3" fillId="25" borderId="31" xfId="0" applyNumberFormat="1" applyFont="1" applyFill="1" applyBorder="1" applyAlignment="1">
      <alignment/>
    </xf>
    <xf numFmtId="3" fontId="2" fillId="25" borderId="17" xfId="0" applyNumberFormat="1" applyFont="1" applyFill="1" applyBorder="1" applyAlignment="1">
      <alignment/>
    </xf>
    <xf numFmtId="3" fontId="2" fillId="25" borderId="19" xfId="0" applyNumberFormat="1" applyFont="1" applyFill="1" applyBorder="1" applyAlignment="1">
      <alignment/>
    </xf>
    <xf numFmtId="3" fontId="3" fillId="25" borderId="19" xfId="0" applyNumberFormat="1" applyFont="1" applyFill="1" applyBorder="1" applyAlignment="1">
      <alignment/>
    </xf>
    <xf numFmtId="3" fontId="3" fillId="25" borderId="58" xfId="0" applyNumberFormat="1" applyFont="1" applyFill="1" applyBorder="1" applyAlignment="1">
      <alignment/>
    </xf>
    <xf numFmtId="0" fontId="4" fillId="25" borderId="37" xfId="0" applyFont="1" applyFill="1" applyBorder="1" applyAlignment="1">
      <alignment horizontal="left" wrapText="1" indent="1"/>
    </xf>
    <xf numFmtId="165" fontId="4" fillId="25" borderId="70" xfId="41" applyNumberFormat="1" applyFont="1" applyFill="1" applyBorder="1" applyAlignment="1" applyProtection="1">
      <alignment horizontal="left"/>
      <protection/>
    </xf>
    <xf numFmtId="0" fontId="5" fillId="25" borderId="39" xfId="0" applyFont="1" applyFill="1" applyBorder="1" applyAlignment="1">
      <alignment wrapText="1"/>
    </xf>
    <xf numFmtId="165" fontId="5" fillId="25" borderId="71" xfId="41" applyNumberFormat="1" applyFont="1" applyFill="1" applyBorder="1" applyAlignment="1" applyProtection="1">
      <alignment/>
      <protection/>
    </xf>
    <xf numFmtId="165" fontId="4" fillId="25" borderId="71" xfId="41" applyNumberFormat="1" applyFont="1" applyFill="1" applyBorder="1" applyAlignment="1" applyProtection="1">
      <alignment/>
      <protection/>
    </xf>
    <xf numFmtId="0" fontId="5" fillId="25" borderId="95" xfId="0" applyFont="1" applyFill="1" applyBorder="1" applyAlignment="1">
      <alignment horizontal="center" wrapText="1"/>
    </xf>
    <xf numFmtId="165" fontId="5" fillId="25" borderId="72" xfId="41" applyNumberFormat="1" applyFont="1" applyFill="1" applyBorder="1" applyAlignment="1" applyProtection="1">
      <alignment/>
      <protection/>
    </xf>
    <xf numFmtId="165" fontId="5" fillId="25" borderId="73" xfId="41" applyNumberFormat="1" applyFont="1" applyFill="1" applyBorder="1" applyAlignment="1" applyProtection="1">
      <alignment/>
      <protection/>
    </xf>
    <xf numFmtId="165" fontId="4" fillId="25" borderId="70" xfId="41" applyNumberFormat="1" applyFont="1" applyFill="1" applyBorder="1" applyAlignment="1" applyProtection="1">
      <alignment horizontal="left" wrapText="1"/>
      <protection/>
    </xf>
    <xf numFmtId="165" fontId="4" fillId="25" borderId="50" xfId="41" applyNumberFormat="1" applyFont="1" applyFill="1" applyBorder="1" applyAlignment="1" applyProtection="1">
      <alignment horizontal="left" wrapText="1"/>
      <protection/>
    </xf>
    <xf numFmtId="165" fontId="5" fillId="25" borderId="70" xfId="41" applyNumberFormat="1" applyFont="1" applyFill="1" applyBorder="1" applyAlignment="1" applyProtection="1">
      <alignment horizontal="left" wrapText="1"/>
      <protection/>
    </xf>
    <xf numFmtId="165" fontId="5" fillId="25" borderId="38" xfId="41" applyNumberFormat="1" applyFont="1" applyFill="1" applyBorder="1" applyAlignment="1" applyProtection="1">
      <alignment horizontal="left" wrapText="1"/>
      <protection/>
    </xf>
    <xf numFmtId="165" fontId="5" fillId="25" borderId="73" xfId="41" applyNumberFormat="1" applyFont="1" applyFill="1" applyBorder="1" applyAlignment="1" applyProtection="1">
      <alignment horizontal="left" wrapText="1"/>
      <protection/>
    </xf>
    <xf numFmtId="165" fontId="5" fillId="25" borderId="45" xfId="41" applyNumberFormat="1" applyFont="1" applyFill="1" applyBorder="1" applyAlignment="1" applyProtection="1">
      <alignment horizontal="left" wrapText="1"/>
      <protection/>
    </xf>
    <xf numFmtId="165" fontId="4" fillId="0" borderId="52" xfId="41" applyNumberFormat="1" applyFont="1" applyFill="1" applyBorder="1" applyAlignment="1" applyProtection="1">
      <alignment/>
      <protection/>
    </xf>
    <xf numFmtId="165" fontId="5" fillId="0" borderId="52" xfId="41" applyNumberFormat="1" applyFont="1" applyFill="1" applyBorder="1" applyAlignment="1" applyProtection="1">
      <alignment/>
      <protection/>
    </xf>
    <xf numFmtId="0" fontId="9" fillId="0" borderId="11" xfId="0" applyFont="1" applyBorder="1" applyAlignment="1">
      <alignment horizontal="left" vertical="center" wrapText="1"/>
    </xf>
    <xf numFmtId="0" fontId="3" fillId="0" borderId="67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1" fontId="2" fillId="0" borderId="63" xfId="41" applyNumberFormat="1" applyFont="1" applyFill="1" applyBorder="1" applyAlignment="1">
      <alignment/>
    </xf>
    <xf numFmtId="1" fontId="2" fillId="25" borderId="67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 vertical="center"/>
    </xf>
    <xf numFmtId="1" fontId="2" fillId="25" borderId="54" xfId="41" applyNumberFormat="1" applyFont="1" applyFill="1" applyBorder="1" applyAlignment="1">
      <alignment vertical="center"/>
    </xf>
    <xf numFmtId="0" fontId="5" fillId="0" borderId="89" xfId="0" applyFont="1" applyBorder="1" applyAlignment="1">
      <alignment horizontal="left" wrapText="1"/>
    </xf>
    <xf numFmtId="166" fontId="2" fillId="25" borderId="65" xfId="41" applyNumberFormat="1" applyFont="1" applyFill="1" applyBorder="1" applyAlignment="1">
      <alignment/>
    </xf>
    <xf numFmtId="166" fontId="2" fillId="25" borderId="16" xfId="41" applyNumberFormat="1" applyFont="1" applyFill="1" applyBorder="1" applyAlignment="1">
      <alignment/>
    </xf>
    <xf numFmtId="0" fontId="5" fillId="0" borderId="39" xfId="0" applyFont="1" applyFill="1" applyBorder="1" applyAlignment="1">
      <alignment horizontal="left" wrapText="1"/>
    </xf>
    <xf numFmtId="165" fontId="4" fillId="0" borderId="96" xfId="41" applyNumberFormat="1" applyFont="1" applyFill="1" applyBorder="1" applyAlignment="1" applyProtection="1">
      <alignment/>
      <protection/>
    </xf>
    <xf numFmtId="0" fontId="4" fillId="0" borderId="97" xfId="0" applyFont="1" applyFill="1" applyBorder="1" applyAlignment="1">
      <alignment horizontal="left" wrapText="1" indent="2"/>
    </xf>
    <xf numFmtId="165" fontId="4" fillId="0" borderId="98" xfId="41" applyNumberFormat="1" applyFont="1" applyFill="1" applyBorder="1" applyAlignment="1" applyProtection="1">
      <alignment/>
      <protection/>
    </xf>
    <xf numFmtId="1" fontId="2" fillId="0" borderId="27" xfId="41" applyNumberFormat="1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3" fillId="0" borderId="0" xfId="41" applyNumberFormat="1" applyFont="1" applyAlignment="1">
      <alignment/>
    </xf>
    <xf numFmtId="165" fontId="4" fillId="0" borderId="99" xfId="41" applyNumberFormat="1" applyFont="1" applyFill="1" applyBorder="1" applyAlignment="1" applyProtection="1">
      <alignment horizontal="left" wrapText="1"/>
      <protection/>
    </xf>
    <xf numFmtId="165" fontId="5" fillId="0" borderId="71" xfId="41" applyNumberFormat="1" applyFont="1" applyFill="1" applyBorder="1" applyAlignment="1" applyProtection="1">
      <alignment horizontal="center"/>
      <protection/>
    </xf>
    <xf numFmtId="165" fontId="5" fillId="0" borderId="52" xfId="41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 wrapText="1"/>
    </xf>
    <xf numFmtId="0" fontId="4" fillId="25" borderId="100" xfId="0" applyFont="1" applyFill="1" applyBorder="1" applyAlignment="1">
      <alignment horizontal="left" wrapText="1" indent="1"/>
    </xf>
    <xf numFmtId="165" fontId="4" fillId="25" borderId="52" xfId="41" applyNumberFormat="1" applyFont="1" applyFill="1" applyBorder="1" applyAlignment="1" applyProtection="1">
      <alignment/>
      <protection/>
    </xf>
    <xf numFmtId="0" fontId="4" fillId="25" borderId="52" xfId="0" applyFont="1" applyFill="1" applyBorder="1" applyAlignment="1">
      <alignment horizontal="left" wrapText="1" indent="1"/>
    </xf>
    <xf numFmtId="0" fontId="4" fillId="0" borderId="13" xfId="0" applyFont="1" applyFill="1" applyBorder="1" applyAlignment="1">
      <alignment horizontal="left" wrapText="1" indent="1"/>
    </xf>
    <xf numFmtId="165" fontId="4" fillId="0" borderId="15" xfId="41" applyNumberFormat="1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>
      <alignment horizontal="left" wrapText="1" indent="1"/>
    </xf>
    <xf numFmtId="0" fontId="4" fillId="0" borderId="32" xfId="0" applyFont="1" applyFill="1" applyBorder="1" applyAlignment="1">
      <alignment horizontal="left" wrapText="1" indent="1"/>
    </xf>
    <xf numFmtId="0" fontId="4" fillId="0" borderId="77" xfId="0" applyFont="1" applyFill="1" applyBorder="1" applyAlignment="1">
      <alignment horizontal="left" wrapText="1" indent="1"/>
    </xf>
    <xf numFmtId="0" fontId="4" fillId="0" borderId="32" xfId="0" applyFont="1" applyBorder="1" applyAlignment="1">
      <alignment horizontal="left" wrapText="1" indent="1"/>
    </xf>
    <xf numFmtId="0" fontId="5" fillId="0" borderId="101" xfId="0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 indent="2"/>
    </xf>
    <xf numFmtId="165" fontId="2" fillId="0" borderId="15" xfId="41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 horizontal="left" wrapText="1"/>
    </xf>
    <xf numFmtId="165" fontId="5" fillId="25" borderId="96" xfId="41" applyNumberFormat="1" applyFont="1" applyFill="1" applyBorder="1" applyAlignment="1" applyProtection="1">
      <alignment/>
      <protection/>
    </xf>
    <xf numFmtId="0" fontId="5" fillId="0" borderId="60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99" xfId="41" applyNumberFormat="1" applyFont="1" applyFill="1" applyBorder="1" applyAlignment="1" applyProtection="1">
      <alignment/>
      <protection/>
    </xf>
    <xf numFmtId="0" fontId="4" fillId="0" borderId="51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165" fontId="4" fillId="0" borderId="54" xfId="0" applyNumberFormat="1" applyFont="1" applyFill="1" applyBorder="1" applyAlignment="1">
      <alignment/>
    </xf>
    <xf numFmtId="165" fontId="5" fillId="0" borderId="50" xfId="41" applyNumberFormat="1" applyFont="1" applyFill="1" applyBorder="1" applyAlignment="1" applyProtection="1">
      <alignment horizontal="left" wrapText="1"/>
      <protection/>
    </xf>
    <xf numFmtId="165" fontId="4" fillId="0" borderId="76" xfId="41" applyNumberFormat="1" applyFont="1" applyFill="1" applyBorder="1" applyAlignment="1" applyProtection="1">
      <alignment/>
      <protection/>
    </xf>
    <xf numFmtId="0" fontId="5" fillId="0" borderId="102" xfId="0" applyFont="1" applyBorder="1" applyAlignment="1">
      <alignment horizontal="center"/>
    </xf>
    <xf numFmtId="165" fontId="5" fillId="0" borderId="13" xfId="41" applyNumberFormat="1" applyFont="1" applyFill="1" applyBorder="1" applyAlignment="1" applyProtection="1">
      <alignment/>
      <protection/>
    </xf>
    <xf numFmtId="165" fontId="5" fillId="0" borderId="67" xfId="41" applyNumberFormat="1" applyFont="1" applyFill="1" applyBorder="1" applyAlignment="1" applyProtection="1">
      <alignment/>
      <protection/>
    </xf>
    <xf numFmtId="165" fontId="4" fillId="0" borderId="24" xfId="41" applyNumberFormat="1" applyFont="1" applyFill="1" applyBorder="1" applyAlignment="1" applyProtection="1">
      <alignment vertical="center"/>
      <protection/>
    </xf>
    <xf numFmtId="165" fontId="4" fillId="0" borderId="31" xfId="41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1" fontId="2" fillId="0" borderId="28" xfId="41" applyNumberFormat="1" applyFont="1" applyFill="1" applyBorder="1" applyAlignment="1">
      <alignment/>
    </xf>
    <xf numFmtId="0" fontId="4" fillId="0" borderId="103" xfId="0" applyFont="1" applyBorder="1" applyAlignment="1">
      <alignment horizontal="left" wrapText="1" indent="1"/>
    </xf>
    <xf numFmtId="165" fontId="4" fillId="0" borderId="104" xfId="0" applyNumberFormat="1" applyFont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65" fontId="5" fillId="0" borderId="55" xfId="0" applyNumberFormat="1" applyFont="1" applyBorder="1" applyAlignment="1">
      <alignment/>
    </xf>
    <xf numFmtId="0" fontId="5" fillId="0" borderId="70" xfId="0" applyFont="1" applyBorder="1" applyAlignment="1">
      <alignment wrapText="1"/>
    </xf>
    <xf numFmtId="165" fontId="4" fillId="0" borderId="17" xfId="41" applyNumberFormat="1" applyFont="1" applyFill="1" applyBorder="1" applyAlignment="1" applyProtection="1">
      <alignment/>
      <protection/>
    </xf>
    <xf numFmtId="165" fontId="4" fillId="25" borderId="15" xfId="41" applyNumberFormat="1" applyFont="1" applyFill="1" applyBorder="1" applyAlignment="1" applyProtection="1">
      <alignment/>
      <protection/>
    </xf>
    <xf numFmtId="0" fontId="5" fillId="0" borderId="71" xfId="0" applyFont="1" applyBorder="1" applyAlignment="1">
      <alignment horizontal="left" wrapText="1"/>
    </xf>
    <xf numFmtId="165" fontId="4" fillId="0" borderId="16" xfId="41" applyNumberFormat="1" applyFont="1" applyFill="1" applyBorder="1" applyAlignment="1" applyProtection="1">
      <alignment vertical="center"/>
      <protection/>
    </xf>
    <xf numFmtId="165" fontId="5" fillId="0" borderId="16" xfId="41" applyNumberFormat="1" applyFont="1" applyFill="1" applyBorder="1" applyAlignment="1" applyProtection="1">
      <alignment/>
      <protection/>
    </xf>
    <xf numFmtId="165" fontId="4" fillId="0" borderId="16" xfId="41" applyNumberFormat="1" applyFont="1" applyFill="1" applyBorder="1" applyAlignment="1" applyProtection="1">
      <alignment/>
      <protection/>
    </xf>
    <xf numFmtId="0" fontId="4" fillId="0" borderId="81" xfId="0" applyFont="1" applyBorder="1" applyAlignment="1">
      <alignment/>
    </xf>
    <xf numFmtId="165" fontId="4" fillId="0" borderId="82" xfId="0" applyNumberFormat="1" applyFont="1" applyBorder="1" applyAlignment="1">
      <alignment/>
    </xf>
    <xf numFmtId="165" fontId="4" fillId="25" borderId="82" xfId="0" applyNumberFormat="1" applyFont="1" applyFill="1" applyBorder="1" applyAlignment="1">
      <alignment/>
    </xf>
    <xf numFmtId="165" fontId="5" fillId="25" borderId="105" xfId="41" applyNumberFormat="1" applyFont="1" applyFill="1" applyBorder="1" applyAlignment="1" applyProtection="1">
      <alignment/>
      <protection/>
    </xf>
    <xf numFmtId="165" fontId="4" fillId="25" borderId="105" xfId="41" applyNumberFormat="1" applyFont="1" applyFill="1" applyBorder="1" applyAlignment="1" applyProtection="1">
      <alignment/>
      <protection/>
    </xf>
    <xf numFmtId="165" fontId="4" fillId="25" borderId="80" xfId="41" applyNumberFormat="1" applyFont="1" applyFill="1" applyBorder="1" applyAlignment="1" applyProtection="1">
      <alignment/>
      <protection/>
    </xf>
    <xf numFmtId="165" fontId="4" fillId="0" borderId="82" xfId="41" applyNumberFormat="1" applyFont="1" applyFill="1" applyBorder="1" applyAlignment="1" applyProtection="1">
      <alignment/>
      <protection/>
    </xf>
    <xf numFmtId="165" fontId="4" fillId="0" borderId="82" xfId="41" applyNumberFormat="1" applyFont="1" applyFill="1" applyBorder="1" applyAlignment="1" applyProtection="1">
      <alignment vertical="center"/>
      <protection/>
    </xf>
    <xf numFmtId="165" fontId="5" fillId="25" borderId="15" xfId="41" applyNumberFormat="1" applyFont="1" applyFill="1" applyBorder="1" applyAlignment="1" applyProtection="1">
      <alignment/>
      <protection/>
    </xf>
    <xf numFmtId="0" fontId="5" fillId="0" borderId="53" xfId="0" applyFont="1" applyBorder="1" applyAlignment="1">
      <alignment horizontal="left" wrapText="1"/>
    </xf>
    <xf numFmtId="0" fontId="5" fillId="0" borderId="106" xfId="0" applyFont="1" applyBorder="1" applyAlignment="1">
      <alignment wrapText="1"/>
    </xf>
    <xf numFmtId="0" fontId="4" fillId="0" borderId="72" xfId="0" applyFont="1" applyBorder="1" applyAlignment="1">
      <alignment horizontal="left" wrapText="1" indent="1"/>
    </xf>
    <xf numFmtId="0" fontId="5" fillId="0" borderId="52" xfId="0" applyFont="1" applyBorder="1" applyAlignment="1">
      <alignment wrapText="1"/>
    </xf>
    <xf numFmtId="0" fontId="4" fillId="0" borderId="16" xfId="0" applyFont="1" applyBorder="1" applyAlignment="1">
      <alignment horizontal="left" wrapText="1" indent="1"/>
    </xf>
    <xf numFmtId="0" fontId="4" fillId="0" borderId="58" xfId="0" applyFont="1" applyBorder="1" applyAlignment="1">
      <alignment/>
    </xf>
    <xf numFmtId="165" fontId="4" fillId="0" borderId="13" xfId="41" applyNumberFormat="1" applyFont="1" applyFill="1" applyBorder="1" applyAlignment="1" applyProtection="1">
      <alignment vertical="center"/>
      <protection/>
    </xf>
    <xf numFmtId="165" fontId="4" fillId="0" borderId="67" xfId="41" applyNumberFormat="1" applyFont="1" applyFill="1" applyBorder="1" applyAlignment="1" applyProtection="1">
      <alignment vertical="center"/>
      <protection/>
    </xf>
    <xf numFmtId="0" fontId="4" fillId="25" borderId="15" xfId="0" applyFont="1" applyFill="1" applyBorder="1" applyAlignment="1">
      <alignment horizontal="left" wrapText="1" indent="1"/>
    </xf>
    <xf numFmtId="165" fontId="5" fillId="0" borderId="107" xfId="41" applyNumberFormat="1" applyFont="1" applyFill="1" applyBorder="1" applyAlignment="1" applyProtection="1">
      <alignment/>
      <protection/>
    </xf>
    <xf numFmtId="165" fontId="5" fillId="0" borderId="82" xfId="41" applyNumberFormat="1" applyFont="1" applyFill="1" applyBorder="1" applyAlignment="1" applyProtection="1">
      <alignment/>
      <protection/>
    </xf>
    <xf numFmtId="0" fontId="5" fillId="0" borderId="108" xfId="0" applyFont="1" applyBorder="1" applyAlignment="1">
      <alignment horizontal="left" wrapText="1"/>
    </xf>
    <xf numFmtId="0" fontId="4" fillId="0" borderId="80" xfId="0" applyFont="1" applyBorder="1" applyAlignment="1">
      <alignment/>
    </xf>
    <xf numFmtId="0" fontId="5" fillId="0" borderId="25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 indent="1"/>
    </xf>
    <xf numFmtId="165" fontId="4" fillId="0" borderId="55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4" fillId="0" borderId="109" xfId="0" applyFont="1" applyBorder="1" applyAlignment="1">
      <alignment horizontal="left" wrapText="1" indent="1"/>
    </xf>
    <xf numFmtId="0" fontId="5" fillId="0" borderId="110" xfId="0" applyFont="1" applyBorder="1" applyAlignment="1">
      <alignment wrapText="1"/>
    </xf>
    <xf numFmtId="165" fontId="5" fillId="0" borderId="76" xfId="41" applyNumberFormat="1" applyFont="1" applyFill="1" applyBorder="1" applyAlignment="1" applyProtection="1">
      <alignment/>
      <protection/>
    </xf>
    <xf numFmtId="0" fontId="5" fillId="0" borderId="51" xfId="0" applyFont="1" applyBorder="1" applyAlignment="1">
      <alignment wrapText="1"/>
    </xf>
    <xf numFmtId="0" fontId="4" fillId="0" borderId="47" xfId="0" applyFont="1" applyFill="1" applyBorder="1" applyAlignment="1">
      <alignment horizontal="left" wrapText="1" indent="1"/>
    </xf>
    <xf numFmtId="0" fontId="4" fillId="0" borderId="95" xfId="0" applyFont="1" applyBorder="1" applyAlignment="1">
      <alignment horizontal="left" wrapText="1" indent="1"/>
    </xf>
    <xf numFmtId="0" fontId="4" fillId="0" borderId="48" xfId="0" applyFont="1" applyBorder="1" applyAlignment="1">
      <alignment horizontal="left" wrapText="1" indent="1"/>
    </xf>
    <xf numFmtId="0" fontId="4" fillId="0" borderId="89" xfId="0" applyFont="1" applyFill="1" applyBorder="1" applyAlignment="1">
      <alignment horizontal="left" wrapText="1" indent="1"/>
    </xf>
    <xf numFmtId="165" fontId="4" fillId="0" borderId="82" xfId="0" applyNumberFormat="1" applyFont="1" applyBorder="1" applyAlignment="1">
      <alignment vertical="center"/>
    </xf>
    <xf numFmtId="0" fontId="4" fillId="0" borderId="78" xfId="0" applyFont="1" applyFill="1" applyBorder="1" applyAlignment="1">
      <alignment horizontal="left" wrapText="1" indent="1"/>
    </xf>
    <xf numFmtId="0" fontId="4" fillId="0" borderId="111" xfId="0" applyFont="1" applyBorder="1" applyAlignment="1">
      <alignment horizontal="left" wrapText="1" indent="1"/>
    </xf>
    <xf numFmtId="0" fontId="4" fillId="0" borderId="112" xfId="0" applyFont="1" applyBorder="1" applyAlignment="1">
      <alignment horizontal="left" wrapText="1" indent="1"/>
    </xf>
    <xf numFmtId="0" fontId="5" fillId="25" borderId="113" xfId="0" applyFont="1" applyFill="1" applyBorder="1" applyAlignment="1">
      <alignment wrapText="1"/>
    </xf>
    <xf numFmtId="165" fontId="5" fillId="25" borderId="75" xfId="41" applyNumberFormat="1" applyFont="1" applyFill="1" applyBorder="1" applyAlignment="1" applyProtection="1">
      <alignment/>
      <protection/>
    </xf>
    <xf numFmtId="165" fontId="5" fillId="25" borderId="114" xfId="41" applyNumberFormat="1" applyFont="1" applyFill="1" applyBorder="1" applyAlignment="1" applyProtection="1">
      <alignment/>
      <protection/>
    </xf>
    <xf numFmtId="165" fontId="4" fillId="0" borderId="91" xfId="41" applyNumberFormat="1" applyFont="1" applyFill="1" applyBorder="1" applyAlignment="1" applyProtection="1">
      <alignment/>
      <protection/>
    </xf>
    <xf numFmtId="0" fontId="5" fillId="0" borderId="115" xfId="0" applyFont="1" applyBorder="1" applyAlignment="1">
      <alignment horizontal="center" wrapText="1"/>
    </xf>
    <xf numFmtId="165" fontId="5" fillId="0" borderId="92" xfId="41" applyNumberFormat="1" applyFont="1" applyFill="1" applyBorder="1" applyAlignment="1" applyProtection="1">
      <alignment/>
      <protection/>
    </xf>
    <xf numFmtId="165" fontId="5" fillId="0" borderId="98" xfId="41" applyNumberFormat="1" applyFont="1" applyFill="1" applyBorder="1" applyAlignment="1" applyProtection="1">
      <alignment/>
      <protection/>
    </xf>
    <xf numFmtId="165" fontId="5" fillId="0" borderId="63" xfId="0" applyNumberFormat="1" applyFont="1" applyBorder="1" applyAlignment="1">
      <alignment/>
    </xf>
    <xf numFmtId="0" fontId="4" fillId="0" borderId="24" xfId="0" applyFont="1" applyFill="1" applyBorder="1" applyAlignment="1">
      <alignment horizontal="left" wrapText="1" indent="1"/>
    </xf>
    <xf numFmtId="165" fontId="4" fillId="0" borderId="24" xfId="41" applyNumberFormat="1" applyFont="1" applyFill="1" applyBorder="1" applyAlignment="1" applyProtection="1">
      <alignment/>
      <protection/>
    </xf>
    <xf numFmtId="0" fontId="5" fillId="0" borderId="62" xfId="0" applyFont="1" applyBorder="1" applyAlignment="1">
      <alignment horizontal="center"/>
    </xf>
    <xf numFmtId="165" fontId="4" fillId="25" borderId="0" xfId="41" applyNumberFormat="1" applyFont="1" applyFill="1" applyBorder="1" applyAlignment="1" applyProtection="1">
      <alignment/>
      <protection/>
    </xf>
    <xf numFmtId="165" fontId="4" fillId="25" borderId="13" xfId="41" applyNumberFormat="1" applyFont="1" applyFill="1" applyBorder="1" applyAlignment="1" applyProtection="1">
      <alignment/>
      <protection/>
    </xf>
    <xf numFmtId="0" fontId="4" fillId="25" borderId="47" xfId="0" applyFont="1" applyFill="1" applyBorder="1" applyAlignment="1">
      <alignment horizontal="left" wrapText="1" indent="1"/>
    </xf>
    <xf numFmtId="165" fontId="4" fillId="25" borderId="116" xfId="41" applyNumberFormat="1" applyFont="1" applyFill="1" applyBorder="1" applyAlignment="1" applyProtection="1">
      <alignment/>
      <protection/>
    </xf>
    <xf numFmtId="165" fontId="4" fillId="25" borderId="81" xfId="41" applyNumberFormat="1" applyFont="1" applyFill="1" applyBorder="1" applyAlignment="1" applyProtection="1">
      <alignment/>
      <protection/>
    </xf>
    <xf numFmtId="0" fontId="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6" fontId="4" fillId="0" borderId="27" xfId="41" applyNumberFormat="1" applyFont="1" applyFill="1" applyBorder="1" applyAlignment="1">
      <alignment/>
    </xf>
    <xf numFmtId="166" fontId="4" fillId="0" borderId="28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6" fontId="4" fillId="0" borderId="15" xfId="41" applyNumberFormat="1" applyFont="1" applyFill="1" applyBorder="1" applyAlignment="1">
      <alignment/>
    </xf>
    <xf numFmtId="166" fontId="4" fillId="0" borderId="54" xfId="0" applyNumberFormat="1" applyFont="1" applyFill="1" applyBorder="1" applyAlignment="1">
      <alignment/>
    </xf>
    <xf numFmtId="0" fontId="4" fillId="25" borderId="15" xfId="0" applyFont="1" applyFill="1" applyBorder="1" applyAlignment="1">
      <alignment horizontal="center"/>
    </xf>
    <xf numFmtId="166" fontId="4" fillId="25" borderId="15" xfId="41" applyNumberFormat="1" applyFont="1" applyFill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166" fontId="4" fillId="0" borderId="15" xfId="41" applyNumberFormat="1" applyFont="1" applyBorder="1" applyAlignment="1">
      <alignment horizontal="center" vertical="center"/>
    </xf>
    <xf numFmtId="166" fontId="4" fillId="0" borderId="54" xfId="41" applyNumberFormat="1" applyFont="1" applyBorder="1" applyAlignment="1">
      <alignment horizontal="center" vertical="center"/>
    </xf>
    <xf numFmtId="0" fontId="5" fillId="0" borderId="60" xfId="0" applyFont="1" applyBorder="1" applyAlignment="1">
      <alignment/>
    </xf>
    <xf numFmtId="0" fontId="5" fillId="0" borderId="24" xfId="0" applyFont="1" applyBorder="1" applyAlignment="1">
      <alignment horizontal="center"/>
    </xf>
    <xf numFmtId="166" fontId="5" fillId="0" borderId="31" xfId="0" applyNumberFormat="1" applyFont="1" applyBorder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57" xfId="0" applyFont="1" applyFill="1" applyBorder="1" applyAlignment="1">
      <alignment wrapText="1"/>
    </xf>
    <xf numFmtId="166" fontId="2" fillId="25" borderId="14" xfId="41" applyNumberFormat="1" applyFont="1" applyFill="1" applyBorder="1" applyAlignment="1">
      <alignment/>
    </xf>
    <xf numFmtId="166" fontId="2" fillId="25" borderId="13" xfId="41" applyNumberFormat="1" applyFont="1" applyFill="1" applyBorder="1" applyAlignment="1">
      <alignment/>
    </xf>
    <xf numFmtId="166" fontId="3" fillId="25" borderId="67" xfId="41" applyNumberFormat="1" applyFont="1" applyFill="1" applyBorder="1" applyAlignment="1">
      <alignment/>
    </xf>
    <xf numFmtId="166" fontId="3" fillId="0" borderId="0" xfId="41" applyNumberFormat="1" applyFont="1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 wrapText="1"/>
    </xf>
    <xf numFmtId="166" fontId="3" fillId="25" borderId="23" xfId="41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6" fontId="3" fillId="0" borderId="0" xfId="41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66" fontId="3" fillId="0" borderId="67" xfId="41" applyNumberFormat="1" applyFont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3" fillId="0" borderId="60" xfId="0" applyFont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3" fillId="0" borderId="117" xfId="0" applyFont="1" applyBorder="1" applyAlignment="1">
      <alignment/>
    </xf>
    <xf numFmtId="166" fontId="3" fillId="0" borderId="23" xfId="41" applyNumberFormat="1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0" fontId="2" fillId="0" borderId="65" xfId="0" applyFont="1" applyBorder="1" applyAlignment="1">
      <alignment wrapText="1"/>
    </xf>
    <xf numFmtId="166" fontId="2" fillId="0" borderId="17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/>
    </xf>
    <xf numFmtId="166" fontId="3" fillId="0" borderId="23" xfId="0" applyNumberFormat="1" applyFont="1" applyBorder="1" applyAlignment="1">
      <alignment/>
    </xf>
    <xf numFmtId="0" fontId="2" fillId="25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6" xfId="0" applyFont="1" applyBorder="1" applyAlignment="1">
      <alignment horizontal="left" wrapText="1"/>
    </xf>
    <xf numFmtId="1" fontId="2" fillId="0" borderId="23" xfId="41" applyNumberFormat="1" applyFont="1" applyBorder="1" applyAlignment="1">
      <alignment/>
    </xf>
    <xf numFmtId="0" fontId="10" fillId="0" borderId="12" xfId="0" applyFont="1" applyBorder="1" applyAlignment="1">
      <alignment wrapText="1"/>
    </xf>
    <xf numFmtId="1" fontId="2" fillId="0" borderId="15" xfId="41" applyNumberFormat="1" applyFont="1" applyBorder="1" applyAlignment="1">
      <alignment/>
    </xf>
    <xf numFmtId="1" fontId="3" fillId="0" borderId="54" xfId="41" applyNumberFormat="1" applyFont="1" applyBorder="1" applyAlignment="1">
      <alignment/>
    </xf>
    <xf numFmtId="165" fontId="21" fillId="0" borderId="0" xfId="41" applyNumberFormat="1" applyFont="1" applyAlignment="1">
      <alignment/>
    </xf>
    <xf numFmtId="0" fontId="10" fillId="0" borderId="25" xfId="0" applyFont="1" applyBorder="1" applyAlignment="1">
      <alignment wrapText="1"/>
    </xf>
    <xf numFmtId="1" fontId="2" fillId="0" borderId="17" xfId="41" applyNumberFormat="1" applyFont="1" applyBorder="1" applyAlignment="1">
      <alignment/>
    </xf>
    <xf numFmtId="1" fontId="3" fillId="0" borderId="55" xfId="41" applyNumberFormat="1" applyFont="1" applyBorder="1" applyAlignment="1">
      <alignment/>
    </xf>
    <xf numFmtId="0" fontId="8" fillId="0" borderId="26" xfId="0" applyFont="1" applyBorder="1" applyAlignment="1">
      <alignment wrapText="1"/>
    </xf>
    <xf numFmtId="1" fontId="3" fillId="0" borderId="23" xfId="41" applyNumberFormat="1" applyFont="1" applyBorder="1" applyAlignment="1">
      <alignment/>
    </xf>
    <xf numFmtId="1" fontId="3" fillId="0" borderId="21" xfId="41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wrapText="1"/>
    </xf>
    <xf numFmtId="1" fontId="3" fillId="0" borderId="13" xfId="41" applyNumberFormat="1" applyFont="1" applyBorder="1" applyAlignment="1">
      <alignment/>
    </xf>
    <xf numFmtId="1" fontId="3" fillId="0" borderId="67" xfId="41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1" fontId="2" fillId="0" borderId="13" xfId="41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" fontId="3" fillId="0" borderId="27" xfId="41" applyNumberFormat="1" applyFont="1" applyBorder="1" applyAlignment="1">
      <alignment/>
    </xf>
    <xf numFmtId="1" fontId="3" fillId="0" borderId="28" xfId="41" applyNumberFormat="1" applyFont="1" applyBorder="1" applyAlignment="1">
      <alignment/>
    </xf>
    <xf numFmtId="0" fontId="8" fillId="0" borderId="29" xfId="0" applyFont="1" applyBorder="1" applyAlignment="1">
      <alignment wrapText="1"/>
    </xf>
    <xf numFmtId="1" fontId="3" fillId="0" borderId="19" xfId="0" applyNumberFormat="1" applyFont="1" applyBorder="1" applyAlignment="1">
      <alignment/>
    </xf>
    <xf numFmtId="1" fontId="3" fillId="0" borderId="68" xfId="0" applyNumberFormat="1" applyFont="1" applyBorder="1" applyAlignment="1">
      <alignment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165" fontId="4" fillId="0" borderId="15" xfId="41" applyNumberFormat="1" applyFont="1" applyBorder="1" applyAlignment="1">
      <alignment vertical="center"/>
    </xf>
    <xf numFmtId="165" fontId="4" fillId="0" borderId="55" xfId="4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165" fontId="4" fillId="0" borderId="65" xfId="41" applyNumberFormat="1" applyFont="1" applyBorder="1" applyAlignment="1">
      <alignment vertical="center"/>
    </xf>
    <xf numFmtId="165" fontId="4" fillId="0" borderId="54" xfId="41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165" fontId="4" fillId="0" borderId="13" xfId="41" applyNumberFormat="1" applyFont="1" applyBorder="1" applyAlignment="1">
      <alignment vertical="center"/>
    </xf>
    <xf numFmtId="165" fontId="4" fillId="0" borderId="63" xfId="41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/>
    </xf>
    <xf numFmtId="165" fontId="4" fillId="0" borderId="57" xfId="41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5" fillId="0" borderId="21" xfId="0" applyNumberFormat="1" applyFont="1" applyBorder="1" applyAlignment="1">
      <alignment/>
    </xf>
    <xf numFmtId="0" fontId="4" fillId="25" borderId="0" xfId="0" applyFont="1" applyFill="1" applyBorder="1" applyAlignment="1">
      <alignment/>
    </xf>
    <xf numFmtId="166" fontId="3" fillId="25" borderId="21" xfId="41" applyNumberFormat="1" applyFont="1" applyFill="1" applyBorder="1" applyAlignment="1">
      <alignment wrapText="1"/>
    </xf>
    <xf numFmtId="166" fontId="3" fillId="0" borderId="31" xfId="0" applyNumberFormat="1" applyFont="1" applyBorder="1" applyAlignment="1">
      <alignment/>
    </xf>
    <xf numFmtId="166" fontId="3" fillId="0" borderId="21" xfId="41" applyNumberFormat="1" applyFont="1" applyBorder="1" applyAlignment="1">
      <alignment wrapText="1"/>
    </xf>
    <xf numFmtId="166" fontId="3" fillId="0" borderId="21" xfId="0" applyNumberFormat="1" applyFont="1" applyBorder="1" applyAlignment="1">
      <alignment/>
    </xf>
    <xf numFmtId="165" fontId="4" fillId="0" borderId="17" xfId="41" applyNumberFormat="1" applyFont="1" applyBorder="1" applyAlignment="1">
      <alignment vertical="center"/>
    </xf>
    <xf numFmtId="165" fontId="4" fillId="0" borderId="16" xfId="41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 indent="1"/>
    </xf>
    <xf numFmtId="3" fontId="3" fillId="0" borderId="54" xfId="0" applyNumberFormat="1" applyFont="1" applyFill="1" applyBorder="1" applyAlignment="1">
      <alignment/>
    </xf>
    <xf numFmtId="1" fontId="3" fillId="0" borderId="85" xfId="41" applyNumberFormat="1" applyFont="1" applyBorder="1" applyAlignment="1">
      <alignment/>
    </xf>
    <xf numFmtId="1" fontId="3" fillId="0" borderId="54" xfId="0" applyNumberFormat="1" applyFont="1" applyBorder="1" applyAlignment="1">
      <alignment/>
    </xf>
    <xf numFmtId="0" fontId="4" fillId="0" borderId="57" xfId="0" applyFont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0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121" xfId="0" applyFont="1" applyBorder="1" applyAlignment="1">
      <alignment horizontal="center" vertical="center" wrapText="1"/>
    </xf>
    <xf numFmtId="1" fontId="9" fillId="0" borderId="85" xfId="41" applyNumberFormat="1" applyFont="1" applyFill="1" applyBorder="1" applyAlignment="1">
      <alignment horizontal="center" vertical="center" wrapText="1"/>
    </xf>
    <xf numFmtId="1" fontId="9" fillId="0" borderId="63" xfId="41" applyNumberFormat="1" applyFont="1" applyFill="1" applyBorder="1" applyAlignment="1">
      <alignment horizontal="center" vertical="center" wrapText="1"/>
    </xf>
    <xf numFmtId="1" fontId="9" fillId="0" borderId="67" xfId="41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0" fillId="0" borderId="122" xfId="0" applyBorder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2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9" fillId="0" borderId="121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165" fontId="8" fillId="0" borderId="15" xfId="41" applyNumberFormat="1" applyFont="1" applyFill="1" applyBorder="1" applyAlignment="1">
      <alignment horizontal="center" vertical="center" wrapText="1"/>
    </xf>
    <xf numFmtId="165" fontId="8" fillId="0" borderId="28" xfId="41" applyNumberFormat="1" applyFont="1" applyFill="1" applyBorder="1" applyAlignment="1">
      <alignment horizontal="center" vertical="center" wrapText="1"/>
    </xf>
    <xf numFmtId="165" fontId="8" fillId="0" borderId="54" xfId="41" applyNumberFormat="1" applyFont="1" applyFill="1" applyBorder="1" applyAlignment="1">
      <alignment horizontal="center" vertical="center" wrapText="1"/>
    </xf>
    <xf numFmtId="165" fontId="8" fillId="0" borderId="31" xfId="41" applyNumberFormat="1" applyFont="1" applyFill="1" applyBorder="1" applyAlignment="1">
      <alignment horizontal="center" vertical="center" wrapText="1"/>
    </xf>
    <xf numFmtId="165" fontId="8" fillId="0" borderId="66" xfId="41" applyNumberFormat="1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30" xfId="41" applyNumberFormat="1" applyFont="1" applyFill="1" applyBorder="1" applyAlignment="1">
      <alignment horizontal="center" vertical="center" wrapText="1"/>
    </xf>
    <xf numFmtId="165" fontId="8" fillId="0" borderId="121" xfId="41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5" fontId="8" fillId="0" borderId="122" xfId="4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1" applyNumberFormat="1" applyFont="1" applyFill="1" applyBorder="1" applyAlignment="1">
      <alignment horizontal="center" vertical="center"/>
    </xf>
    <xf numFmtId="165" fontId="8" fillId="0" borderId="17" xfId="41" applyNumberFormat="1" applyFont="1" applyFill="1" applyBorder="1" applyAlignment="1">
      <alignment horizontal="center" vertical="center" wrapText="1"/>
    </xf>
    <xf numFmtId="165" fontId="8" fillId="0" borderId="19" xfId="41" applyNumberFormat="1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9" fillId="0" borderId="66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1" fontId="14" fillId="0" borderId="85" xfId="41" applyNumberFormat="1" applyFont="1" applyFill="1" applyBorder="1" applyAlignment="1">
      <alignment horizontal="center" vertical="center" wrapText="1"/>
    </xf>
    <xf numFmtId="1" fontId="14" fillId="0" borderId="63" xfId="41" applyNumberFormat="1" applyFont="1" applyFill="1" applyBorder="1" applyAlignment="1">
      <alignment horizontal="center" vertical="center" wrapText="1"/>
    </xf>
    <xf numFmtId="1" fontId="14" fillId="0" borderId="67" xfId="41" applyNumberFormat="1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93" xfId="0" applyFont="1" applyBorder="1" applyAlignment="1">
      <alignment horizontal="center" wrapText="1"/>
    </xf>
    <xf numFmtId="0" fontId="14" fillId="0" borderId="125" xfId="0" applyFont="1" applyBorder="1" applyAlignment="1">
      <alignment horizontal="center" wrapText="1"/>
    </xf>
    <xf numFmtId="0" fontId="14" fillId="0" borderId="94" xfId="0" applyFont="1" applyBorder="1" applyAlignment="1">
      <alignment horizontal="center" wrapText="1"/>
    </xf>
    <xf numFmtId="0" fontId="9" fillId="0" borderId="65" xfId="0" applyFont="1" applyBorder="1" applyAlignment="1">
      <alignment horizontal="center"/>
    </xf>
    <xf numFmtId="0" fontId="9" fillId="0" borderId="103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5" fillId="0" borderId="86" xfId="0" applyFont="1" applyBorder="1" applyAlignment="1">
      <alignment horizontal="left" wrapText="1"/>
    </xf>
    <xf numFmtId="0" fontId="5" fillId="0" borderId="127" xfId="0" applyFont="1" applyBorder="1" applyAlignment="1">
      <alignment horizontal="left" wrapText="1"/>
    </xf>
    <xf numFmtId="0" fontId="5" fillId="0" borderId="128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5" fillId="0" borderId="129" xfId="0" applyFont="1" applyBorder="1" applyAlignment="1">
      <alignment horizontal="left" wrapText="1"/>
    </xf>
    <xf numFmtId="0" fontId="5" fillId="0" borderId="13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89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0" fontId="5" fillId="0" borderId="49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0" fontId="5" fillId="0" borderId="113" xfId="0" applyFont="1" applyBorder="1" applyAlignment="1">
      <alignment horizontal="left" wrapText="1"/>
    </xf>
    <xf numFmtId="0" fontId="5" fillId="0" borderId="37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3" fillId="0" borderId="131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85" xfId="0" applyFont="1" applyBorder="1" applyAlignment="1">
      <alignment horizontal="center" vertical="center" wrapText="1"/>
    </xf>
    <xf numFmtId="0" fontId="3" fillId="0" borderId="68" xfId="0" applyFont="1" applyBorder="1" applyAlignment="1">
      <alignment/>
    </xf>
    <xf numFmtId="0" fontId="3" fillId="0" borderId="1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/>
    </xf>
    <xf numFmtId="0" fontId="3" fillId="0" borderId="125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0" fillId="0" borderId="3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" fillId="0" borderId="5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/>
    </xf>
    <xf numFmtId="0" fontId="5" fillId="0" borderId="126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4.00390625" style="62" customWidth="1"/>
    <col min="2" max="2" width="11.8515625" style="55" customWidth="1"/>
    <col min="3" max="3" width="49.8515625" style="55" customWidth="1"/>
    <col min="4" max="4" width="12.57421875" style="63" bestFit="1" customWidth="1"/>
    <col min="5" max="5" width="16.421875" style="63" customWidth="1"/>
    <col min="6" max="16384" width="9.140625" style="55" customWidth="1"/>
  </cols>
  <sheetData>
    <row r="1" spans="1:7" ht="30.75" thickBot="1">
      <c r="A1" s="52" t="s">
        <v>27</v>
      </c>
      <c r="B1" s="53" t="s">
        <v>101</v>
      </c>
      <c r="C1" s="53" t="s">
        <v>28</v>
      </c>
      <c r="D1" s="135" t="s">
        <v>101</v>
      </c>
      <c r="E1" s="195"/>
      <c r="F1" s="54"/>
      <c r="G1" s="54"/>
    </row>
    <row r="2" spans="1:7" ht="15">
      <c r="A2" s="64" t="s">
        <v>29</v>
      </c>
      <c r="B2" s="65"/>
      <c r="C2" s="66" t="s">
        <v>30</v>
      </c>
      <c r="D2" s="67"/>
      <c r="E2" s="195"/>
      <c r="F2" s="54"/>
      <c r="G2" s="54"/>
    </row>
    <row r="3" spans="1:7" ht="13.5">
      <c r="A3" s="315" t="s">
        <v>39</v>
      </c>
      <c r="B3" s="136">
        <v>1224830</v>
      </c>
      <c r="C3" s="136" t="s">
        <v>31</v>
      </c>
      <c r="D3" s="138">
        <v>1302129</v>
      </c>
      <c r="E3" s="196"/>
      <c r="F3" s="54"/>
      <c r="G3" s="54"/>
    </row>
    <row r="4" spans="1:7" ht="13.5">
      <c r="A4" s="316" t="s">
        <v>219</v>
      </c>
      <c r="B4" s="137">
        <v>1128892</v>
      </c>
      <c r="C4" s="136" t="s">
        <v>96</v>
      </c>
      <c r="D4" s="138">
        <v>274094</v>
      </c>
      <c r="E4" s="196"/>
      <c r="F4" s="54"/>
      <c r="G4" s="54"/>
    </row>
    <row r="5" spans="1:7" ht="13.5">
      <c r="A5" s="316" t="s">
        <v>150</v>
      </c>
      <c r="B5" s="372">
        <v>663955</v>
      </c>
      <c r="C5" s="137" t="s">
        <v>41</v>
      </c>
      <c r="D5" s="376">
        <v>1345535</v>
      </c>
      <c r="E5" s="196"/>
      <c r="F5" s="54"/>
      <c r="G5" s="54"/>
    </row>
    <row r="6" spans="1:7" ht="13.5">
      <c r="A6" s="316" t="s">
        <v>226</v>
      </c>
      <c r="B6" s="372">
        <v>232141</v>
      </c>
      <c r="C6" s="137" t="s">
        <v>227</v>
      </c>
      <c r="D6" s="376">
        <v>85229</v>
      </c>
      <c r="E6" s="196"/>
      <c r="F6" s="54"/>
      <c r="G6" s="54"/>
    </row>
    <row r="7" spans="1:7" ht="13.5">
      <c r="A7" s="316" t="s">
        <v>337</v>
      </c>
      <c r="B7" s="372">
        <v>8284</v>
      </c>
      <c r="C7" s="137" t="s">
        <v>228</v>
      </c>
      <c r="D7" s="376">
        <v>136579</v>
      </c>
      <c r="E7" s="196"/>
      <c r="F7" s="54"/>
      <c r="G7" s="54"/>
    </row>
    <row r="8" spans="1:7" ht="13.5">
      <c r="A8" s="56" t="s">
        <v>424</v>
      </c>
      <c r="B8" s="373">
        <v>64824</v>
      </c>
      <c r="C8" s="137" t="s">
        <v>223</v>
      </c>
      <c r="D8" s="376">
        <v>21150</v>
      </c>
      <c r="E8" s="196"/>
      <c r="F8" s="54"/>
      <c r="G8" s="54"/>
    </row>
    <row r="9" spans="1:7" ht="13.5">
      <c r="A9" s="56" t="s">
        <v>220</v>
      </c>
      <c r="B9" s="372">
        <v>3848</v>
      </c>
      <c r="C9" s="137" t="s">
        <v>32</v>
      </c>
      <c r="D9" s="376">
        <v>76263</v>
      </c>
      <c r="E9" s="196"/>
      <c r="F9" s="54"/>
      <c r="G9" s="54"/>
    </row>
    <row r="10" spans="1:7" ht="13.5">
      <c r="A10" s="56" t="s">
        <v>40</v>
      </c>
      <c r="B10" s="372">
        <v>0</v>
      </c>
      <c r="C10" s="137" t="s">
        <v>225</v>
      </c>
      <c r="D10" s="376"/>
      <c r="E10" s="196"/>
      <c r="F10" s="54"/>
      <c r="G10" s="54"/>
    </row>
    <row r="11" spans="1:7" ht="15">
      <c r="A11" s="58" t="s">
        <v>35</v>
      </c>
      <c r="B11" s="374">
        <f>SUM(B3:B10)</f>
        <v>3326774</v>
      </c>
      <c r="C11" s="137" t="s">
        <v>259</v>
      </c>
      <c r="D11" s="376">
        <v>38550</v>
      </c>
      <c r="E11" s="196"/>
      <c r="F11" s="54"/>
      <c r="G11" s="54"/>
    </row>
    <row r="12" spans="1:7" ht="15">
      <c r="A12" s="197"/>
      <c r="B12" s="375"/>
      <c r="C12" s="140" t="s">
        <v>33</v>
      </c>
      <c r="D12" s="377">
        <f>SUM(D3:D11)</f>
        <v>3279529</v>
      </c>
      <c r="E12" s="198"/>
      <c r="F12" s="54"/>
      <c r="G12" s="54"/>
    </row>
    <row r="13" spans="1:7" ht="15">
      <c r="A13" s="314"/>
      <c r="B13" s="372"/>
      <c r="C13" s="140"/>
      <c r="D13" s="378"/>
      <c r="E13" s="200"/>
      <c r="F13" s="54"/>
      <c r="G13" s="54"/>
    </row>
    <row r="14" spans="1:8" ht="15">
      <c r="A14" s="199" t="s">
        <v>36</v>
      </c>
      <c r="B14" s="373"/>
      <c r="C14" s="141" t="s">
        <v>34</v>
      </c>
      <c r="D14" s="379"/>
      <c r="E14" s="202"/>
      <c r="F14" s="54"/>
      <c r="G14" s="142"/>
      <c r="H14" s="143"/>
    </row>
    <row r="15" spans="1:8" ht="13.5">
      <c r="A15" s="201" t="s">
        <v>230</v>
      </c>
      <c r="B15" s="372">
        <v>325683</v>
      </c>
      <c r="C15" s="137" t="s">
        <v>221</v>
      </c>
      <c r="D15" s="376">
        <v>3267804</v>
      </c>
      <c r="E15" s="196"/>
      <c r="F15" s="54"/>
      <c r="G15" s="142"/>
      <c r="H15" s="143"/>
    </row>
    <row r="16" spans="1:7" ht="13.5">
      <c r="A16" s="316" t="s">
        <v>229</v>
      </c>
      <c r="B16" s="372">
        <v>118596</v>
      </c>
      <c r="C16" s="137" t="s">
        <v>102</v>
      </c>
      <c r="D16" s="376">
        <v>659712</v>
      </c>
      <c r="E16" s="196"/>
      <c r="F16" s="54"/>
      <c r="G16" s="54"/>
    </row>
    <row r="17" spans="1:7" ht="13.5">
      <c r="A17" s="316" t="s">
        <v>336</v>
      </c>
      <c r="B17" s="372">
        <v>0</v>
      </c>
      <c r="C17" s="137" t="s">
        <v>338</v>
      </c>
      <c r="D17" s="376">
        <v>3000</v>
      </c>
      <c r="E17" s="196"/>
      <c r="F17" s="54"/>
      <c r="G17" s="54"/>
    </row>
    <row r="18" spans="1:7" ht="13.5">
      <c r="A18" s="56" t="s">
        <v>224</v>
      </c>
      <c r="B18" s="372">
        <v>1000</v>
      </c>
      <c r="C18" s="139" t="s">
        <v>341</v>
      </c>
      <c r="D18" s="376">
        <v>16555</v>
      </c>
      <c r="E18" s="196"/>
      <c r="F18" s="54"/>
      <c r="G18" s="54"/>
    </row>
    <row r="19" spans="1:7" ht="13.5">
      <c r="A19" s="56" t="s">
        <v>222</v>
      </c>
      <c r="B19" s="372">
        <v>3779006</v>
      </c>
      <c r="C19" s="137" t="s">
        <v>340</v>
      </c>
      <c r="D19" s="376">
        <v>324459</v>
      </c>
      <c r="E19" s="196"/>
      <c r="F19" s="54"/>
      <c r="G19" s="54"/>
    </row>
    <row r="20" spans="1:7" ht="13.5">
      <c r="A20" s="56" t="s">
        <v>97</v>
      </c>
      <c r="B20" s="372">
        <v>0</v>
      </c>
      <c r="C20" s="57" t="s">
        <v>339</v>
      </c>
      <c r="D20" s="376">
        <v>0</v>
      </c>
      <c r="E20" s="196"/>
      <c r="F20" s="54"/>
      <c r="G20" s="54"/>
    </row>
    <row r="21" spans="1:7" ht="15.75" thickBot="1">
      <c r="A21" s="58" t="s">
        <v>128</v>
      </c>
      <c r="B21" s="374">
        <f>SUM(B14:B20)</f>
        <v>4224285</v>
      </c>
      <c r="C21" s="140" t="s">
        <v>37</v>
      </c>
      <c r="D21" s="380">
        <f>SUM(D15:D20)</f>
        <v>4271530</v>
      </c>
      <c r="E21" s="203"/>
      <c r="F21" s="54"/>
      <c r="G21" s="54"/>
    </row>
    <row r="22" spans="1:7" s="61" customFormat="1" ht="15.75" thickBot="1">
      <c r="A22" s="52" t="s">
        <v>38</v>
      </c>
      <c r="B22" s="382">
        <f>SUM(B11+B21)</f>
        <v>7551059</v>
      </c>
      <c r="C22" s="59" t="s">
        <v>38</v>
      </c>
      <c r="D22" s="381">
        <f>SUM(D12+D21)</f>
        <v>7551059</v>
      </c>
      <c r="E22" s="204"/>
      <c r="F22" s="60"/>
      <c r="G22" s="60"/>
    </row>
    <row r="24" spans="3:4" ht="15">
      <c r="C24" s="478"/>
      <c r="D24" s="479"/>
    </row>
  </sheetData>
  <sheetProtection/>
  <printOptions/>
  <pageMargins left="0.7874015748031497" right="0.15748031496062992" top="1.141732283464567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költségvetési mérlege közgazdasági tagolásban
2018.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61">
      <selection activeCell="I91" sqref="I91"/>
    </sheetView>
  </sheetViews>
  <sheetFormatPr defaultColWidth="9.140625" defaultRowHeight="12.75"/>
  <cols>
    <col min="1" max="1" width="4.421875" style="112" customWidth="1"/>
    <col min="2" max="2" width="71.57421875" style="113" customWidth="1"/>
    <col min="3" max="3" width="13.7109375" style="35" customWidth="1"/>
    <col min="4" max="4" width="11.57421875" style="3" customWidth="1"/>
    <col min="5" max="5" width="14.140625" style="3" bestFit="1" customWidth="1"/>
    <col min="6" max="11" width="9.140625" style="3" customWidth="1"/>
    <col min="12" max="12" width="9.140625" style="44" customWidth="1"/>
    <col min="13" max="16384" width="9.140625" style="3" customWidth="1"/>
  </cols>
  <sheetData>
    <row r="1" spans="1:5" ht="45.75" thickBot="1">
      <c r="A1" s="92" t="s">
        <v>14</v>
      </c>
      <c r="B1" s="93" t="s">
        <v>53</v>
      </c>
      <c r="C1" s="247" t="s">
        <v>299</v>
      </c>
      <c r="D1" s="151" t="s">
        <v>134</v>
      </c>
      <c r="E1" s="234" t="s">
        <v>135</v>
      </c>
    </row>
    <row r="2" spans="1:5" ht="16.5" customHeight="1">
      <c r="A2" s="814" t="s">
        <v>56</v>
      </c>
      <c r="B2" s="815"/>
      <c r="C2" s="816"/>
      <c r="D2" s="542"/>
      <c r="E2" s="242"/>
    </row>
    <row r="3" spans="1:5" s="44" customFormat="1" ht="15">
      <c r="A3" s="94">
        <v>1</v>
      </c>
      <c r="B3" s="540" t="s">
        <v>122</v>
      </c>
      <c r="C3" s="307">
        <f>SUM(C4:C5)</f>
        <v>190880</v>
      </c>
      <c r="D3" s="307">
        <f>SUM(D4:D4)</f>
        <v>0</v>
      </c>
      <c r="E3" s="500">
        <f>C3-D3</f>
        <v>190880</v>
      </c>
    </row>
    <row r="4" spans="1:5" s="44" customFormat="1" ht="16.5">
      <c r="A4" s="94"/>
      <c r="B4" s="539" t="s">
        <v>342</v>
      </c>
      <c r="C4" s="291">
        <v>20000</v>
      </c>
      <c r="D4" s="291"/>
      <c r="E4" s="529">
        <f>C4-D4</f>
        <v>20000</v>
      </c>
    </row>
    <row r="5" spans="1:5" s="44" customFormat="1" ht="16.5">
      <c r="A5" s="122"/>
      <c r="B5" s="541" t="s">
        <v>343</v>
      </c>
      <c r="C5" s="291">
        <v>170880</v>
      </c>
      <c r="D5" s="291"/>
      <c r="E5" s="529">
        <f>C5-D5</f>
        <v>170880</v>
      </c>
    </row>
    <row r="6" spans="1:5" ht="16.5" customHeight="1">
      <c r="A6" s="125"/>
      <c r="B6" s="537"/>
      <c r="C6" s="205"/>
      <c r="D6" s="37"/>
      <c r="E6" s="528"/>
    </row>
    <row r="7" spans="1:5" ht="16.5" customHeight="1">
      <c r="A7" s="94">
        <v>2</v>
      </c>
      <c r="B7" s="538" t="s">
        <v>430</v>
      </c>
      <c r="C7" s="307">
        <f>SUM(C8)</f>
        <v>11000</v>
      </c>
      <c r="D7" s="307">
        <f>SUM(D8)</f>
        <v>0</v>
      </c>
      <c r="E7" s="546">
        <f>SUM(E8)</f>
        <v>11000</v>
      </c>
    </row>
    <row r="8" spans="1:5" ht="33">
      <c r="A8" s="94"/>
      <c r="B8" s="492" t="s">
        <v>397</v>
      </c>
      <c r="C8" s="525">
        <v>11000</v>
      </c>
      <c r="D8" s="291"/>
      <c r="E8" s="563">
        <f>C8-D8</f>
        <v>11000</v>
      </c>
    </row>
    <row r="9" spans="1:5" ht="16.5" customHeight="1">
      <c r="A9" s="125"/>
      <c r="B9" s="105"/>
      <c r="C9" s="524"/>
      <c r="D9" s="37"/>
      <c r="E9" s="528"/>
    </row>
    <row r="10" spans="1:5" ht="16.5">
      <c r="A10" s="289">
        <v>3</v>
      </c>
      <c r="B10" s="521" t="s">
        <v>121</v>
      </c>
      <c r="C10" s="526">
        <f>SUM(C11)</f>
        <v>135406</v>
      </c>
      <c r="D10" s="307">
        <f>SUM(D11)</f>
        <v>0</v>
      </c>
      <c r="E10" s="547">
        <f>SUM(E11)</f>
        <v>135406</v>
      </c>
    </row>
    <row r="11" spans="1:5" ht="33">
      <c r="A11" s="38"/>
      <c r="B11" s="489" t="s">
        <v>389</v>
      </c>
      <c r="C11" s="525">
        <v>135406</v>
      </c>
      <c r="D11" s="523"/>
      <c r="E11" s="530">
        <f>C11-D11</f>
        <v>135406</v>
      </c>
    </row>
    <row r="12" spans="1:5" ht="16.5" customHeight="1">
      <c r="A12" s="125"/>
      <c r="B12" s="105"/>
      <c r="C12" s="524"/>
      <c r="D12" s="37"/>
      <c r="E12" s="528"/>
    </row>
    <row r="13" spans="1:5" ht="16.5">
      <c r="A13" s="94">
        <v>4</v>
      </c>
      <c r="B13" s="448" t="s">
        <v>125</v>
      </c>
      <c r="C13" s="449">
        <f>SUM(C14:C22)</f>
        <v>144000</v>
      </c>
      <c r="D13" s="536">
        <f>SUM(D14:D21)</f>
        <v>24000</v>
      </c>
      <c r="E13" s="531">
        <f>C13-D13</f>
        <v>120000</v>
      </c>
    </row>
    <row r="14" spans="1:5" ht="33">
      <c r="A14" s="94"/>
      <c r="B14" s="446" t="s">
        <v>204</v>
      </c>
      <c r="C14" s="450">
        <v>800</v>
      </c>
      <c r="D14" s="523">
        <v>800</v>
      </c>
      <c r="E14" s="532">
        <f aca="true" t="shared" si="0" ref="E14:E22">C14-D14</f>
        <v>0</v>
      </c>
    </row>
    <row r="15" spans="1:5" ht="33">
      <c r="A15" s="94"/>
      <c r="B15" s="446" t="s">
        <v>279</v>
      </c>
      <c r="C15" s="450">
        <v>2000</v>
      </c>
      <c r="D15" s="523">
        <v>2000</v>
      </c>
      <c r="E15" s="532">
        <f t="shared" si="0"/>
        <v>0</v>
      </c>
    </row>
    <row r="16" spans="1:5" ht="16.5">
      <c r="A16" s="94"/>
      <c r="B16" s="446" t="s">
        <v>372</v>
      </c>
      <c r="C16" s="450">
        <v>2000</v>
      </c>
      <c r="D16" s="523">
        <v>2000</v>
      </c>
      <c r="E16" s="532">
        <f t="shared" si="0"/>
        <v>0</v>
      </c>
    </row>
    <row r="17" spans="1:5" ht="16.5">
      <c r="A17" s="94"/>
      <c r="B17" s="446" t="s">
        <v>373</v>
      </c>
      <c r="C17" s="450">
        <v>3500</v>
      </c>
      <c r="D17" s="523">
        <v>3500</v>
      </c>
      <c r="E17" s="532">
        <f t="shared" si="0"/>
        <v>0</v>
      </c>
    </row>
    <row r="18" spans="1:5" ht="16.5">
      <c r="A18" s="94"/>
      <c r="B18" s="446" t="s">
        <v>374</v>
      </c>
      <c r="C18" s="450">
        <v>1000</v>
      </c>
      <c r="D18" s="523">
        <v>1000</v>
      </c>
      <c r="E18" s="532">
        <f t="shared" si="0"/>
        <v>0</v>
      </c>
    </row>
    <row r="19" spans="1:5" ht="16.5">
      <c r="A19" s="114"/>
      <c r="B19" s="580" t="s">
        <v>375</v>
      </c>
      <c r="C19" s="581">
        <v>500</v>
      </c>
      <c r="D19" s="523">
        <v>500</v>
      </c>
      <c r="E19" s="582">
        <f t="shared" si="0"/>
        <v>0</v>
      </c>
    </row>
    <row r="20" spans="1:5" ht="16.5">
      <c r="A20" s="577"/>
      <c r="B20" s="545" t="s">
        <v>446</v>
      </c>
      <c r="C20" s="578">
        <v>14000</v>
      </c>
      <c r="D20" s="579">
        <v>14000</v>
      </c>
      <c r="E20" s="533">
        <f t="shared" si="0"/>
        <v>0</v>
      </c>
    </row>
    <row r="21" spans="1:5" ht="16.5">
      <c r="A21" s="38"/>
      <c r="B21" s="306" t="s">
        <v>280</v>
      </c>
      <c r="C21" s="527">
        <v>200</v>
      </c>
      <c r="D21" s="291">
        <v>200</v>
      </c>
      <c r="E21" s="534">
        <f t="shared" si="0"/>
        <v>0</v>
      </c>
    </row>
    <row r="22" spans="1:5" ht="49.5">
      <c r="A22" s="38"/>
      <c r="B22" s="490" t="s">
        <v>387</v>
      </c>
      <c r="C22" s="525">
        <v>120000</v>
      </c>
      <c r="D22" s="488">
        <v>0</v>
      </c>
      <c r="E22" s="535">
        <f t="shared" si="0"/>
        <v>120000</v>
      </c>
    </row>
    <row r="23" spans="1:5" ht="16.5" customHeight="1">
      <c r="A23" s="125"/>
      <c r="B23" s="105"/>
      <c r="C23" s="524"/>
      <c r="D23" s="37"/>
      <c r="E23" s="528"/>
    </row>
    <row r="24" spans="1:5" ht="16.5">
      <c r="A24" s="508">
        <v>5</v>
      </c>
      <c r="B24" s="99" t="s">
        <v>292</v>
      </c>
      <c r="C24" s="509">
        <f>SUM(C25:C34)</f>
        <v>2665569</v>
      </c>
      <c r="D24" s="509">
        <f>SUM(D25:D34)</f>
        <v>0</v>
      </c>
      <c r="E24" s="510">
        <f>SUM(E25:E34)</f>
        <v>2665569</v>
      </c>
    </row>
    <row r="25" spans="1:5" ht="33">
      <c r="A25" s="352"/>
      <c r="B25" s="359" t="s">
        <v>390</v>
      </c>
      <c r="C25" s="488">
        <v>238904</v>
      </c>
      <c r="D25" s="488"/>
      <c r="E25" s="353">
        <f>C25-D25</f>
        <v>238904</v>
      </c>
    </row>
    <row r="26" spans="1:5" ht="49.5">
      <c r="A26" s="38"/>
      <c r="B26" s="490" t="s">
        <v>398</v>
      </c>
      <c r="C26" s="488">
        <v>298223</v>
      </c>
      <c r="D26" s="488"/>
      <c r="E26" s="353">
        <f aca="true" t="shared" si="1" ref="E26:E34">C26-D26</f>
        <v>298223</v>
      </c>
    </row>
    <row r="27" spans="1:5" ht="33">
      <c r="A27" s="38"/>
      <c r="B27" s="490" t="s">
        <v>391</v>
      </c>
      <c r="C27" s="488">
        <v>5000</v>
      </c>
      <c r="D27" s="488"/>
      <c r="E27" s="353">
        <f t="shared" si="1"/>
        <v>5000</v>
      </c>
    </row>
    <row r="28" spans="1:5" ht="33">
      <c r="A28" s="38"/>
      <c r="B28" s="490" t="s">
        <v>431</v>
      </c>
      <c r="C28" s="488">
        <v>5000</v>
      </c>
      <c r="D28" s="488"/>
      <c r="E28" s="353">
        <f t="shared" si="1"/>
        <v>5000</v>
      </c>
    </row>
    <row r="29" spans="1:5" ht="33">
      <c r="A29" s="38"/>
      <c r="B29" s="359" t="s">
        <v>392</v>
      </c>
      <c r="C29" s="488">
        <v>864000</v>
      </c>
      <c r="D29" s="488"/>
      <c r="E29" s="353">
        <f t="shared" si="1"/>
        <v>864000</v>
      </c>
    </row>
    <row r="30" spans="1:5" ht="16.5">
      <c r="A30" s="45"/>
      <c r="B30" s="491" t="s">
        <v>393</v>
      </c>
      <c r="C30" s="543">
        <v>1000000</v>
      </c>
      <c r="D30" s="543"/>
      <c r="E30" s="544">
        <f t="shared" si="1"/>
        <v>1000000</v>
      </c>
    </row>
    <row r="31" spans="1:5" ht="49.5">
      <c r="A31" s="38"/>
      <c r="B31" s="490" t="s">
        <v>388</v>
      </c>
      <c r="C31" s="488">
        <v>135846</v>
      </c>
      <c r="D31" s="488"/>
      <c r="E31" s="353">
        <f t="shared" si="1"/>
        <v>135846</v>
      </c>
    </row>
    <row r="32" spans="1:5" ht="49.5" customHeight="1">
      <c r="A32" s="38"/>
      <c r="B32" s="490" t="s">
        <v>394</v>
      </c>
      <c r="C32" s="488">
        <v>0</v>
      </c>
      <c r="D32" s="488"/>
      <c r="E32" s="353">
        <f t="shared" si="1"/>
        <v>0</v>
      </c>
    </row>
    <row r="33" spans="1:5" ht="16.5">
      <c r="A33" s="45"/>
      <c r="B33" s="564" t="s">
        <v>395</v>
      </c>
      <c r="C33" s="543">
        <v>90000</v>
      </c>
      <c r="D33" s="543"/>
      <c r="E33" s="544">
        <f t="shared" si="1"/>
        <v>90000</v>
      </c>
    </row>
    <row r="34" spans="1:5" ht="50.25" thickBot="1">
      <c r="A34" s="498"/>
      <c r="B34" s="565" t="s">
        <v>396</v>
      </c>
      <c r="C34" s="511">
        <v>28596</v>
      </c>
      <c r="D34" s="511"/>
      <c r="E34" s="512">
        <f t="shared" si="1"/>
        <v>28596</v>
      </c>
    </row>
    <row r="35" spans="1:5" ht="16.5">
      <c r="A35" s="335">
        <v>6</v>
      </c>
      <c r="B35" s="567" t="s">
        <v>124</v>
      </c>
      <c r="C35" s="568">
        <f>SUM(C36:C42)</f>
        <v>8428</v>
      </c>
      <c r="D35" s="568">
        <f>SUM(D36:D42)</f>
        <v>8428</v>
      </c>
      <c r="E35" s="569">
        <f>SUM(E36:E42)</f>
        <v>0</v>
      </c>
    </row>
    <row r="36" spans="1:5" ht="33">
      <c r="A36" s="94"/>
      <c r="B36" s="486" t="s">
        <v>382</v>
      </c>
      <c r="C36" s="291">
        <v>4000</v>
      </c>
      <c r="D36" s="485">
        <v>4000</v>
      </c>
      <c r="E36" s="371">
        <f aca="true" t="shared" si="2" ref="E36:E42">C36-D36</f>
        <v>0</v>
      </c>
    </row>
    <row r="37" spans="1:5" ht="33">
      <c r="A37" s="94"/>
      <c r="B37" s="446" t="s">
        <v>376</v>
      </c>
      <c r="C37" s="507">
        <v>900</v>
      </c>
      <c r="D37" s="288">
        <v>900</v>
      </c>
      <c r="E37" s="371">
        <f t="shared" si="2"/>
        <v>0</v>
      </c>
    </row>
    <row r="38" spans="1:5" ht="16.5">
      <c r="A38" s="289"/>
      <c r="B38" s="484" t="s">
        <v>378</v>
      </c>
      <c r="C38" s="291">
        <v>178</v>
      </c>
      <c r="D38" s="485">
        <v>178</v>
      </c>
      <c r="E38" s="371">
        <f t="shared" si="2"/>
        <v>0</v>
      </c>
    </row>
    <row r="39" spans="1:5" ht="16.5">
      <c r="A39" s="289"/>
      <c r="B39" s="484" t="s">
        <v>379</v>
      </c>
      <c r="C39" s="291">
        <v>800</v>
      </c>
      <c r="D39" s="485">
        <v>800</v>
      </c>
      <c r="E39" s="371">
        <f t="shared" si="2"/>
        <v>0</v>
      </c>
    </row>
    <row r="40" spans="1:5" ht="16.5">
      <c r="A40" s="289"/>
      <c r="B40" s="484" t="s">
        <v>380</v>
      </c>
      <c r="C40" s="291">
        <v>150</v>
      </c>
      <c r="D40" s="485">
        <v>150</v>
      </c>
      <c r="E40" s="371">
        <f t="shared" si="2"/>
        <v>0</v>
      </c>
    </row>
    <row r="41" spans="1:5" ht="33">
      <c r="A41" s="289"/>
      <c r="B41" s="484" t="s">
        <v>381</v>
      </c>
      <c r="C41" s="291">
        <v>800</v>
      </c>
      <c r="D41" s="485">
        <v>800</v>
      </c>
      <c r="E41" s="371">
        <f t="shared" si="2"/>
        <v>0</v>
      </c>
    </row>
    <row r="42" spans="1:5" ht="33">
      <c r="A42" s="38"/>
      <c r="B42" s="545" t="s">
        <v>377</v>
      </c>
      <c r="C42" s="291">
        <v>1600</v>
      </c>
      <c r="D42" s="485">
        <v>1600</v>
      </c>
      <c r="E42" s="371">
        <f t="shared" si="2"/>
        <v>0</v>
      </c>
    </row>
    <row r="43" spans="1:5" ht="16.5" customHeight="1">
      <c r="A43" s="125"/>
      <c r="B43" s="105"/>
      <c r="C43" s="524"/>
      <c r="D43" s="37"/>
      <c r="E43" s="528"/>
    </row>
    <row r="44" spans="1:5" ht="16.5" customHeight="1">
      <c r="A44" s="94">
        <v>7</v>
      </c>
      <c r="B44" s="96" t="s">
        <v>123</v>
      </c>
      <c r="C44" s="249">
        <f>SUM(C45:C46)</f>
        <v>550</v>
      </c>
      <c r="D44" s="249">
        <f>SUM(D45:D46)</f>
        <v>0</v>
      </c>
      <c r="E44" s="97">
        <f>C44-D44</f>
        <v>550</v>
      </c>
    </row>
    <row r="45" spans="1:5" ht="16.5" customHeight="1">
      <c r="A45" s="94"/>
      <c r="B45" s="98" t="s">
        <v>370</v>
      </c>
      <c r="C45" s="248">
        <v>300</v>
      </c>
      <c r="D45" s="248"/>
      <c r="E45" s="254">
        <f>C45-D45</f>
        <v>300</v>
      </c>
    </row>
    <row r="46" spans="1:5" ht="16.5" customHeight="1">
      <c r="A46" s="94"/>
      <c r="B46" s="98" t="s">
        <v>371</v>
      </c>
      <c r="C46" s="248">
        <v>250</v>
      </c>
      <c r="D46" s="248"/>
      <c r="E46" s="254">
        <f>C46-D46</f>
        <v>250</v>
      </c>
    </row>
    <row r="47" spans="1:5" ht="16.5" customHeight="1">
      <c r="A47" s="94"/>
      <c r="B47" s="446"/>
      <c r="C47" s="447"/>
      <c r="D47" s="288"/>
      <c r="E47" s="371"/>
    </row>
    <row r="48" spans="1:12" ht="16.5">
      <c r="A48" s="101">
        <v>8</v>
      </c>
      <c r="B48" s="99" t="s">
        <v>126</v>
      </c>
      <c r="C48" s="250">
        <f>SUM(C49:C49)</f>
        <v>5000</v>
      </c>
      <c r="D48" s="250">
        <f>SUM(D49:D49)</f>
        <v>0</v>
      </c>
      <c r="E48" s="100">
        <f>SUM(E49:E49)</f>
        <v>5000</v>
      </c>
      <c r="L48" s="3"/>
    </row>
    <row r="49" spans="1:12" ht="16.5">
      <c r="A49" s="114"/>
      <c r="B49" s="115" t="s">
        <v>54</v>
      </c>
      <c r="C49" s="252">
        <v>5000</v>
      </c>
      <c r="D49" s="248"/>
      <c r="E49" s="254">
        <f>C49-D49</f>
        <v>5000</v>
      </c>
      <c r="L49" s="3"/>
    </row>
    <row r="50" spans="1:12" ht="16.5">
      <c r="A50" s="101"/>
      <c r="B50" s="155"/>
      <c r="C50" s="251"/>
      <c r="D50" s="248"/>
      <c r="E50" s="254">
        <f>C50-D50</f>
        <v>0</v>
      </c>
      <c r="L50" s="3"/>
    </row>
    <row r="51" spans="1:12" ht="16.5">
      <c r="A51" s="114"/>
      <c r="B51" s="451" t="s">
        <v>24</v>
      </c>
      <c r="C51" s="452">
        <f>SUM(C3+C7+C10+C13+C24+C35+C48+C44)</f>
        <v>3160833</v>
      </c>
      <c r="D51" s="452">
        <f>SUM(D3+D7+D10+D13+D24+D35+D48+D44)</f>
        <v>32428</v>
      </c>
      <c r="E51" s="497">
        <f>SUM(E3+E7+E10+E13+E24+E35+E48+E44)</f>
        <v>3128405</v>
      </c>
      <c r="L51" s="3"/>
    </row>
    <row r="52" spans="1:5" s="44" customFormat="1" ht="15" customHeight="1">
      <c r="A52" s="817" t="s">
        <v>57</v>
      </c>
      <c r="B52" s="818"/>
      <c r="C52" s="250"/>
      <c r="D52" s="251"/>
      <c r="E52" s="310">
        <f aca="true" t="shared" si="3" ref="E52:E59">C52-D52</f>
        <v>0</v>
      </c>
    </row>
    <row r="53" spans="1:5" s="44" customFormat="1" ht="16.5">
      <c r="A53" s="94"/>
      <c r="B53" s="105"/>
      <c r="C53" s="250"/>
      <c r="D53" s="248"/>
      <c r="E53" s="254">
        <f t="shared" si="3"/>
        <v>0</v>
      </c>
    </row>
    <row r="54" spans="1:5" s="44" customFormat="1" ht="15">
      <c r="A54" s="94">
        <v>1</v>
      </c>
      <c r="B54" s="105" t="s">
        <v>262</v>
      </c>
      <c r="C54" s="250">
        <f>SUM(C55:C59)</f>
        <v>2720</v>
      </c>
      <c r="D54" s="250">
        <f>SUM(D55:D59)</f>
        <v>0</v>
      </c>
      <c r="E54" s="100">
        <f t="shared" si="3"/>
        <v>2720</v>
      </c>
    </row>
    <row r="55" spans="1:5" s="44" customFormat="1" ht="16.5">
      <c r="A55" s="94"/>
      <c r="B55" s="98" t="s">
        <v>263</v>
      </c>
      <c r="C55" s="248">
        <v>500</v>
      </c>
      <c r="D55" s="248"/>
      <c r="E55" s="254">
        <f t="shared" si="3"/>
        <v>500</v>
      </c>
    </row>
    <row r="56" spans="1:5" s="44" customFormat="1" ht="16.5">
      <c r="A56" s="94"/>
      <c r="B56" s="98" t="s">
        <v>284</v>
      </c>
      <c r="C56" s="248">
        <v>1500</v>
      </c>
      <c r="D56" s="248"/>
      <c r="E56" s="254">
        <f t="shared" si="3"/>
        <v>1500</v>
      </c>
    </row>
    <row r="57" spans="1:5" s="44" customFormat="1" ht="16.5">
      <c r="A57" s="94"/>
      <c r="B57" s="98" t="s">
        <v>285</v>
      </c>
      <c r="C57" s="248">
        <v>320</v>
      </c>
      <c r="D57" s="248"/>
      <c r="E57" s="254">
        <f t="shared" si="3"/>
        <v>320</v>
      </c>
    </row>
    <row r="58" spans="1:5" s="44" customFormat="1" ht="16.5">
      <c r="A58" s="94"/>
      <c r="B58" s="98" t="s">
        <v>286</v>
      </c>
      <c r="C58" s="248">
        <v>200</v>
      </c>
      <c r="D58" s="248"/>
      <c r="E58" s="254">
        <f t="shared" si="3"/>
        <v>200</v>
      </c>
    </row>
    <row r="59" spans="1:5" s="44" customFormat="1" ht="16.5">
      <c r="A59" s="94"/>
      <c r="B59" s="98" t="s">
        <v>264</v>
      </c>
      <c r="C59" s="248">
        <v>200</v>
      </c>
      <c r="D59" s="248"/>
      <c r="E59" s="254">
        <f t="shared" si="3"/>
        <v>200</v>
      </c>
    </row>
    <row r="60" spans="1:5" s="44" customFormat="1" ht="16.5">
      <c r="A60" s="94"/>
      <c r="B60" s="95"/>
      <c r="C60" s="248"/>
      <c r="D60" s="248"/>
      <c r="E60" s="254"/>
    </row>
    <row r="61" spans="1:5" s="107" customFormat="1" ht="16.5">
      <c r="A61" s="289">
        <v>2</v>
      </c>
      <c r="B61" s="493" t="s">
        <v>209</v>
      </c>
      <c r="C61" s="255">
        <f>SUM(C62:C65)</f>
        <v>3175</v>
      </c>
      <c r="D61" s="255">
        <f>SUM(D62:D65)</f>
        <v>0</v>
      </c>
      <c r="E61" s="123">
        <f>SUM(E62:E65)</f>
        <v>3175</v>
      </c>
    </row>
    <row r="62" spans="1:5" s="107" customFormat="1" ht="16.5">
      <c r="A62" s="38"/>
      <c r="B62" s="359" t="s">
        <v>399</v>
      </c>
      <c r="C62" s="291">
        <v>850</v>
      </c>
      <c r="D62" s="495">
        <v>0</v>
      </c>
      <c r="E62" s="366">
        <f>C62-D62</f>
        <v>850</v>
      </c>
    </row>
    <row r="63" spans="1:5" s="107" customFormat="1" ht="16.5">
      <c r="A63" s="38"/>
      <c r="B63" s="359" t="s">
        <v>400</v>
      </c>
      <c r="C63" s="291">
        <v>570</v>
      </c>
      <c r="D63" s="495"/>
      <c r="E63" s="366">
        <f>C63-D63</f>
        <v>570</v>
      </c>
    </row>
    <row r="64" spans="1:5" s="107" customFormat="1" ht="16.5">
      <c r="A64" s="38"/>
      <c r="B64" s="359" t="s">
        <v>295</v>
      </c>
      <c r="C64" s="291">
        <v>1555</v>
      </c>
      <c r="D64" s="495"/>
      <c r="E64" s="366">
        <f>C64-D64</f>
        <v>1555</v>
      </c>
    </row>
    <row r="65" spans="1:5" s="107" customFormat="1" ht="16.5">
      <c r="A65" s="38"/>
      <c r="B65" s="359" t="s">
        <v>401</v>
      </c>
      <c r="C65" s="291">
        <v>200</v>
      </c>
      <c r="D65" s="495"/>
      <c r="E65" s="366">
        <f>C65-D65</f>
        <v>200</v>
      </c>
    </row>
    <row r="66" spans="1:5" s="107" customFormat="1" ht="16.5">
      <c r="A66" s="349"/>
      <c r="B66" s="474"/>
      <c r="C66" s="368"/>
      <c r="D66" s="369"/>
      <c r="E66" s="370"/>
    </row>
    <row r="67" spans="1:5" s="44" customFormat="1" ht="15">
      <c r="A67" s="101">
        <v>3</v>
      </c>
      <c r="B67" s="105" t="s">
        <v>260</v>
      </c>
      <c r="C67" s="250">
        <f>SUM(C68)</f>
        <v>500</v>
      </c>
      <c r="D67" s="250">
        <f>SUM(D68)</f>
        <v>0</v>
      </c>
      <c r="E67" s="367">
        <f>C67-D67</f>
        <v>500</v>
      </c>
    </row>
    <row r="68" spans="1:5" s="44" customFormat="1" ht="16.5">
      <c r="A68" s="94"/>
      <c r="B68" s="489" t="s">
        <v>318</v>
      </c>
      <c r="C68" s="248">
        <v>500</v>
      </c>
      <c r="D68" s="248"/>
      <c r="E68" s="254">
        <f>C68-D68</f>
        <v>500</v>
      </c>
    </row>
    <row r="69" spans="1:5" s="44" customFormat="1" ht="16.5">
      <c r="A69" s="94"/>
      <c r="B69" s="347"/>
      <c r="C69" s="248"/>
      <c r="D69" s="248"/>
      <c r="E69" s="254">
        <f>C69-D69</f>
        <v>0</v>
      </c>
    </row>
    <row r="70" spans="1:5" s="44" customFormat="1" ht="15">
      <c r="A70" s="94">
        <v>4</v>
      </c>
      <c r="B70" s="105" t="s">
        <v>320</v>
      </c>
      <c r="C70" s="249">
        <f>SUM(C71)</f>
        <v>1081</v>
      </c>
      <c r="D70" s="249">
        <f>SUM(D71)</f>
        <v>0</v>
      </c>
      <c r="E70" s="97">
        <f>SUM(E71)</f>
        <v>1081</v>
      </c>
    </row>
    <row r="71" spans="1:5" s="44" customFormat="1" ht="16.5">
      <c r="A71" s="289"/>
      <c r="B71" s="562" t="s">
        <v>406</v>
      </c>
      <c r="C71" s="365">
        <v>1081</v>
      </c>
      <c r="D71" s="365"/>
      <c r="E71" s="348">
        <f>C71-D71</f>
        <v>1081</v>
      </c>
    </row>
    <row r="72" spans="1:5" s="44" customFormat="1" ht="16.5">
      <c r="A72" s="38"/>
      <c r="B72" s="494"/>
      <c r="C72" s="291"/>
      <c r="D72" s="291"/>
      <c r="E72" s="254"/>
    </row>
    <row r="73" spans="1:5" s="44" customFormat="1" ht="15">
      <c r="A73" s="101">
        <v>5</v>
      </c>
      <c r="B73" s="105" t="s">
        <v>207</v>
      </c>
      <c r="C73" s="250">
        <f>SUM(C74:C75)</f>
        <v>51811</v>
      </c>
      <c r="D73" s="250">
        <f>SUM(D74:D75)</f>
        <v>0</v>
      </c>
      <c r="E73" s="100">
        <f>SUM(E74:E75)</f>
        <v>51811</v>
      </c>
    </row>
    <row r="74" spans="1:5" s="44" customFormat="1" ht="16.5">
      <c r="A74" s="94"/>
      <c r="B74" s="98" t="s">
        <v>328</v>
      </c>
      <c r="C74" s="248">
        <v>3184</v>
      </c>
      <c r="D74" s="248">
        <v>0</v>
      </c>
      <c r="E74" s="254">
        <f>C74-D74</f>
        <v>3184</v>
      </c>
    </row>
    <row r="75" spans="1:5" s="44" customFormat="1" ht="16.5">
      <c r="A75" s="289"/>
      <c r="B75" s="555" t="s">
        <v>329</v>
      </c>
      <c r="C75" s="365">
        <v>48627</v>
      </c>
      <c r="D75" s="365">
        <v>0</v>
      </c>
      <c r="E75" s="348">
        <f>C75-D75</f>
        <v>48627</v>
      </c>
    </row>
    <row r="76" spans="1:5" s="44" customFormat="1" ht="16.5">
      <c r="A76" s="349"/>
      <c r="B76" s="566"/>
      <c r="C76" s="368"/>
      <c r="D76" s="291"/>
      <c r="E76" s="529"/>
    </row>
    <row r="77" spans="1:5" s="44" customFormat="1" ht="15">
      <c r="A77" s="101">
        <v>6</v>
      </c>
      <c r="B77" s="514" t="s">
        <v>206</v>
      </c>
      <c r="C77" s="250">
        <f>SUM(C78:C80)</f>
        <v>1230</v>
      </c>
      <c r="D77" s="250">
        <f>SUM(D78:D80)</f>
        <v>0</v>
      </c>
      <c r="E77" s="100">
        <f>SUM(E78:E80)</f>
        <v>1230</v>
      </c>
    </row>
    <row r="78" spans="1:5" s="44" customFormat="1" ht="16.5">
      <c r="A78" s="94"/>
      <c r="B78" s="560" t="s">
        <v>295</v>
      </c>
      <c r="C78" s="248">
        <v>225</v>
      </c>
      <c r="D78" s="248"/>
      <c r="E78" s="254">
        <f>C78-D78</f>
        <v>225</v>
      </c>
    </row>
    <row r="79" spans="1:5" s="44" customFormat="1" ht="16.5">
      <c r="A79" s="122"/>
      <c r="B79" s="560" t="s">
        <v>408</v>
      </c>
      <c r="C79" s="460">
        <v>695</v>
      </c>
      <c r="D79" s="248"/>
      <c r="E79" s="254">
        <f>C79-D79</f>
        <v>695</v>
      </c>
    </row>
    <row r="80" spans="1:5" s="44" customFormat="1" ht="16.5">
      <c r="A80" s="122"/>
      <c r="B80" s="560" t="s">
        <v>409</v>
      </c>
      <c r="C80" s="460">
        <v>310</v>
      </c>
      <c r="D80" s="248"/>
      <c r="E80" s="254">
        <f>C80-D80</f>
        <v>310</v>
      </c>
    </row>
    <row r="81" spans="1:5" s="44" customFormat="1" ht="16.5">
      <c r="A81" s="122"/>
      <c r="B81" s="272"/>
      <c r="C81" s="460"/>
      <c r="D81" s="365"/>
      <c r="E81" s="254"/>
    </row>
    <row r="82" spans="1:5" s="44" customFormat="1" ht="15">
      <c r="A82" s="122">
        <v>7</v>
      </c>
      <c r="B82" s="205" t="s">
        <v>321</v>
      </c>
      <c r="C82" s="461">
        <f>SUM(C83)</f>
        <v>284</v>
      </c>
      <c r="D82" s="307">
        <f>SUM(D83)</f>
        <v>284</v>
      </c>
      <c r="E82" s="500">
        <f>SUM(E83)</f>
        <v>0</v>
      </c>
    </row>
    <row r="83" spans="1:5" s="44" customFormat="1" ht="17.25" thickBot="1">
      <c r="A83" s="103"/>
      <c r="B83" s="561" t="s">
        <v>412</v>
      </c>
      <c r="C83" s="351">
        <v>284</v>
      </c>
      <c r="D83" s="570">
        <v>284</v>
      </c>
      <c r="E83" s="350">
        <f>C83-D83</f>
        <v>0</v>
      </c>
    </row>
    <row r="84" spans="1:5" s="107" customFormat="1" ht="16.5">
      <c r="A84" s="101">
        <v>8</v>
      </c>
      <c r="B84" s="105" t="s">
        <v>208</v>
      </c>
      <c r="C84" s="250">
        <f>SUM(C85:C85)</f>
        <v>1302</v>
      </c>
      <c r="D84" s="250">
        <f>SUM(D85)</f>
        <v>0</v>
      </c>
      <c r="E84" s="100">
        <f>C84-D84</f>
        <v>1302</v>
      </c>
    </row>
    <row r="85" spans="1:5" s="107" customFormat="1" ht="16.5">
      <c r="A85" s="114"/>
      <c r="B85" s="559" t="s">
        <v>407</v>
      </c>
      <c r="C85" s="252">
        <v>1302</v>
      </c>
      <c r="D85" s="252"/>
      <c r="E85" s="473">
        <f>C85-D85</f>
        <v>1302</v>
      </c>
    </row>
    <row r="86" spans="1:5" s="107" customFormat="1" ht="16.5">
      <c r="A86" s="349"/>
      <c r="B86" s="474"/>
      <c r="C86" s="368"/>
      <c r="D86" s="368"/>
      <c r="E86" s="475"/>
    </row>
    <row r="87" spans="1:5" s="44" customFormat="1" ht="15">
      <c r="A87" s="101">
        <v>9</v>
      </c>
      <c r="B87" s="472" t="s">
        <v>98</v>
      </c>
      <c r="C87" s="250">
        <f>SUM(C88:C103)</f>
        <v>44868</v>
      </c>
      <c r="D87" s="250">
        <f>SUM(D88:D103)</f>
        <v>0</v>
      </c>
      <c r="E87" s="100">
        <f>SUM(E88:E103)</f>
        <v>44868</v>
      </c>
    </row>
    <row r="88" spans="1:5" s="44" customFormat="1" ht="16.5">
      <c r="A88" s="94"/>
      <c r="B88" s="98" t="s">
        <v>301</v>
      </c>
      <c r="C88" s="248">
        <v>2500</v>
      </c>
      <c r="D88" s="248"/>
      <c r="E88" s="254">
        <f aca="true" t="shared" si="4" ref="E88:E103">C88-D88</f>
        <v>2500</v>
      </c>
    </row>
    <row r="89" spans="1:5" s="44" customFormat="1" ht="16.5">
      <c r="A89" s="94"/>
      <c r="B89" s="98" t="s">
        <v>309</v>
      </c>
      <c r="C89" s="248">
        <v>1200</v>
      </c>
      <c r="D89" s="248"/>
      <c r="E89" s="254">
        <f t="shared" si="4"/>
        <v>1200</v>
      </c>
    </row>
    <row r="90" spans="1:5" s="44" customFormat="1" ht="16.5">
      <c r="A90" s="94"/>
      <c r="B90" s="98" t="s">
        <v>302</v>
      </c>
      <c r="C90" s="248">
        <v>16749</v>
      </c>
      <c r="D90" s="248"/>
      <c r="E90" s="254">
        <f t="shared" si="4"/>
        <v>16749</v>
      </c>
    </row>
    <row r="91" spans="1:5" s="44" customFormat="1" ht="16.5">
      <c r="A91" s="94"/>
      <c r="B91" s="98" t="s">
        <v>303</v>
      </c>
      <c r="C91" s="248">
        <v>3000</v>
      </c>
      <c r="D91" s="248"/>
      <c r="E91" s="254">
        <f t="shared" si="4"/>
        <v>3000</v>
      </c>
    </row>
    <row r="92" spans="1:5" s="44" customFormat="1" ht="16.5">
      <c r="A92" s="94"/>
      <c r="B92" s="98" t="s">
        <v>300</v>
      </c>
      <c r="C92" s="248">
        <v>600</v>
      </c>
      <c r="D92" s="248"/>
      <c r="E92" s="254">
        <f t="shared" si="4"/>
        <v>600</v>
      </c>
    </row>
    <row r="93" spans="1:5" s="44" customFormat="1" ht="16.5">
      <c r="A93" s="94"/>
      <c r="B93" s="98" t="s">
        <v>281</v>
      </c>
      <c r="C93" s="248">
        <v>2400</v>
      </c>
      <c r="D93" s="248"/>
      <c r="E93" s="254">
        <f t="shared" si="4"/>
        <v>2400</v>
      </c>
    </row>
    <row r="94" spans="1:5" s="44" customFormat="1" ht="16.5">
      <c r="A94" s="94"/>
      <c r="B94" s="98" t="s">
        <v>330</v>
      </c>
      <c r="C94" s="248">
        <v>5800</v>
      </c>
      <c r="D94" s="248"/>
      <c r="E94" s="254">
        <f t="shared" si="4"/>
        <v>5800</v>
      </c>
    </row>
    <row r="95" spans="1:5" s="44" customFormat="1" ht="16.5">
      <c r="A95" s="94"/>
      <c r="B95" s="98" t="s">
        <v>304</v>
      </c>
      <c r="C95" s="248">
        <v>2500</v>
      </c>
      <c r="D95" s="248"/>
      <c r="E95" s="254">
        <f t="shared" si="4"/>
        <v>2500</v>
      </c>
    </row>
    <row r="96" spans="1:5" s="44" customFormat="1" ht="16.5">
      <c r="A96" s="94"/>
      <c r="B96" s="98" t="s">
        <v>294</v>
      </c>
      <c r="C96" s="248">
        <v>1170</v>
      </c>
      <c r="D96" s="248"/>
      <c r="E96" s="254">
        <f t="shared" si="4"/>
        <v>1170</v>
      </c>
    </row>
    <row r="97" spans="1:5" s="44" customFormat="1" ht="16.5">
      <c r="A97" s="94"/>
      <c r="B97" s="98" t="s">
        <v>282</v>
      </c>
      <c r="C97" s="248">
        <v>659</v>
      </c>
      <c r="D97" s="248"/>
      <c r="E97" s="254">
        <f t="shared" si="4"/>
        <v>659</v>
      </c>
    </row>
    <row r="98" spans="1:5" s="44" customFormat="1" ht="16.5">
      <c r="A98" s="94"/>
      <c r="B98" s="98" t="s">
        <v>442</v>
      </c>
      <c r="C98" s="248">
        <v>600</v>
      </c>
      <c r="D98" s="248"/>
      <c r="E98" s="254">
        <f t="shared" si="4"/>
        <v>600</v>
      </c>
    </row>
    <row r="99" spans="1:5" s="44" customFormat="1" ht="16.5">
      <c r="A99" s="94"/>
      <c r="B99" s="98" t="s">
        <v>305</v>
      </c>
      <c r="C99" s="248">
        <v>300</v>
      </c>
      <c r="D99" s="248"/>
      <c r="E99" s="254">
        <f t="shared" si="4"/>
        <v>300</v>
      </c>
    </row>
    <row r="100" spans="1:5" s="44" customFormat="1" ht="16.5">
      <c r="A100" s="94"/>
      <c r="B100" s="98" t="s">
        <v>306</v>
      </c>
      <c r="C100" s="248">
        <v>2250</v>
      </c>
      <c r="D100" s="248"/>
      <c r="E100" s="254">
        <f t="shared" si="4"/>
        <v>2250</v>
      </c>
    </row>
    <row r="101" spans="1:5" s="44" customFormat="1" ht="16.5">
      <c r="A101" s="94"/>
      <c r="B101" s="98" t="s">
        <v>307</v>
      </c>
      <c r="C101" s="248">
        <v>800</v>
      </c>
      <c r="D101" s="248"/>
      <c r="E101" s="254">
        <f t="shared" si="4"/>
        <v>800</v>
      </c>
    </row>
    <row r="102" spans="1:5" s="44" customFormat="1" ht="16.5">
      <c r="A102" s="94"/>
      <c r="B102" s="98" t="s">
        <v>308</v>
      </c>
      <c r="C102" s="248">
        <v>740</v>
      </c>
      <c r="D102" s="248"/>
      <c r="E102" s="254">
        <f t="shared" si="4"/>
        <v>740</v>
      </c>
    </row>
    <row r="103" spans="1:5" s="44" customFormat="1" ht="15.75" customHeight="1">
      <c r="A103" s="94"/>
      <c r="B103" s="98" t="s">
        <v>295</v>
      </c>
      <c r="C103" s="248">
        <v>3600</v>
      </c>
      <c r="D103" s="248"/>
      <c r="E103" s="254">
        <f t="shared" si="4"/>
        <v>3600</v>
      </c>
    </row>
    <row r="104" spans="1:5" s="44" customFormat="1" ht="16.5">
      <c r="A104" s="94"/>
      <c r="B104" s="95"/>
      <c r="C104" s="248"/>
      <c r="D104" s="248"/>
      <c r="E104" s="254"/>
    </row>
    <row r="105" spans="1:12" ht="16.5">
      <c r="A105" s="94"/>
      <c r="B105" s="108" t="s">
        <v>24</v>
      </c>
      <c r="C105" s="249">
        <f>C61+C67+C70+C73+C77+C82+C84+C87+C54</f>
        <v>106971</v>
      </c>
      <c r="D105" s="249">
        <f>D61+D67+D70+D73+D77+D82+D84+D87+D54</f>
        <v>284</v>
      </c>
      <c r="E105" s="97">
        <f>E61+E67+E70+E73+E77+E82+E84+E87+E54</f>
        <v>106687</v>
      </c>
      <c r="L105" s="3"/>
    </row>
    <row r="106" spans="1:12" ht="16.5">
      <c r="A106" s="94"/>
      <c r="B106" s="109"/>
      <c r="C106" s="248"/>
      <c r="D106" s="248"/>
      <c r="E106" s="254">
        <f>C106-D106</f>
        <v>0</v>
      </c>
      <c r="L106" s="3"/>
    </row>
    <row r="107" spans="1:12" ht="17.25" thickBot="1">
      <c r="A107" s="103"/>
      <c r="B107" s="110" t="s">
        <v>55</v>
      </c>
      <c r="C107" s="453">
        <f>SUM(C51+C105)</f>
        <v>3267804</v>
      </c>
      <c r="D107" s="453">
        <f>SUM(D51+D105)</f>
        <v>32712</v>
      </c>
      <c r="E107" s="111">
        <f>SUM(E51+E105)</f>
        <v>3235092</v>
      </c>
      <c r="L107" s="3"/>
    </row>
    <row r="109" spans="2:12" ht="16.5">
      <c r="B109" s="3"/>
      <c r="L109" s="3"/>
    </row>
  </sheetData>
  <sheetProtection/>
  <mergeCells count="2">
    <mergeCell ref="A2:C2"/>
    <mergeCell ref="A52:B52"/>
  </mergeCells>
  <printOptions/>
  <pageMargins left="0.31496062992125984" right="0.1968503937007874" top="0.7086614173228347" bottom="0.15748031496062992" header="0.2362204724409449" footer="0.1968503937007874"/>
  <pageSetup horizontalDpi="600" verticalDpi="600" orientation="portrait" paperSize="9" scale="85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2" manualBreakCount="2">
    <brk id="34" max="255" man="1"/>
    <brk id="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67">
      <selection activeCell="I93" sqref="I93"/>
    </sheetView>
  </sheetViews>
  <sheetFormatPr defaultColWidth="9.140625" defaultRowHeight="12.75"/>
  <cols>
    <col min="1" max="1" width="5.57421875" style="112" customWidth="1"/>
    <col min="2" max="2" width="64.421875" style="3" customWidth="1"/>
    <col min="3" max="3" width="12.28125" style="3" bestFit="1" customWidth="1"/>
    <col min="4" max="4" width="11.140625" style="3" bestFit="1" customWidth="1"/>
    <col min="5" max="5" width="12.28125" style="3" bestFit="1" customWidth="1"/>
    <col min="6" max="16384" width="9.140625" style="3" customWidth="1"/>
  </cols>
  <sheetData>
    <row r="1" spans="1:12" ht="45.75" thickBot="1">
      <c r="A1" s="92" t="s">
        <v>14</v>
      </c>
      <c r="B1" s="93" t="s">
        <v>58</v>
      </c>
      <c r="C1" s="247" t="s">
        <v>299</v>
      </c>
      <c r="D1" s="151" t="s">
        <v>134</v>
      </c>
      <c r="E1" s="234" t="s">
        <v>135</v>
      </c>
      <c r="L1" s="44"/>
    </row>
    <row r="2" spans="1:12" ht="16.5" customHeight="1">
      <c r="A2" s="819" t="s">
        <v>59</v>
      </c>
      <c r="B2" s="820"/>
      <c r="C2" s="820"/>
      <c r="D2" s="241"/>
      <c r="E2" s="242"/>
      <c r="L2" s="44"/>
    </row>
    <row r="3" spans="1:12" ht="16.5">
      <c r="A3" s="94">
        <v>1</v>
      </c>
      <c r="B3" s="131" t="s">
        <v>203</v>
      </c>
      <c r="C3" s="307">
        <f>SUM(C4:C4)</f>
        <v>10000</v>
      </c>
      <c r="D3" s="307">
        <f>SUM(D4:D4)</f>
        <v>10000</v>
      </c>
      <c r="E3" s="268">
        <f>C3-D3</f>
        <v>0</v>
      </c>
      <c r="L3" s="44"/>
    </row>
    <row r="4" spans="1:12" ht="16.5">
      <c r="A4" s="94"/>
      <c r="B4" s="118" t="s">
        <v>369</v>
      </c>
      <c r="C4" s="291">
        <v>10000</v>
      </c>
      <c r="D4" s="336">
        <v>10000</v>
      </c>
      <c r="E4" s="254">
        <f>C4-D4</f>
        <v>0</v>
      </c>
      <c r="L4" s="44"/>
    </row>
    <row r="5" spans="1:12" ht="16.5" customHeight="1">
      <c r="A5" s="548"/>
      <c r="B5" s="205"/>
      <c r="C5" s="205"/>
      <c r="D5" s="37"/>
      <c r="E5" s="549"/>
      <c r="L5" s="44"/>
    </row>
    <row r="6" spans="1:12" ht="16.5">
      <c r="A6" s="94">
        <v>2</v>
      </c>
      <c r="B6" s="556" t="s">
        <v>127</v>
      </c>
      <c r="C6" s="557">
        <f>SUM(C7:C22)</f>
        <v>68058</v>
      </c>
      <c r="D6" s="557">
        <f>SUM(D7:D22)</f>
        <v>0</v>
      </c>
      <c r="E6" s="123">
        <f>SUM(E7:E22)</f>
        <v>68058</v>
      </c>
      <c r="L6" s="44"/>
    </row>
    <row r="7" spans="1:12" ht="16.5">
      <c r="A7" s="122"/>
      <c r="B7" s="118" t="s">
        <v>60</v>
      </c>
      <c r="C7" s="248">
        <v>3781</v>
      </c>
      <c r="D7" s="248"/>
      <c r="E7" s="254">
        <f aca="true" t="shared" si="0" ref="E7:E22">C7-D7</f>
        <v>3781</v>
      </c>
      <c r="L7" s="44"/>
    </row>
    <row r="8" spans="1:12" ht="16.5">
      <c r="A8" s="122"/>
      <c r="B8" s="118" t="s">
        <v>213</v>
      </c>
      <c r="C8" s="248">
        <v>750</v>
      </c>
      <c r="D8" s="248"/>
      <c r="E8" s="254">
        <f t="shared" si="0"/>
        <v>750</v>
      </c>
      <c r="L8" s="44"/>
    </row>
    <row r="9" spans="1:12" ht="17.25" customHeight="1">
      <c r="A9" s="122"/>
      <c r="B9" s="118" t="s">
        <v>205</v>
      </c>
      <c r="C9" s="248">
        <v>820</v>
      </c>
      <c r="D9" s="248"/>
      <c r="E9" s="254">
        <f t="shared" si="0"/>
        <v>820</v>
      </c>
      <c r="L9" s="44"/>
    </row>
    <row r="10" spans="1:12" ht="16.5">
      <c r="A10" s="122"/>
      <c r="B10" s="118" t="s">
        <v>344</v>
      </c>
      <c r="C10" s="248">
        <v>15345</v>
      </c>
      <c r="D10" s="248"/>
      <c r="E10" s="254">
        <f t="shared" si="0"/>
        <v>15345</v>
      </c>
      <c r="L10" s="44"/>
    </row>
    <row r="11" spans="1:12" ht="16.5">
      <c r="A11" s="122"/>
      <c r="B11" s="118" t="s">
        <v>345</v>
      </c>
      <c r="C11" s="248">
        <v>3600</v>
      </c>
      <c r="D11" s="248"/>
      <c r="E11" s="254">
        <f t="shared" si="0"/>
        <v>3600</v>
      </c>
      <c r="L11" s="44"/>
    </row>
    <row r="12" spans="1:12" ht="16.5">
      <c r="A12" s="122"/>
      <c r="B12" s="118" t="s">
        <v>346</v>
      </c>
      <c r="C12" s="248">
        <v>8123</v>
      </c>
      <c r="D12" s="248"/>
      <c r="E12" s="254">
        <f t="shared" si="0"/>
        <v>8123</v>
      </c>
      <c r="L12" s="44"/>
    </row>
    <row r="13" spans="1:12" ht="16.5">
      <c r="A13" s="122"/>
      <c r="B13" s="118" t="s">
        <v>347</v>
      </c>
      <c r="C13" s="248">
        <v>13791</v>
      </c>
      <c r="D13" s="248"/>
      <c r="E13" s="254">
        <f t="shared" si="0"/>
        <v>13791</v>
      </c>
      <c r="L13" s="44"/>
    </row>
    <row r="14" spans="1:12" ht="16.5">
      <c r="A14" s="122"/>
      <c r="B14" s="118" t="s">
        <v>349</v>
      </c>
      <c r="C14" s="248">
        <v>9276</v>
      </c>
      <c r="D14" s="248"/>
      <c r="E14" s="254">
        <f t="shared" si="0"/>
        <v>9276</v>
      </c>
      <c r="L14" s="44"/>
    </row>
    <row r="15" spans="1:12" ht="16.5">
      <c r="A15" s="122"/>
      <c r="B15" s="555" t="s">
        <v>432</v>
      </c>
      <c r="C15" s="365">
        <v>1755</v>
      </c>
      <c r="D15" s="365"/>
      <c r="E15" s="254">
        <f t="shared" si="0"/>
        <v>1755</v>
      </c>
      <c r="L15" s="44"/>
    </row>
    <row r="16" spans="1:12" ht="16.5">
      <c r="A16" s="122"/>
      <c r="B16" s="555" t="s">
        <v>433</v>
      </c>
      <c r="C16" s="365">
        <v>1795</v>
      </c>
      <c r="D16" s="365"/>
      <c r="E16" s="254">
        <f t="shared" si="0"/>
        <v>1795</v>
      </c>
      <c r="L16" s="44"/>
    </row>
    <row r="17" spans="1:12" ht="16.5">
      <c r="A17" s="122"/>
      <c r="B17" s="555" t="s">
        <v>434</v>
      </c>
      <c r="C17" s="365">
        <v>1124</v>
      </c>
      <c r="D17" s="365"/>
      <c r="E17" s="254">
        <f t="shared" si="0"/>
        <v>1124</v>
      </c>
      <c r="L17" s="44"/>
    </row>
    <row r="18" spans="1:12" ht="16.5">
      <c r="A18" s="122"/>
      <c r="B18" s="555" t="s">
        <v>435</v>
      </c>
      <c r="C18" s="365">
        <v>1066</v>
      </c>
      <c r="D18" s="365"/>
      <c r="E18" s="254">
        <f t="shared" si="0"/>
        <v>1066</v>
      </c>
      <c r="L18" s="44"/>
    </row>
    <row r="19" spans="1:12" ht="16.5">
      <c r="A19" s="122"/>
      <c r="B19" s="555" t="s">
        <v>436</v>
      </c>
      <c r="C19" s="365">
        <v>1744</v>
      </c>
      <c r="D19" s="365"/>
      <c r="E19" s="254">
        <f t="shared" si="0"/>
        <v>1744</v>
      </c>
      <c r="L19" s="44"/>
    </row>
    <row r="20" spans="1:12" ht="16.5">
      <c r="A20" s="122"/>
      <c r="B20" s="555" t="s">
        <v>437</v>
      </c>
      <c r="C20" s="365">
        <v>1288</v>
      </c>
      <c r="D20" s="365"/>
      <c r="E20" s="254">
        <f t="shared" si="0"/>
        <v>1288</v>
      </c>
      <c r="L20" s="44"/>
    </row>
    <row r="21" spans="1:12" ht="16.5">
      <c r="A21" s="122"/>
      <c r="B21" s="555" t="s">
        <v>438</v>
      </c>
      <c r="C21" s="365">
        <v>1800</v>
      </c>
      <c r="D21" s="365"/>
      <c r="E21" s="254">
        <f t="shared" si="0"/>
        <v>1800</v>
      </c>
      <c r="L21" s="44"/>
    </row>
    <row r="22" spans="1:12" ht="16.5">
      <c r="A22" s="122"/>
      <c r="B22" s="555" t="s">
        <v>348</v>
      </c>
      <c r="C22" s="365">
        <v>2000</v>
      </c>
      <c r="D22" s="365"/>
      <c r="E22" s="254">
        <f t="shared" si="0"/>
        <v>2000</v>
      </c>
      <c r="L22" s="44"/>
    </row>
    <row r="23" spans="1:12" ht="16.5" customHeight="1">
      <c r="A23" s="548"/>
      <c r="B23" s="205"/>
      <c r="C23" s="496"/>
      <c r="D23" s="37"/>
      <c r="E23" s="549"/>
      <c r="L23" s="44"/>
    </row>
    <row r="24" spans="1:12" ht="16.5">
      <c r="A24" s="94">
        <v>3</v>
      </c>
      <c r="B24" s="558" t="s">
        <v>121</v>
      </c>
      <c r="C24" s="250">
        <f>SUM(C25:C33)</f>
        <v>82177</v>
      </c>
      <c r="D24" s="250">
        <f>SUM(D25:D33)</f>
        <v>82177</v>
      </c>
      <c r="E24" s="97">
        <f>SUM(E25:E33)</f>
        <v>0</v>
      </c>
      <c r="L24" s="44"/>
    </row>
    <row r="25" spans="1:12" ht="16.5">
      <c r="A25" s="94"/>
      <c r="B25" s="118" t="s">
        <v>367</v>
      </c>
      <c r="C25" s="248">
        <v>3800</v>
      </c>
      <c r="D25" s="248">
        <v>3800</v>
      </c>
      <c r="E25" s="254">
        <f aca="true" t="shared" si="1" ref="E25:E33">C25-D25</f>
        <v>0</v>
      </c>
      <c r="L25" s="44"/>
    </row>
    <row r="26" spans="1:12" ht="16.5">
      <c r="A26" s="94"/>
      <c r="B26" s="118" t="s">
        <v>368</v>
      </c>
      <c r="C26" s="248">
        <v>4000</v>
      </c>
      <c r="D26" s="248">
        <v>4000</v>
      </c>
      <c r="E26" s="254">
        <f t="shared" si="1"/>
        <v>0</v>
      </c>
      <c r="L26" s="44"/>
    </row>
    <row r="27" spans="1:12" ht="16.5">
      <c r="A27" s="94"/>
      <c r="B27" s="118" t="s">
        <v>366</v>
      </c>
      <c r="C27" s="248">
        <v>17477</v>
      </c>
      <c r="D27" s="248">
        <v>17477</v>
      </c>
      <c r="E27" s="254">
        <f t="shared" si="1"/>
        <v>0</v>
      </c>
      <c r="L27" s="44"/>
    </row>
    <row r="28" spans="1:12" ht="16.5">
      <c r="A28" s="94"/>
      <c r="B28" s="118" t="s">
        <v>443</v>
      </c>
      <c r="C28" s="248">
        <v>12000</v>
      </c>
      <c r="D28" s="248">
        <v>12000</v>
      </c>
      <c r="E28" s="254">
        <f t="shared" si="1"/>
        <v>0</v>
      </c>
      <c r="L28" s="44"/>
    </row>
    <row r="29" spans="1:12" ht="16.5">
      <c r="A29" s="94"/>
      <c r="B29" s="118" t="s">
        <v>444</v>
      </c>
      <c r="C29" s="248">
        <v>27000</v>
      </c>
      <c r="D29" s="248">
        <v>27000</v>
      </c>
      <c r="E29" s="254">
        <f t="shared" si="1"/>
        <v>0</v>
      </c>
      <c r="L29" s="44"/>
    </row>
    <row r="30" spans="1:12" ht="16.5">
      <c r="A30" s="94"/>
      <c r="B30" s="118" t="s">
        <v>445</v>
      </c>
      <c r="C30" s="248">
        <v>14000</v>
      </c>
      <c r="D30" s="248">
        <v>14000</v>
      </c>
      <c r="E30" s="254">
        <f t="shared" si="1"/>
        <v>0</v>
      </c>
      <c r="L30" s="44"/>
    </row>
    <row r="31" spans="1:12" ht="16.5">
      <c r="A31" s="94"/>
      <c r="B31" s="118" t="s">
        <v>365</v>
      </c>
      <c r="C31" s="248">
        <v>800</v>
      </c>
      <c r="D31" s="248">
        <v>800</v>
      </c>
      <c r="E31" s="254">
        <f t="shared" si="1"/>
        <v>0</v>
      </c>
      <c r="L31" s="44"/>
    </row>
    <row r="32" spans="1:12" ht="16.5">
      <c r="A32" s="94"/>
      <c r="B32" s="118" t="s">
        <v>363</v>
      </c>
      <c r="C32" s="248">
        <v>600</v>
      </c>
      <c r="D32" s="248">
        <v>600</v>
      </c>
      <c r="E32" s="254">
        <f t="shared" si="1"/>
        <v>0</v>
      </c>
      <c r="L32" s="44"/>
    </row>
    <row r="33" spans="1:12" ht="16.5">
      <c r="A33" s="94"/>
      <c r="B33" s="118" t="s">
        <v>364</v>
      </c>
      <c r="C33" s="248">
        <v>2500</v>
      </c>
      <c r="D33" s="365">
        <v>2500</v>
      </c>
      <c r="E33" s="254">
        <f t="shared" si="1"/>
        <v>0</v>
      </c>
      <c r="L33" s="44"/>
    </row>
    <row r="34" spans="1:12" ht="16.5">
      <c r="A34" s="94"/>
      <c r="B34" s="118"/>
      <c r="C34" s="248"/>
      <c r="D34" s="37"/>
      <c r="E34" s="254"/>
      <c r="L34" s="44"/>
    </row>
    <row r="35" spans="1:12" ht="16.5">
      <c r="A35" s="360">
        <v>4</v>
      </c>
      <c r="B35" s="49" t="s">
        <v>292</v>
      </c>
      <c r="C35" s="307">
        <f>SUM(C36:C37)</f>
        <v>16000</v>
      </c>
      <c r="D35" s="307">
        <f>SUM(D36:D37)</f>
        <v>0</v>
      </c>
      <c r="E35" s="361">
        <f>SUM(E36:E37)</f>
        <v>16000</v>
      </c>
      <c r="L35" s="44"/>
    </row>
    <row r="36" spans="1:12" ht="33">
      <c r="A36" s="360"/>
      <c r="B36" s="487" t="s">
        <v>386</v>
      </c>
      <c r="C36" s="291">
        <v>13000</v>
      </c>
      <c r="D36" s="291"/>
      <c r="E36" s="348">
        <f>C36-D36</f>
        <v>13000</v>
      </c>
      <c r="L36" s="44"/>
    </row>
    <row r="37" spans="1:12" ht="33">
      <c r="A37" s="360"/>
      <c r="B37" s="306" t="s">
        <v>385</v>
      </c>
      <c r="C37" s="291">
        <v>3000</v>
      </c>
      <c r="D37" s="291">
        <v>0</v>
      </c>
      <c r="E37" s="348">
        <f>C37-D37</f>
        <v>3000</v>
      </c>
      <c r="L37" s="44"/>
    </row>
    <row r="38" spans="1:12" ht="16.5">
      <c r="A38" s="38"/>
      <c r="B38" s="516"/>
      <c r="C38" s="291"/>
      <c r="D38" s="291"/>
      <c r="E38" s="348">
        <f aca="true" t="shared" si="2" ref="E38:E46">C38-D38</f>
        <v>0</v>
      </c>
      <c r="L38" s="44"/>
    </row>
    <row r="39" spans="1:12" ht="16.5">
      <c r="A39" s="38">
        <v>5</v>
      </c>
      <c r="B39" s="518" t="s">
        <v>425</v>
      </c>
      <c r="C39" s="307">
        <f>SUM(C40:C41)</f>
        <v>262938</v>
      </c>
      <c r="D39" s="291"/>
      <c r="E39" s="520">
        <f t="shared" si="2"/>
        <v>262938</v>
      </c>
      <c r="L39" s="44"/>
    </row>
    <row r="40" spans="1:12" ht="33">
      <c r="A40" s="38"/>
      <c r="B40" s="359" t="s">
        <v>426</v>
      </c>
      <c r="C40" s="291">
        <v>59881</v>
      </c>
      <c r="D40" s="291"/>
      <c r="E40" s="348">
        <f t="shared" si="2"/>
        <v>59881</v>
      </c>
      <c r="L40" s="44"/>
    </row>
    <row r="41" spans="1:12" ht="33">
      <c r="A41" s="38"/>
      <c r="B41" s="359" t="s">
        <v>383</v>
      </c>
      <c r="C41" s="291">
        <v>203057</v>
      </c>
      <c r="D41" s="291"/>
      <c r="E41" s="348">
        <f t="shared" si="2"/>
        <v>203057</v>
      </c>
      <c r="L41" s="44"/>
    </row>
    <row r="42" spans="1:12" ht="16.5">
      <c r="A42" s="38"/>
      <c r="B42" s="516"/>
      <c r="C42" s="291"/>
      <c r="D42" s="291"/>
      <c r="E42" s="348"/>
      <c r="L42" s="44"/>
    </row>
    <row r="43" spans="1:12" ht="16.5">
      <c r="A43" s="38">
        <v>6</v>
      </c>
      <c r="B43" s="518" t="s">
        <v>427</v>
      </c>
      <c r="C43" s="307">
        <f>SUM(C44)</f>
        <v>79317</v>
      </c>
      <c r="D43" s="307">
        <f>SUM(D44)</f>
        <v>0</v>
      </c>
      <c r="E43" s="361">
        <f>SUM(E44)</f>
        <v>79317</v>
      </c>
      <c r="L43" s="44"/>
    </row>
    <row r="44" spans="1:12" ht="33.75" thickBot="1">
      <c r="A44" s="498"/>
      <c r="B44" s="575" t="s">
        <v>428</v>
      </c>
      <c r="C44" s="576">
        <v>79317</v>
      </c>
      <c r="D44" s="576"/>
      <c r="E44" s="350">
        <f t="shared" si="2"/>
        <v>79317</v>
      </c>
      <c r="L44" s="44"/>
    </row>
    <row r="45" spans="1:12" ht="30.75">
      <c r="A45" s="45">
        <v>7</v>
      </c>
      <c r="B45" s="519" t="s">
        <v>429</v>
      </c>
      <c r="C45" s="509">
        <f>SUM(C46)</f>
        <v>110529</v>
      </c>
      <c r="D45" s="336"/>
      <c r="E45" s="574">
        <f t="shared" si="2"/>
        <v>110529</v>
      </c>
      <c r="L45" s="44"/>
    </row>
    <row r="46" spans="1:12" ht="33">
      <c r="A46" s="38"/>
      <c r="B46" s="359" t="s">
        <v>384</v>
      </c>
      <c r="C46" s="291">
        <v>110529</v>
      </c>
      <c r="D46" s="291"/>
      <c r="E46" s="348">
        <f t="shared" si="2"/>
        <v>110529</v>
      </c>
      <c r="L46" s="44"/>
    </row>
    <row r="47" spans="1:12" ht="16.5">
      <c r="A47" s="38"/>
      <c r="B47" s="516"/>
      <c r="C47" s="291"/>
      <c r="D47" s="291"/>
      <c r="E47" s="517"/>
      <c r="L47" s="44"/>
    </row>
    <row r="48" spans="1:12" ht="16.5">
      <c r="A48" s="349"/>
      <c r="B48" s="571" t="s">
        <v>24</v>
      </c>
      <c r="C48" s="572">
        <f>SUM(C3+C6+C24+C35+C39+C43+C45)</f>
        <v>629019</v>
      </c>
      <c r="D48" s="572">
        <f>SUM(D3+D6+D24+D35+D39+D43+D45)</f>
        <v>92177</v>
      </c>
      <c r="E48" s="573">
        <f>SUM(E3+E6+E24+E35+E39+E43+E45)</f>
        <v>536842</v>
      </c>
      <c r="L48" s="44"/>
    </row>
    <row r="49" spans="1:12" s="35" customFormat="1" ht="16.5">
      <c r="A49" s="821" t="s">
        <v>57</v>
      </c>
      <c r="B49" s="822"/>
      <c r="C49" s="822"/>
      <c r="D49" s="149"/>
      <c r="E49" s="310"/>
      <c r="L49" s="499"/>
    </row>
    <row r="50" spans="1:12" ht="16.5">
      <c r="A50" s="513"/>
      <c r="B50" s="514"/>
      <c r="C50" s="514"/>
      <c r="D50" s="149"/>
      <c r="E50" s="310"/>
      <c r="L50" s="44"/>
    </row>
    <row r="51" spans="1:12" ht="16.5">
      <c r="A51" s="503">
        <v>1</v>
      </c>
      <c r="B51" s="205" t="s">
        <v>265</v>
      </c>
      <c r="C51" s="307">
        <f>SUM(C52:C52)</f>
        <v>290</v>
      </c>
      <c r="D51" s="307">
        <f>SUM(D52:D52)</f>
        <v>0</v>
      </c>
      <c r="E51" s="361">
        <f>SUM(E52:E52)</f>
        <v>290</v>
      </c>
      <c r="L51" s="44"/>
    </row>
    <row r="52" spans="1:12" ht="16.5">
      <c r="A52" s="502"/>
      <c r="B52" s="359" t="s">
        <v>332</v>
      </c>
      <c r="C52" s="291">
        <v>290</v>
      </c>
      <c r="D52" s="291">
        <v>0</v>
      </c>
      <c r="E52" s="254">
        <f>C52-D52</f>
        <v>290</v>
      </c>
      <c r="L52" s="44"/>
    </row>
    <row r="53" spans="1:12" ht="16.5">
      <c r="A53" s="502"/>
      <c r="B53" s="205"/>
      <c r="C53" s="205"/>
      <c r="D53" s="37"/>
      <c r="E53" s="254"/>
      <c r="L53" s="44"/>
    </row>
    <row r="54" spans="1:12" ht="16.5">
      <c r="A54" s="503">
        <v>2</v>
      </c>
      <c r="B54" s="205" t="s">
        <v>261</v>
      </c>
      <c r="C54" s="307">
        <f>SUM(C55:C58)</f>
        <v>4600</v>
      </c>
      <c r="D54" s="307">
        <f>SUM(D55)</f>
        <v>0</v>
      </c>
      <c r="E54" s="268">
        <f aca="true" t="shared" si="3" ref="E54:E62">C54-D54</f>
        <v>4600</v>
      </c>
      <c r="L54" s="44"/>
    </row>
    <row r="55" spans="1:12" ht="16.5">
      <c r="A55" s="504"/>
      <c r="B55" s="359" t="s">
        <v>402</v>
      </c>
      <c r="C55" s="291">
        <v>450</v>
      </c>
      <c r="D55" s="291">
        <v>0</v>
      </c>
      <c r="E55" s="505">
        <f t="shared" si="3"/>
        <v>450</v>
      </c>
      <c r="L55" s="44"/>
    </row>
    <row r="56" spans="1:12" ht="16.5">
      <c r="A56" s="504"/>
      <c r="B56" s="359" t="s">
        <v>403</v>
      </c>
      <c r="C56" s="291">
        <v>250</v>
      </c>
      <c r="D56" s="291"/>
      <c r="E56" s="505">
        <f t="shared" si="3"/>
        <v>250</v>
      </c>
      <c r="L56" s="44"/>
    </row>
    <row r="57" spans="1:12" ht="16.5">
      <c r="A57" s="504"/>
      <c r="B57" s="359" t="s">
        <v>404</v>
      </c>
      <c r="C57" s="291">
        <v>3220</v>
      </c>
      <c r="D57" s="291"/>
      <c r="E57" s="505">
        <f t="shared" si="3"/>
        <v>3220</v>
      </c>
      <c r="L57" s="44"/>
    </row>
    <row r="58" spans="1:12" ht="16.5">
      <c r="A58" s="550"/>
      <c r="B58" s="551" t="s">
        <v>405</v>
      </c>
      <c r="C58" s="522">
        <v>680</v>
      </c>
      <c r="D58" s="522"/>
      <c r="E58" s="552">
        <f t="shared" si="3"/>
        <v>680</v>
      </c>
      <c r="L58" s="44"/>
    </row>
    <row r="59" spans="1:12" ht="16.5">
      <c r="A59" s="504"/>
      <c r="B59" s="359"/>
      <c r="C59" s="291"/>
      <c r="D59" s="291"/>
      <c r="E59" s="505"/>
      <c r="L59" s="44"/>
    </row>
    <row r="60" spans="1:12" ht="16.5">
      <c r="A60" s="553">
        <v>3</v>
      </c>
      <c r="B60" s="554" t="s">
        <v>260</v>
      </c>
      <c r="C60" s="509">
        <f>SUM(C61:C61)</f>
        <v>7000</v>
      </c>
      <c r="D60" s="336">
        <f>SUM(D61)</f>
        <v>0</v>
      </c>
      <c r="E60" s="510">
        <f t="shared" si="3"/>
        <v>7000</v>
      </c>
      <c r="L60" s="44"/>
    </row>
    <row r="61" spans="1:12" ht="16.5">
      <c r="A61" s="502"/>
      <c r="B61" s="359" t="s">
        <v>319</v>
      </c>
      <c r="C61" s="291">
        <v>7000</v>
      </c>
      <c r="D61" s="291">
        <v>0</v>
      </c>
      <c r="E61" s="254">
        <f t="shared" si="3"/>
        <v>7000</v>
      </c>
      <c r="L61" s="44"/>
    </row>
    <row r="62" spans="1:12" ht="16.5">
      <c r="A62" s="502"/>
      <c r="B62" s="359"/>
      <c r="C62" s="291"/>
      <c r="D62" s="291"/>
      <c r="E62" s="254">
        <f t="shared" si="3"/>
        <v>0</v>
      </c>
      <c r="L62" s="44"/>
    </row>
    <row r="63" spans="1:12" ht="16.5">
      <c r="A63" s="503">
        <v>4</v>
      </c>
      <c r="B63" s="205" t="s">
        <v>206</v>
      </c>
      <c r="C63" s="307">
        <f>SUM(C64:C65)</f>
        <v>614</v>
      </c>
      <c r="D63" s="307">
        <f>SUM(D64:D65)</f>
        <v>0</v>
      </c>
      <c r="E63" s="361">
        <f>SUM(E64:E65)</f>
        <v>614</v>
      </c>
      <c r="L63" s="44"/>
    </row>
    <row r="64" spans="1:12" ht="16.5">
      <c r="A64" s="502"/>
      <c r="B64" s="359" t="s">
        <v>410</v>
      </c>
      <c r="C64" s="291">
        <v>250</v>
      </c>
      <c r="D64" s="291">
        <v>0</v>
      </c>
      <c r="E64" s="254">
        <f>C64-D64</f>
        <v>250</v>
      </c>
      <c r="L64" s="44"/>
    </row>
    <row r="65" spans="1:12" ht="16.5">
      <c r="A65" s="502"/>
      <c r="B65" s="359" t="s">
        <v>411</v>
      </c>
      <c r="C65" s="291">
        <v>364</v>
      </c>
      <c r="D65" s="291"/>
      <c r="E65" s="254">
        <f>C65-D65</f>
        <v>364</v>
      </c>
      <c r="L65" s="44"/>
    </row>
    <row r="66" spans="1:12" ht="16.5">
      <c r="A66" s="502"/>
      <c r="B66" s="205"/>
      <c r="C66" s="205"/>
      <c r="D66" s="37"/>
      <c r="E66" s="254"/>
      <c r="L66" s="44"/>
    </row>
    <row r="67" spans="1:12" ht="16.5">
      <c r="A67" s="503">
        <v>5</v>
      </c>
      <c r="B67" s="496" t="s">
        <v>98</v>
      </c>
      <c r="C67" s="307">
        <f>SUM(C68:C78)</f>
        <v>18189</v>
      </c>
      <c r="D67" s="307">
        <f>SUM(D68:D78)</f>
        <v>0</v>
      </c>
      <c r="E67" s="361">
        <f>SUM(E68:E78)</f>
        <v>18189</v>
      </c>
      <c r="L67" s="44"/>
    </row>
    <row r="68" spans="1:12" ht="16.5">
      <c r="A68" s="502"/>
      <c r="B68" s="306" t="s">
        <v>310</v>
      </c>
      <c r="C68" s="291">
        <v>500</v>
      </c>
      <c r="D68" s="291"/>
      <c r="E68" s="254">
        <f>C68-D68</f>
        <v>500</v>
      </c>
      <c r="L68" s="44"/>
    </row>
    <row r="69" spans="1:12" ht="16.5">
      <c r="A69" s="502"/>
      <c r="B69" s="306" t="s">
        <v>316</v>
      </c>
      <c r="C69" s="291">
        <v>1600</v>
      </c>
      <c r="D69" s="291"/>
      <c r="E69" s="254">
        <f aca="true" t="shared" si="4" ref="E69:E78">C69-D69</f>
        <v>1600</v>
      </c>
      <c r="L69" s="44"/>
    </row>
    <row r="70" spans="1:12" ht="16.5">
      <c r="A70" s="502"/>
      <c r="B70" s="306" t="s">
        <v>315</v>
      </c>
      <c r="C70" s="291">
        <v>1850</v>
      </c>
      <c r="D70" s="291"/>
      <c r="E70" s="254">
        <f t="shared" si="4"/>
        <v>1850</v>
      </c>
      <c r="L70" s="44"/>
    </row>
    <row r="71" spans="1:12" ht="16.5">
      <c r="A71" s="502"/>
      <c r="B71" s="306" t="s">
        <v>314</v>
      </c>
      <c r="C71" s="291">
        <v>750</v>
      </c>
      <c r="D71" s="291"/>
      <c r="E71" s="254">
        <f t="shared" si="4"/>
        <v>750</v>
      </c>
      <c r="L71" s="44"/>
    </row>
    <row r="72" spans="1:12" ht="16.5">
      <c r="A72" s="502"/>
      <c r="B72" s="306" t="s">
        <v>313</v>
      </c>
      <c r="C72" s="291">
        <v>4200</v>
      </c>
      <c r="D72" s="291"/>
      <c r="E72" s="254">
        <f t="shared" si="4"/>
        <v>4200</v>
      </c>
      <c r="L72" s="44"/>
    </row>
    <row r="73" spans="1:12" ht="16.5">
      <c r="A73" s="502"/>
      <c r="B73" s="306" t="s">
        <v>331</v>
      </c>
      <c r="C73" s="291">
        <v>2850</v>
      </c>
      <c r="D73" s="291"/>
      <c r="E73" s="254">
        <f t="shared" si="4"/>
        <v>2850</v>
      </c>
      <c r="L73" s="44"/>
    </row>
    <row r="74" spans="1:12" ht="16.5">
      <c r="A74" s="502"/>
      <c r="B74" s="306" t="s">
        <v>317</v>
      </c>
      <c r="C74" s="291">
        <v>1700</v>
      </c>
      <c r="D74" s="291"/>
      <c r="E74" s="254">
        <f t="shared" si="4"/>
        <v>1700</v>
      </c>
      <c r="L74" s="44"/>
    </row>
    <row r="75" spans="1:12" ht="16.5">
      <c r="A75" s="502"/>
      <c r="B75" s="306" t="s">
        <v>311</v>
      </c>
      <c r="C75" s="291">
        <v>639</v>
      </c>
      <c r="D75" s="291"/>
      <c r="E75" s="254">
        <f t="shared" si="4"/>
        <v>639</v>
      </c>
      <c r="L75" s="44"/>
    </row>
    <row r="76" spans="1:12" ht="16.5">
      <c r="A76" s="502"/>
      <c r="B76" s="306" t="s">
        <v>312</v>
      </c>
      <c r="C76" s="291">
        <v>2100</v>
      </c>
      <c r="D76" s="291"/>
      <c r="E76" s="254">
        <f t="shared" si="4"/>
        <v>2100</v>
      </c>
      <c r="L76" s="44"/>
    </row>
    <row r="77" spans="1:12" ht="16.5">
      <c r="A77" s="502"/>
      <c r="B77" s="306" t="s">
        <v>418</v>
      </c>
      <c r="C77" s="291">
        <v>1000</v>
      </c>
      <c r="D77" s="291"/>
      <c r="E77" s="254">
        <f t="shared" si="4"/>
        <v>1000</v>
      </c>
      <c r="L77" s="44"/>
    </row>
    <row r="78" spans="1:12" ht="16.5">
      <c r="A78" s="502"/>
      <c r="B78" s="306" t="s">
        <v>283</v>
      </c>
      <c r="C78" s="291">
        <v>1000</v>
      </c>
      <c r="D78" s="291"/>
      <c r="E78" s="254">
        <f t="shared" si="4"/>
        <v>1000</v>
      </c>
      <c r="L78" s="44"/>
    </row>
    <row r="79" spans="1:12" ht="16.5">
      <c r="A79" s="502"/>
      <c r="B79" s="205"/>
      <c r="C79" s="205"/>
      <c r="D79" s="37"/>
      <c r="E79" s="254">
        <f>C79-D79</f>
        <v>0</v>
      </c>
      <c r="L79" s="44"/>
    </row>
    <row r="80" spans="1:5" s="120" customFormat="1" ht="15">
      <c r="A80" s="38"/>
      <c r="B80" s="483" t="s">
        <v>1</v>
      </c>
      <c r="C80" s="307">
        <f>SUM(C51+C54+C60+C63+C67)</f>
        <v>30693</v>
      </c>
      <c r="D80" s="307">
        <f>SUM(D51+D54+D60+D63+D67)</f>
        <v>0</v>
      </c>
      <c r="E80" s="361">
        <f>SUM(E51+E54+E60+E63+E67)</f>
        <v>30693</v>
      </c>
    </row>
    <row r="81" spans="1:12" ht="16.5">
      <c r="A81" s="101"/>
      <c r="B81" s="501"/>
      <c r="C81" s="251"/>
      <c r="D81" s="149"/>
      <c r="E81" s="310">
        <f>C81-D81</f>
        <v>0</v>
      </c>
      <c r="L81" s="44"/>
    </row>
    <row r="82" spans="1:12" ht="17.25" thickBot="1">
      <c r="A82" s="103"/>
      <c r="B82" s="116" t="s">
        <v>55</v>
      </c>
      <c r="C82" s="253">
        <f>SUM(C48+C80)</f>
        <v>659712</v>
      </c>
      <c r="D82" s="253">
        <f>SUM(D48+D80)</f>
        <v>92177</v>
      </c>
      <c r="E82" s="111">
        <f>SUM(E48+E80)</f>
        <v>567535</v>
      </c>
      <c r="L82" s="44"/>
    </row>
  </sheetData>
  <sheetProtection/>
  <mergeCells count="2">
    <mergeCell ref="A2:C2"/>
    <mergeCell ref="A49:C49"/>
  </mergeCells>
  <printOptions/>
  <pageMargins left="0.5511811023622047" right="0.31496062992125984" top="0.82" bottom="0.35433070866141736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7.00390625" style="112" customWidth="1"/>
    <col min="2" max="2" width="59.7109375" style="3" customWidth="1"/>
    <col min="3" max="3" width="11.140625" style="3" bestFit="1" customWidth="1"/>
    <col min="4" max="4" width="11.421875" style="3" customWidth="1"/>
    <col min="5" max="5" width="11.140625" style="3" bestFit="1" customWidth="1"/>
    <col min="6" max="16384" width="9.140625" style="3" customWidth="1"/>
  </cols>
  <sheetData>
    <row r="1" spans="1:5" ht="45.75" thickBot="1">
      <c r="A1" s="150" t="s">
        <v>14</v>
      </c>
      <c r="B1" s="151" t="s">
        <v>217</v>
      </c>
      <c r="C1" s="151" t="s">
        <v>299</v>
      </c>
      <c r="D1" s="151" t="s">
        <v>134</v>
      </c>
      <c r="E1" s="234" t="s">
        <v>135</v>
      </c>
    </row>
    <row r="2" spans="1:5" ht="16.5">
      <c r="A2" s="814" t="s">
        <v>59</v>
      </c>
      <c r="B2" s="815"/>
      <c r="C2" s="256"/>
      <c r="D2" s="241"/>
      <c r="E2" s="242"/>
    </row>
    <row r="3" spans="1:5" ht="16.5">
      <c r="A3" s="125"/>
      <c r="B3" s="126"/>
      <c r="C3" s="257"/>
      <c r="D3" s="37"/>
      <c r="E3" s="243"/>
    </row>
    <row r="4" spans="1:5" ht="16.5">
      <c r="A4" s="94">
        <v>1</v>
      </c>
      <c r="B4" s="117" t="s">
        <v>421</v>
      </c>
      <c r="C4" s="258">
        <f>SUM(C5+C10)</f>
        <v>83260</v>
      </c>
      <c r="D4" s="258">
        <f>SUM(D5+D10)</f>
        <v>10497</v>
      </c>
      <c r="E4" s="124">
        <f>SUM(E5+E10)</f>
        <v>72763</v>
      </c>
    </row>
    <row r="5" spans="1:5" ht="16.5">
      <c r="A5" s="94"/>
      <c r="B5" s="118" t="s">
        <v>288</v>
      </c>
      <c r="C5" s="259">
        <f>SUM(C6:C9)</f>
        <v>82460</v>
      </c>
      <c r="D5" s="259">
        <f>SUM(D6:D9)</f>
        <v>10497</v>
      </c>
      <c r="E5" s="309">
        <f>SUM(E6:E9)</f>
        <v>71963</v>
      </c>
    </row>
    <row r="6" spans="1:5" ht="33">
      <c r="A6" s="94"/>
      <c r="B6" s="354" t="s">
        <v>289</v>
      </c>
      <c r="C6" s="259">
        <v>71963</v>
      </c>
      <c r="D6" s="308"/>
      <c r="E6" s="254">
        <f>C6-D6</f>
        <v>71963</v>
      </c>
    </row>
    <row r="7" spans="1:5" ht="16.5">
      <c r="A7" s="94"/>
      <c r="B7" s="355" t="s">
        <v>216</v>
      </c>
      <c r="C7" s="259">
        <v>5087</v>
      </c>
      <c r="D7" s="308">
        <v>5087</v>
      </c>
      <c r="E7" s="254">
        <f>C7-D7</f>
        <v>0</v>
      </c>
    </row>
    <row r="8" spans="1:5" ht="16.5">
      <c r="A8" s="94"/>
      <c r="B8" s="355" t="s">
        <v>215</v>
      </c>
      <c r="C8" s="259">
        <v>1410</v>
      </c>
      <c r="D8" s="308">
        <v>1410</v>
      </c>
      <c r="E8" s="254">
        <f>C8-D8</f>
        <v>0</v>
      </c>
    </row>
    <row r="9" spans="1:5" ht="16.5">
      <c r="A9" s="94"/>
      <c r="B9" s="355" t="s">
        <v>275</v>
      </c>
      <c r="C9" s="259">
        <v>4000</v>
      </c>
      <c r="D9" s="308">
        <v>4000</v>
      </c>
      <c r="E9" s="254">
        <f>C9-D9</f>
        <v>0</v>
      </c>
    </row>
    <row r="10" spans="1:5" ht="33">
      <c r="A10" s="94"/>
      <c r="B10" s="118" t="s">
        <v>274</v>
      </c>
      <c r="C10" s="259">
        <v>800</v>
      </c>
      <c r="D10" s="308"/>
      <c r="E10" s="254">
        <f>C10-D10</f>
        <v>800</v>
      </c>
    </row>
    <row r="11" spans="1:5" ht="16.5">
      <c r="A11" s="94"/>
      <c r="B11" s="118"/>
      <c r="C11" s="259"/>
      <c r="D11" s="37"/>
      <c r="E11" s="254">
        <f aca="true" t="shared" si="0" ref="E11:E23">C11-D11</f>
        <v>0</v>
      </c>
    </row>
    <row r="12" spans="1:5" ht="16.5">
      <c r="A12" s="94">
        <v>2</v>
      </c>
      <c r="B12" s="106" t="s">
        <v>420</v>
      </c>
      <c r="C12" s="260">
        <f>SUM(C13:C13)</f>
        <v>1800</v>
      </c>
      <c r="D12" s="260">
        <f>SUM(D13:D13)</f>
        <v>0</v>
      </c>
      <c r="E12" s="124">
        <f>SUM(E13:E13)</f>
        <v>1800</v>
      </c>
    </row>
    <row r="13" spans="1:5" ht="16.5">
      <c r="A13" s="94"/>
      <c r="B13" s="98" t="s">
        <v>61</v>
      </c>
      <c r="C13" s="261">
        <v>1800</v>
      </c>
      <c r="D13" s="37"/>
      <c r="E13" s="254">
        <f t="shared" si="0"/>
        <v>1800</v>
      </c>
    </row>
    <row r="14" spans="1:5" ht="16.5">
      <c r="A14" s="94"/>
      <c r="B14" s="121"/>
      <c r="C14" s="259"/>
      <c r="D14" s="37"/>
      <c r="E14" s="254">
        <f t="shared" si="0"/>
        <v>0</v>
      </c>
    </row>
    <row r="15" spans="1:5" ht="16.5">
      <c r="A15" s="94"/>
      <c r="B15" s="104" t="s">
        <v>24</v>
      </c>
      <c r="C15" s="258">
        <f>SUM(C4+C12)</f>
        <v>85060</v>
      </c>
      <c r="D15" s="258">
        <f>SUM(D4+D12)</f>
        <v>10497</v>
      </c>
      <c r="E15" s="124">
        <f>SUM(E4+E12)</f>
        <v>74563</v>
      </c>
    </row>
    <row r="16" spans="1:5" ht="16.5">
      <c r="A16" s="94"/>
      <c r="B16" s="104"/>
      <c r="C16" s="259"/>
      <c r="D16" s="37"/>
      <c r="E16" s="254">
        <f t="shared" si="0"/>
        <v>0</v>
      </c>
    </row>
    <row r="17" spans="1:5" ht="16.5">
      <c r="A17" s="823" t="s">
        <v>57</v>
      </c>
      <c r="B17" s="824"/>
      <c r="C17" s="259"/>
      <c r="D17" s="37"/>
      <c r="E17" s="254">
        <f t="shared" si="0"/>
        <v>0</v>
      </c>
    </row>
    <row r="18" spans="1:5" ht="16.5">
      <c r="A18" s="189"/>
      <c r="B18" s="469"/>
      <c r="C18" s="259"/>
      <c r="D18" s="37"/>
      <c r="E18" s="254"/>
    </row>
    <row r="19" spans="1:5" ht="16.5">
      <c r="A19" s="189">
        <v>1</v>
      </c>
      <c r="B19" s="205" t="s">
        <v>413</v>
      </c>
      <c r="C19" s="258">
        <f>SUM(C20)</f>
        <v>169</v>
      </c>
      <c r="D19" s="258">
        <f>SUM(D20)</f>
        <v>169</v>
      </c>
      <c r="E19" s="124">
        <f>SUM(E20)</f>
        <v>0</v>
      </c>
    </row>
    <row r="20" spans="1:5" ht="16.5">
      <c r="A20" s="189"/>
      <c r="B20" s="306" t="s">
        <v>414</v>
      </c>
      <c r="C20" s="259">
        <v>169</v>
      </c>
      <c r="D20" s="259">
        <v>169</v>
      </c>
      <c r="E20" s="254">
        <f>C20-D20</f>
        <v>0</v>
      </c>
    </row>
    <row r="21" spans="1:5" ht="16.5">
      <c r="A21" s="94"/>
      <c r="B21" s="119"/>
      <c r="C21" s="259"/>
      <c r="D21" s="37"/>
      <c r="E21" s="254">
        <f t="shared" si="0"/>
        <v>0</v>
      </c>
    </row>
    <row r="22" spans="1:5" ht="16.5">
      <c r="A22" s="94"/>
      <c r="B22" s="104" t="s">
        <v>24</v>
      </c>
      <c r="C22" s="258">
        <f>SUM(C19)</f>
        <v>169</v>
      </c>
      <c r="D22" s="258">
        <f>SUM(D19)</f>
        <v>169</v>
      </c>
      <c r="E22" s="124">
        <f>SUM(E19)</f>
        <v>0</v>
      </c>
    </row>
    <row r="23" spans="1:5" ht="16.5">
      <c r="A23" s="94"/>
      <c r="B23" s="121"/>
      <c r="C23" s="259"/>
      <c r="D23" s="37"/>
      <c r="E23" s="254">
        <f t="shared" si="0"/>
        <v>0</v>
      </c>
    </row>
    <row r="24" spans="1:5" ht="17.25" thickBot="1">
      <c r="A24" s="103"/>
      <c r="B24" s="116" t="s">
        <v>55</v>
      </c>
      <c r="C24" s="262">
        <f>SUM(C15+C22)</f>
        <v>85229</v>
      </c>
      <c r="D24" s="262">
        <f>SUM(D15+D22)</f>
        <v>10666</v>
      </c>
      <c r="E24" s="127">
        <f>SUM(E15+E22)</f>
        <v>74563</v>
      </c>
    </row>
  </sheetData>
  <sheetProtection/>
  <mergeCells count="2">
    <mergeCell ref="A2:B2"/>
    <mergeCell ref="A17:B17"/>
  </mergeCells>
  <printOptions/>
  <pageMargins left="0.3937007874015748" right="0.4330708661417323" top="1.1023622047244095" bottom="0.7480314960629921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egyéb működési célú támogatásai ÁHT-n belülre&amp;R&amp;"Book Antiqua,Félkövér"12.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6">
      <selection activeCell="H10" sqref="H10:H11"/>
    </sheetView>
  </sheetViews>
  <sheetFormatPr defaultColWidth="9.140625" defaultRowHeight="12.75"/>
  <cols>
    <col min="1" max="1" width="6.57421875" style="112" customWidth="1"/>
    <col min="2" max="2" width="65.00390625" style="113" customWidth="1"/>
    <col min="3" max="3" width="12.28125" style="4" bestFit="1" customWidth="1"/>
    <col min="4" max="5" width="12.28125" style="3" bestFit="1" customWidth="1"/>
    <col min="6" max="16384" width="9.140625" style="3" customWidth="1"/>
  </cols>
  <sheetData>
    <row r="1" spans="1:7" ht="45.75" thickBot="1">
      <c r="A1" s="150" t="s">
        <v>14</v>
      </c>
      <c r="B1" s="151" t="s">
        <v>169</v>
      </c>
      <c r="C1" s="263" t="s">
        <v>299</v>
      </c>
      <c r="D1" s="151" t="s">
        <v>134</v>
      </c>
      <c r="E1" s="234" t="s">
        <v>135</v>
      </c>
      <c r="G1" s="44"/>
    </row>
    <row r="2" spans="1:7" ht="16.5" customHeight="1">
      <c r="A2" s="819" t="s">
        <v>59</v>
      </c>
      <c r="B2" s="825"/>
      <c r="C2" s="358"/>
      <c r="D2" s="241"/>
      <c r="E2" s="242"/>
      <c r="G2" s="44"/>
    </row>
    <row r="3" spans="1:7" ht="16.5">
      <c r="A3" s="94"/>
      <c r="B3" s="106"/>
      <c r="C3" s="264"/>
      <c r="D3" s="37"/>
      <c r="E3" s="243"/>
      <c r="G3" s="44"/>
    </row>
    <row r="4" spans="1:7" ht="16.5">
      <c r="A4" s="94">
        <v>1</v>
      </c>
      <c r="B4" s="106" t="s">
        <v>240</v>
      </c>
      <c r="C4" s="260">
        <f>SUM(C5:C6)</f>
        <v>9125</v>
      </c>
      <c r="D4" s="249">
        <f>SUM(D5:D6)</f>
        <v>9125</v>
      </c>
      <c r="E4" s="128">
        <f>SUM(E5:E6)</f>
        <v>0</v>
      </c>
      <c r="G4" s="44"/>
    </row>
    <row r="5" spans="1:7" ht="33">
      <c r="A5" s="94"/>
      <c r="B5" s="98" t="s">
        <v>359</v>
      </c>
      <c r="C5" s="261">
        <v>4059</v>
      </c>
      <c r="D5" s="248">
        <v>4059</v>
      </c>
      <c r="E5" s="254">
        <f aca="true" t="shared" si="0" ref="E5:E37">C5-D5</f>
        <v>0</v>
      </c>
      <c r="G5" s="44"/>
    </row>
    <row r="6" spans="1:7" ht="33">
      <c r="A6" s="94"/>
      <c r="B6" s="98" t="s">
        <v>360</v>
      </c>
      <c r="C6" s="261">
        <v>5066</v>
      </c>
      <c r="D6" s="248">
        <v>5066</v>
      </c>
      <c r="E6" s="254">
        <f t="shared" si="0"/>
        <v>0</v>
      </c>
      <c r="G6" s="44"/>
    </row>
    <row r="7" spans="1:7" ht="16.5">
      <c r="A7" s="94"/>
      <c r="B7" s="98"/>
      <c r="C7" s="261"/>
      <c r="D7" s="37"/>
      <c r="E7" s="254"/>
      <c r="G7" s="44"/>
    </row>
    <row r="8" spans="1:7" ht="16.5">
      <c r="A8" s="94">
        <v>2</v>
      </c>
      <c r="B8" s="178" t="s">
        <v>362</v>
      </c>
      <c r="C8" s="260">
        <f>SUM(C9)</f>
        <v>24000</v>
      </c>
      <c r="D8" s="344">
        <f>SUM(D9)</f>
        <v>0</v>
      </c>
      <c r="E8" s="128">
        <f>SUM(E9)</f>
        <v>24000</v>
      </c>
      <c r="G8" s="44"/>
    </row>
    <row r="9" spans="1:7" ht="16.5">
      <c r="A9" s="94"/>
      <c r="B9" s="98" t="s">
        <v>276</v>
      </c>
      <c r="C9" s="261">
        <v>24000</v>
      </c>
      <c r="D9" s="37"/>
      <c r="E9" s="254">
        <f>C9-D9</f>
        <v>24000</v>
      </c>
      <c r="G9" s="44"/>
    </row>
    <row r="10" spans="1:7" ht="16.5">
      <c r="A10" s="94"/>
      <c r="B10" s="98"/>
      <c r="C10" s="261"/>
      <c r="D10" s="37"/>
      <c r="E10" s="254"/>
      <c r="G10" s="44"/>
    </row>
    <row r="11" spans="1:7" ht="16.5">
      <c r="A11" s="94">
        <v>3</v>
      </c>
      <c r="B11" s="106" t="s">
        <v>354</v>
      </c>
      <c r="C11" s="260">
        <f>SUM(C12:C12)</f>
        <v>39500</v>
      </c>
      <c r="D11" s="345">
        <f>SUM(D12:D12)</f>
        <v>0</v>
      </c>
      <c r="E11" s="268">
        <f>SUM(E12:E12)</f>
        <v>39500</v>
      </c>
      <c r="G11" s="44"/>
    </row>
    <row r="12" spans="1:7" ht="16.5">
      <c r="A12" s="94"/>
      <c r="B12" s="98" t="s">
        <v>64</v>
      </c>
      <c r="C12" s="261">
        <v>39500</v>
      </c>
      <c r="D12" s="37"/>
      <c r="E12" s="254">
        <f t="shared" si="0"/>
        <v>39500</v>
      </c>
      <c r="G12" s="44"/>
    </row>
    <row r="13" spans="1:7" ht="16.5">
      <c r="A13" s="94"/>
      <c r="B13" s="129"/>
      <c r="C13" s="261"/>
      <c r="D13" s="37"/>
      <c r="E13" s="254"/>
      <c r="G13" s="44"/>
    </row>
    <row r="14" spans="1:7" ht="16.5">
      <c r="A14" s="94">
        <v>4</v>
      </c>
      <c r="B14" s="96" t="s">
        <v>241</v>
      </c>
      <c r="C14" s="260">
        <f>SUM(C15:C28)</f>
        <v>55454</v>
      </c>
      <c r="D14" s="260">
        <f>SUM(D15:D28)</f>
        <v>0</v>
      </c>
      <c r="E14" s="128">
        <f>C14-D14</f>
        <v>55454</v>
      </c>
      <c r="G14" s="44"/>
    </row>
    <row r="15" spans="1:7" ht="16.5">
      <c r="A15" s="94"/>
      <c r="B15" s="98" t="s">
        <v>62</v>
      </c>
      <c r="C15" s="261">
        <v>9191</v>
      </c>
      <c r="D15" s="37"/>
      <c r="E15" s="254">
        <f t="shared" si="0"/>
        <v>9191</v>
      </c>
      <c r="G15" s="44"/>
    </row>
    <row r="16" spans="1:7" ht="16.5">
      <c r="A16" s="94"/>
      <c r="B16" s="98" t="s">
        <v>65</v>
      </c>
      <c r="C16" s="261">
        <v>240</v>
      </c>
      <c r="D16" s="37"/>
      <c r="E16" s="254">
        <f t="shared" si="0"/>
        <v>240</v>
      </c>
      <c r="G16" s="44"/>
    </row>
    <row r="17" spans="1:7" ht="33">
      <c r="A17" s="101"/>
      <c r="B17" s="102" t="s">
        <v>352</v>
      </c>
      <c r="C17" s="265">
        <v>800</v>
      </c>
      <c r="D17" s="37"/>
      <c r="E17" s="254">
        <f t="shared" si="0"/>
        <v>800</v>
      </c>
      <c r="G17" s="44"/>
    </row>
    <row r="18" spans="1:7" ht="33">
      <c r="A18" s="101"/>
      <c r="B18" s="102" t="s">
        <v>267</v>
      </c>
      <c r="C18" s="265">
        <v>3000</v>
      </c>
      <c r="D18" s="37"/>
      <c r="E18" s="254">
        <f t="shared" si="0"/>
        <v>3000</v>
      </c>
      <c r="G18" s="44"/>
    </row>
    <row r="19" spans="1:7" ht="16.5">
      <c r="A19" s="101"/>
      <c r="B19" s="102" t="s">
        <v>238</v>
      </c>
      <c r="C19" s="266">
        <v>150</v>
      </c>
      <c r="D19" s="37"/>
      <c r="E19" s="254">
        <f t="shared" si="0"/>
        <v>150</v>
      </c>
      <c r="G19" s="44"/>
    </row>
    <row r="20" spans="1:7" ht="16.5">
      <c r="A20" s="101"/>
      <c r="B20" s="346" t="s">
        <v>63</v>
      </c>
      <c r="C20" s="343">
        <v>17673</v>
      </c>
      <c r="D20" s="37"/>
      <c r="E20" s="254">
        <f t="shared" si="0"/>
        <v>17673</v>
      </c>
      <c r="G20" s="44"/>
    </row>
    <row r="21" spans="1:7" ht="16.5">
      <c r="A21" s="101"/>
      <c r="B21" s="346" t="s">
        <v>266</v>
      </c>
      <c r="C21" s="343">
        <v>500</v>
      </c>
      <c r="D21" s="37"/>
      <c r="E21" s="254">
        <f t="shared" si="0"/>
        <v>500</v>
      </c>
      <c r="G21" s="44"/>
    </row>
    <row r="22" spans="1:7" ht="16.5">
      <c r="A22" s="101"/>
      <c r="B22" s="346" t="s">
        <v>351</v>
      </c>
      <c r="C22" s="343">
        <v>1000</v>
      </c>
      <c r="D22" s="37"/>
      <c r="E22" s="254">
        <f t="shared" si="0"/>
        <v>1000</v>
      </c>
      <c r="G22" s="44"/>
    </row>
    <row r="23" spans="1:7" ht="16.5">
      <c r="A23" s="101"/>
      <c r="B23" s="346" t="s">
        <v>422</v>
      </c>
      <c r="C23" s="343">
        <v>300</v>
      </c>
      <c r="D23" s="37"/>
      <c r="E23" s="254">
        <f t="shared" si="0"/>
        <v>300</v>
      </c>
      <c r="G23" s="44"/>
    </row>
    <row r="24" spans="1:7" ht="16.5">
      <c r="A24" s="101"/>
      <c r="B24" s="346" t="s">
        <v>277</v>
      </c>
      <c r="C24" s="343">
        <v>1000</v>
      </c>
      <c r="D24" s="37"/>
      <c r="E24" s="254">
        <f t="shared" si="0"/>
        <v>1000</v>
      </c>
      <c r="G24" s="44"/>
    </row>
    <row r="25" spans="1:7" ht="16.5">
      <c r="A25" s="101"/>
      <c r="B25" s="346" t="s">
        <v>416</v>
      </c>
      <c r="C25" s="343">
        <v>1000</v>
      </c>
      <c r="D25" s="37"/>
      <c r="E25" s="254">
        <f t="shared" si="0"/>
        <v>1000</v>
      </c>
      <c r="G25" s="44"/>
    </row>
    <row r="26" spans="1:7" ht="16.5">
      <c r="A26" s="101"/>
      <c r="B26" s="346" t="s">
        <v>417</v>
      </c>
      <c r="C26" s="343">
        <v>500</v>
      </c>
      <c r="D26" s="37"/>
      <c r="E26" s="254">
        <f t="shared" si="0"/>
        <v>500</v>
      </c>
      <c r="G26" s="44"/>
    </row>
    <row r="27" spans="1:7" ht="16.5">
      <c r="A27" s="101"/>
      <c r="B27" s="346" t="s">
        <v>350</v>
      </c>
      <c r="C27" s="343">
        <v>20000</v>
      </c>
      <c r="D27" s="37"/>
      <c r="E27" s="254">
        <f t="shared" si="0"/>
        <v>20000</v>
      </c>
      <c r="G27" s="44"/>
    </row>
    <row r="28" spans="1:7" ht="16.5">
      <c r="A28" s="101"/>
      <c r="B28" s="346" t="s">
        <v>353</v>
      </c>
      <c r="C28" s="343">
        <v>100</v>
      </c>
      <c r="D28" s="37"/>
      <c r="E28" s="254">
        <f t="shared" si="0"/>
        <v>100</v>
      </c>
      <c r="G28" s="44"/>
    </row>
    <row r="29" spans="1:7" ht="16.5">
      <c r="A29" s="101"/>
      <c r="B29" s="346"/>
      <c r="C29" s="343"/>
      <c r="D29" s="37"/>
      <c r="E29" s="254"/>
      <c r="G29" s="44"/>
    </row>
    <row r="30" spans="1:7" ht="16.5">
      <c r="A30" s="101">
        <v>5</v>
      </c>
      <c r="B30" s="131" t="s">
        <v>287</v>
      </c>
      <c r="C30" s="267">
        <f>SUM(C31:C32)</f>
        <v>8500</v>
      </c>
      <c r="D30" s="267">
        <f>SUM(D31:D31)</f>
        <v>0</v>
      </c>
      <c r="E30" s="268">
        <f>C30-D30</f>
        <v>8500</v>
      </c>
      <c r="G30" s="44"/>
    </row>
    <row r="31" spans="1:7" ht="16.5">
      <c r="A31" s="94"/>
      <c r="B31" s="130" t="s">
        <v>290</v>
      </c>
      <c r="C31" s="261">
        <v>1500</v>
      </c>
      <c r="D31" s="37"/>
      <c r="E31" s="254">
        <f t="shared" si="0"/>
        <v>1500</v>
      </c>
      <c r="G31" s="44"/>
    </row>
    <row r="32" spans="1:7" ht="16.5">
      <c r="A32" s="94"/>
      <c r="B32" s="130" t="s">
        <v>278</v>
      </c>
      <c r="C32" s="261">
        <v>7000</v>
      </c>
      <c r="D32" s="37"/>
      <c r="E32" s="254">
        <f t="shared" si="0"/>
        <v>7000</v>
      </c>
      <c r="G32" s="44"/>
    </row>
    <row r="33" spans="1:7" ht="16.5">
      <c r="A33" s="94"/>
      <c r="B33" s="130"/>
      <c r="C33" s="261"/>
      <c r="D33" s="37"/>
      <c r="E33" s="290"/>
      <c r="G33" s="44"/>
    </row>
    <row r="34" spans="1:7" ht="16.5">
      <c r="A34" s="94"/>
      <c r="B34" s="356" t="s">
        <v>24</v>
      </c>
      <c r="C34" s="258">
        <f>C4+C11+C14+C30+C8</f>
        <v>136579</v>
      </c>
      <c r="D34" s="481">
        <f>D4+D11+D14+D30+D8</f>
        <v>9125</v>
      </c>
      <c r="E34" s="124">
        <f>E4+E11+E14+E30+E8</f>
        <v>127454</v>
      </c>
      <c r="G34" s="44"/>
    </row>
    <row r="35" spans="1:7" ht="16.5">
      <c r="A35" s="122"/>
      <c r="B35" s="483"/>
      <c r="C35" s="482"/>
      <c r="D35" s="364"/>
      <c r="E35" s="362"/>
      <c r="G35" s="44"/>
    </row>
    <row r="36" spans="1:7" ht="16.5">
      <c r="A36" s="826" t="s">
        <v>57</v>
      </c>
      <c r="B36" s="827"/>
      <c r="C36" s="261"/>
      <c r="D36" s="37"/>
      <c r="E36" s="254">
        <f t="shared" si="0"/>
        <v>0</v>
      </c>
      <c r="G36" s="44"/>
    </row>
    <row r="37" spans="1:5" ht="16.5">
      <c r="A37" s="94"/>
      <c r="B37" s="108" t="s">
        <v>24</v>
      </c>
      <c r="C37" s="258">
        <v>0</v>
      </c>
      <c r="D37" s="37"/>
      <c r="E37" s="254">
        <f t="shared" si="0"/>
        <v>0</v>
      </c>
    </row>
    <row r="38" spans="1:5" ht="16.5">
      <c r="A38" s="289"/>
      <c r="B38" s="356"/>
      <c r="C38" s="357"/>
      <c r="D38" s="37"/>
      <c r="E38" s="290"/>
    </row>
    <row r="39" spans="1:5" ht="17.25" thickBot="1">
      <c r="A39" s="103"/>
      <c r="B39" s="110" t="s">
        <v>55</v>
      </c>
      <c r="C39" s="262">
        <f>SUM(C37+C34)</f>
        <v>136579</v>
      </c>
      <c r="D39" s="363">
        <f>SUM(D37+D34)</f>
        <v>9125</v>
      </c>
      <c r="E39" s="127">
        <f>SUM(E37+E34)</f>
        <v>127454</v>
      </c>
    </row>
    <row r="41" ht="16.5">
      <c r="B41" s="3"/>
    </row>
  </sheetData>
  <sheetProtection/>
  <mergeCells count="2">
    <mergeCell ref="A2:B2"/>
    <mergeCell ref="A36:B36"/>
  </mergeCells>
  <printOptions/>
  <pageMargins left="0.1968503937007874" right="0.15748031496062992" top="0.7480314960629921" bottom="0.35433070866141736" header="0.2362204724409449" footer="0.15748031496062992"/>
  <pageSetup horizontalDpi="600" verticalDpi="600" orientation="portrait" paperSize="9" scale="90" r:id="rId1"/>
  <headerFooter>
    <oddHeader>&amp;C&amp;"Book Antiqua,Félkövér"&amp;11Keszthely Város Önkormányzata
egyéb működési célú támogatásai ÁHT-n kívülre&amp;R&amp;"Book Antiqua,Félkövér"13. melléklet
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6.140625" style="112" bestFit="1" customWidth="1"/>
    <col min="2" max="2" width="66.8515625" style="3" customWidth="1"/>
    <col min="3" max="3" width="10.140625" style="3" bestFit="1" customWidth="1"/>
    <col min="4" max="4" width="9.8515625" style="3" bestFit="1" customWidth="1"/>
    <col min="5" max="5" width="11.140625" style="3" bestFit="1" customWidth="1"/>
    <col min="6" max="16384" width="9.140625" style="3" customWidth="1"/>
  </cols>
  <sheetData>
    <row r="1" spans="1:7" ht="45.75" thickBot="1">
      <c r="A1" s="92" t="s">
        <v>14</v>
      </c>
      <c r="B1" s="93" t="s">
        <v>218</v>
      </c>
      <c r="C1" s="247" t="s">
        <v>299</v>
      </c>
      <c r="D1" s="151" t="s">
        <v>134</v>
      </c>
      <c r="E1" s="234" t="s">
        <v>135</v>
      </c>
      <c r="G1" s="44"/>
    </row>
    <row r="2" spans="1:7" ht="16.5" customHeight="1">
      <c r="A2" s="819" t="s">
        <v>59</v>
      </c>
      <c r="B2" s="828"/>
      <c r="C2" s="256"/>
      <c r="D2" s="241"/>
      <c r="E2" s="242"/>
      <c r="G2" s="44"/>
    </row>
    <row r="3" spans="1:7" ht="16.5">
      <c r="A3" s="94"/>
      <c r="B3" s="119"/>
      <c r="C3" s="269"/>
      <c r="D3" s="37"/>
      <c r="E3" s="243"/>
      <c r="G3" s="44"/>
    </row>
    <row r="4" spans="1:7" ht="16.5">
      <c r="A4" s="94">
        <v>1</v>
      </c>
      <c r="B4" s="117" t="s">
        <v>269</v>
      </c>
      <c r="C4" s="344">
        <f>SUM(C5:C7)</f>
        <v>4905</v>
      </c>
      <c r="D4" s="344">
        <f>SUM(D5:D7)</f>
        <v>0</v>
      </c>
      <c r="E4" s="506">
        <f>SUM(E5:E7)</f>
        <v>4905</v>
      </c>
      <c r="G4" s="44"/>
    </row>
    <row r="5" spans="1:7" ht="33">
      <c r="A5" s="94"/>
      <c r="B5" s="342" t="s">
        <v>356</v>
      </c>
      <c r="C5" s="343">
        <v>1200</v>
      </c>
      <c r="D5" s="343"/>
      <c r="E5" s="480">
        <f>C5-D5</f>
        <v>1200</v>
      </c>
      <c r="G5" s="44"/>
    </row>
    <row r="6" spans="1:7" ht="16.5">
      <c r="A6" s="94"/>
      <c r="B6" s="342" t="s">
        <v>357</v>
      </c>
      <c r="C6" s="343">
        <v>1905</v>
      </c>
      <c r="D6" s="343"/>
      <c r="E6" s="480">
        <f>C6-D6</f>
        <v>1905</v>
      </c>
      <c r="G6" s="44"/>
    </row>
    <row r="7" spans="1:7" ht="16.5">
      <c r="A7" s="94"/>
      <c r="B7" s="342" t="s">
        <v>355</v>
      </c>
      <c r="C7" s="343">
        <v>1800</v>
      </c>
      <c r="D7" s="343"/>
      <c r="E7" s="480">
        <f>C7-D7</f>
        <v>1800</v>
      </c>
      <c r="G7" s="44"/>
    </row>
    <row r="8" spans="1:7" ht="16.5">
      <c r="A8" s="94"/>
      <c r="B8" s="119"/>
      <c r="C8" s="257"/>
      <c r="D8" s="37"/>
      <c r="E8" s="243"/>
      <c r="G8" s="44"/>
    </row>
    <row r="9" spans="1:7" ht="16.5">
      <c r="A9" s="94">
        <v>2</v>
      </c>
      <c r="B9" s="119" t="s">
        <v>358</v>
      </c>
      <c r="C9" s="260">
        <f>SUM(C10)</f>
        <v>6150</v>
      </c>
      <c r="D9" s="260">
        <f>SUM(D10)</f>
        <v>0</v>
      </c>
      <c r="E9" s="128">
        <f>SUM(E10)</f>
        <v>6150</v>
      </c>
      <c r="G9" s="44"/>
    </row>
    <row r="10" spans="1:7" ht="16.5">
      <c r="A10" s="94"/>
      <c r="B10" s="118" t="s">
        <v>268</v>
      </c>
      <c r="C10" s="261">
        <v>6150</v>
      </c>
      <c r="D10" s="261"/>
      <c r="E10" s="313">
        <f>C10-D10</f>
        <v>6150</v>
      </c>
      <c r="G10" s="44"/>
    </row>
    <row r="11" spans="1:7" ht="16.5">
      <c r="A11" s="94"/>
      <c r="B11" s="312"/>
      <c r="C11" s="261"/>
      <c r="D11" s="261"/>
      <c r="E11" s="313">
        <f>C11-D11</f>
        <v>0</v>
      </c>
      <c r="G11" s="44"/>
    </row>
    <row r="12" spans="1:7" ht="30.75">
      <c r="A12" s="94">
        <v>3</v>
      </c>
      <c r="B12" s="117" t="s">
        <v>242</v>
      </c>
      <c r="C12" s="260">
        <f>SUM(C13:C16)</f>
        <v>5500</v>
      </c>
      <c r="D12" s="267">
        <f>SUM(D13:D16)</f>
        <v>0</v>
      </c>
      <c r="E12" s="311">
        <f>SUM(E13:E16)</f>
        <v>5500</v>
      </c>
      <c r="G12" s="44"/>
    </row>
    <row r="13" spans="1:7" ht="33">
      <c r="A13" s="94"/>
      <c r="B13" s="118" t="s">
        <v>419</v>
      </c>
      <c r="C13" s="261">
        <v>3500</v>
      </c>
      <c r="D13" s="37"/>
      <c r="E13" s="254">
        <f>C13-D13</f>
        <v>3500</v>
      </c>
      <c r="G13" s="44"/>
    </row>
    <row r="14" spans="1:7" ht="16.5">
      <c r="A14" s="94"/>
      <c r="B14" s="118" t="s">
        <v>423</v>
      </c>
      <c r="C14" s="261">
        <v>1000</v>
      </c>
      <c r="D14" s="37"/>
      <c r="E14" s="254">
        <f>C14-D14</f>
        <v>1000</v>
      </c>
      <c r="G14" s="44"/>
    </row>
    <row r="15" spans="1:7" ht="16.5">
      <c r="A15" s="94"/>
      <c r="B15" s="118" t="s">
        <v>558</v>
      </c>
      <c r="C15" s="261">
        <v>1000</v>
      </c>
      <c r="D15" s="37"/>
      <c r="E15" s="254">
        <f>C15-D15</f>
        <v>1000</v>
      </c>
      <c r="G15" s="44"/>
    </row>
    <row r="16" spans="1:7" ht="17.25" customHeight="1">
      <c r="A16" s="94"/>
      <c r="B16" s="312"/>
      <c r="C16" s="454"/>
      <c r="D16" s="273"/>
      <c r="E16" s="455">
        <f>C16-D16</f>
        <v>0</v>
      </c>
      <c r="G16" s="44"/>
    </row>
    <row r="17" spans="1:7" ht="16.5">
      <c r="A17" s="94"/>
      <c r="B17" s="104" t="s">
        <v>24</v>
      </c>
      <c r="C17" s="456">
        <f>SUM(C4+C9+C12)</f>
        <v>16555</v>
      </c>
      <c r="D17" s="456">
        <f>SUM(D4+D9+D12)</f>
        <v>0</v>
      </c>
      <c r="E17" s="457">
        <f>SUM(E4+E9+E12)</f>
        <v>16555</v>
      </c>
      <c r="G17" s="44"/>
    </row>
    <row r="18" spans="1:7" ht="16.5">
      <c r="A18" s="94"/>
      <c r="B18" s="104"/>
      <c r="C18" s="288"/>
      <c r="D18" s="273"/>
      <c r="E18" s="371"/>
      <c r="G18" s="44"/>
    </row>
    <row r="19" spans="1:7" ht="16.5">
      <c r="A19" s="826" t="s">
        <v>57</v>
      </c>
      <c r="B19" s="829"/>
      <c r="C19" s="288"/>
      <c r="D19" s="273"/>
      <c r="E19" s="371">
        <f>C19-D19</f>
        <v>0</v>
      </c>
      <c r="G19" s="44"/>
    </row>
    <row r="20" spans="1:7" ht="16.5">
      <c r="A20" s="94"/>
      <c r="B20" s="132"/>
      <c r="C20" s="288"/>
      <c r="D20" s="273"/>
      <c r="E20" s="371"/>
      <c r="G20" s="44"/>
    </row>
    <row r="21" spans="1:7" ht="16.5">
      <c r="A21" s="94"/>
      <c r="B21" s="104" t="s">
        <v>24</v>
      </c>
      <c r="C21" s="288">
        <v>0</v>
      </c>
      <c r="D21" s="273"/>
      <c r="E21" s="371">
        <f>C21-D21</f>
        <v>0</v>
      </c>
      <c r="G21" s="44"/>
    </row>
    <row r="22" spans="1:5" ht="16.5">
      <c r="A22" s="94"/>
      <c r="B22" s="121"/>
      <c r="C22" s="288"/>
      <c r="D22" s="273"/>
      <c r="E22" s="371"/>
    </row>
    <row r="23" spans="1:5" ht="17.25" thickBot="1">
      <c r="A23" s="103"/>
      <c r="B23" s="116" t="s">
        <v>55</v>
      </c>
      <c r="C23" s="458">
        <f>SUM(C19+C17)</f>
        <v>16555</v>
      </c>
      <c r="D23" s="458">
        <f>SUM(D19+D17)</f>
        <v>0</v>
      </c>
      <c r="E23" s="459">
        <f>SUM(E19+E17)</f>
        <v>16555</v>
      </c>
    </row>
  </sheetData>
  <sheetProtection/>
  <mergeCells count="2">
    <mergeCell ref="A2:B2"/>
    <mergeCell ref="A19:B19"/>
  </mergeCells>
  <printOptions/>
  <pageMargins left="0.28" right="0.29" top="1.220472440944882" bottom="0.7480314960629921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egyéb felhalmozási célú kiadásai ÁHT-n kívülre&amp;R&amp;"Book Antiqua,Félkövér"14. 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K18" sqref="K18:K19"/>
    </sheetView>
  </sheetViews>
  <sheetFormatPr defaultColWidth="9.140625" defaultRowHeight="12.75"/>
  <cols>
    <col min="1" max="1" width="6.140625" style="0" bestFit="1" customWidth="1"/>
    <col min="2" max="2" width="55.7109375" style="0" customWidth="1"/>
    <col min="3" max="3" width="12.8515625" style="0" customWidth="1"/>
    <col min="4" max="4" width="11.28125" style="0" customWidth="1"/>
    <col min="5" max="5" width="13.7109375" style="0" customWidth="1"/>
  </cols>
  <sheetData>
    <row r="1" spans="1:5" ht="45.75" thickBot="1">
      <c r="A1" s="92" t="s">
        <v>14</v>
      </c>
      <c r="B1" s="93" t="s">
        <v>415</v>
      </c>
      <c r="C1" s="247" t="s">
        <v>299</v>
      </c>
      <c r="D1" s="151" t="s">
        <v>134</v>
      </c>
      <c r="E1" s="234" t="s">
        <v>135</v>
      </c>
    </row>
    <row r="2" spans="1:5" ht="16.5">
      <c r="A2" s="819" t="s">
        <v>59</v>
      </c>
      <c r="B2" s="828"/>
      <c r="C2" s="256"/>
      <c r="D2" s="241"/>
      <c r="E2" s="242"/>
    </row>
    <row r="3" spans="1:5" ht="16.5">
      <c r="A3" s="94"/>
      <c r="B3" s="119"/>
      <c r="C3" s="269"/>
      <c r="D3" s="37"/>
      <c r="E3" s="243"/>
    </row>
    <row r="4" spans="1:5" ht="15">
      <c r="A4" s="94">
        <v>1</v>
      </c>
      <c r="B4" s="117" t="s">
        <v>293</v>
      </c>
      <c r="C4" s="344">
        <f>SUM(C5:C5)</f>
        <v>3000</v>
      </c>
      <c r="D4" s="344">
        <f>SUM(D5:D5)</f>
        <v>0</v>
      </c>
      <c r="E4" s="128">
        <f>SUM(E5:E5)</f>
        <v>3000</v>
      </c>
    </row>
    <row r="5" spans="1:5" ht="16.5">
      <c r="A5" s="94"/>
      <c r="B5" s="342" t="s">
        <v>361</v>
      </c>
      <c r="C5" s="343">
        <v>3000</v>
      </c>
      <c r="D5" s="343"/>
      <c r="E5" s="480">
        <f>C5-D5</f>
        <v>3000</v>
      </c>
    </row>
    <row r="6" spans="1:5" ht="16.5">
      <c r="A6" s="94"/>
      <c r="B6" s="312"/>
      <c r="C6" s="454"/>
      <c r="D6" s="273"/>
      <c r="E6" s="455">
        <f>C6-D6</f>
        <v>0</v>
      </c>
    </row>
    <row r="7" spans="1:5" ht="15">
      <c r="A7" s="94"/>
      <c r="B7" s="104" t="s">
        <v>24</v>
      </c>
      <c r="C7" s="456">
        <f>SUM(C4)</f>
        <v>3000</v>
      </c>
      <c r="D7" s="456">
        <f>SUM(D4)</f>
        <v>0</v>
      </c>
      <c r="E7" s="457">
        <f>SUM(E4)</f>
        <v>3000</v>
      </c>
    </row>
    <row r="8" spans="1:5" ht="16.5">
      <c r="A8" s="94"/>
      <c r="B8" s="104"/>
      <c r="C8" s="288"/>
      <c r="D8" s="273"/>
      <c r="E8" s="371"/>
    </row>
    <row r="9" spans="1:5" ht="16.5">
      <c r="A9" s="826" t="s">
        <v>57</v>
      </c>
      <c r="B9" s="829"/>
      <c r="C9" s="288"/>
      <c r="D9" s="273"/>
      <c r="E9" s="371">
        <f>C9-D9</f>
        <v>0</v>
      </c>
    </row>
    <row r="10" spans="1:5" ht="16.5">
      <c r="A10" s="94"/>
      <c r="B10" s="132"/>
      <c r="C10" s="288"/>
      <c r="D10" s="273"/>
      <c r="E10" s="371"/>
    </row>
    <row r="11" spans="1:5" ht="16.5">
      <c r="A11" s="94"/>
      <c r="B11" s="104" t="s">
        <v>24</v>
      </c>
      <c r="C11" s="288">
        <v>0</v>
      </c>
      <c r="D11" s="273"/>
      <c r="E11" s="371">
        <f>C11-D11</f>
        <v>0</v>
      </c>
    </row>
    <row r="12" spans="1:5" ht="16.5">
      <c r="A12" s="94"/>
      <c r="B12" s="121"/>
      <c r="C12" s="288"/>
      <c r="D12" s="273"/>
      <c r="E12" s="371"/>
    </row>
    <row r="13" spans="1:5" ht="15.75" thickBot="1">
      <c r="A13" s="103"/>
      <c r="B13" s="116" t="s">
        <v>55</v>
      </c>
      <c r="C13" s="458">
        <f>SUM(C9+C7)</f>
        <v>3000</v>
      </c>
      <c r="D13" s="458">
        <f>SUM(D9+D7)</f>
        <v>0</v>
      </c>
      <c r="E13" s="459">
        <f>SUM(E9+E7)</f>
        <v>3000</v>
      </c>
    </row>
    <row r="14" spans="1:5" ht="16.5">
      <c r="A14" s="112"/>
      <c r="B14" s="3"/>
      <c r="C14" s="3"/>
      <c r="D14" s="3"/>
      <c r="E14" s="3"/>
    </row>
    <row r="15" spans="1:5" ht="16.5">
      <c r="A15" s="112"/>
      <c r="B15" s="3"/>
      <c r="C15" s="3"/>
      <c r="D15" s="3"/>
      <c r="E15" s="3"/>
    </row>
  </sheetData>
  <sheetProtection/>
  <mergeCells count="2">
    <mergeCell ref="A2:B2"/>
    <mergeCell ref="A9:B9"/>
  </mergeCells>
  <printOptions/>
  <pageMargins left="0.4724409448818898" right="0.2755905511811024" top="1.4960629921259843" bottom="0.7480314960629921" header="0.5118110236220472" footer="0.31496062992125984"/>
  <pageSetup horizontalDpi="600" verticalDpi="600" orientation="portrait" paperSize="9" scale="90" r:id="rId1"/>
  <headerFooter>
    <oddHeader>&amp;C&amp;"Book Antiqua,Félkövér"&amp;11Keszthely Város Önkormányzata
egyéb felhalmozási célú támogatásai ÁHT-n belülre&amp;R&amp;"Book Antiqua,Félkövér"&amp;11 15. 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8" sqref="A17:A18"/>
    </sheetView>
  </sheetViews>
  <sheetFormatPr defaultColWidth="9.140625" defaultRowHeight="12.75"/>
  <cols>
    <col min="1" max="1" width="52.7109375" style="3" customWidth="1"/>
    <col min="2" max="2" width="20.00390625" style="3" customWidth="1"/>
    <col min="3" max="3" width="9.28125" style="3" bestFit="1" customWidth="1"/>
    <col min="4" max="4" width="11.140625" style="3" bestFit="1" customWidth="1"/>
    <col min="5" max="5" width="9.421875" style="3" bestFit="1" customWidth="1"/>
    <col min="6" max="6" width="11.140625" style="3" bestFit="1" customWidth="1"/>
    <col min="7" max="7" width="12.7109375" style="3" customWidth="1"/>
    <col min="8" max="16384" width="9.140625" style="3" customWidth="1"/>
  </cols>
  <sheetData>
    <row r="1" spans="1:7" ht="20.25" customHeight="1">
      <c r="A1" s="830" t="s">
        <v>447</v>
      </c>
      <c r="B1" s="832" t="s">
        <v>448</v>
      </c>
      <c r="C1" s="834" t="s">
        <v>449</v>
      </c>
      <c r="D1" s="834"/>
      <c r="E1" s="834" t="s">
        <v>450</v>
      </c>
      <c r="F1" s="834"/>
      <c r="G1" s="835" t="s">
        <v>451</v>
      </c>
    </row>
    <row r="2" spans="1:7" ht="34.5" customHeight="1" thickBot="1">
      <c r="A2" s="831"/>
      <c r="B2" s="833"/>
      <c r="C2" s="583" t="s">
        <v>452</v>
      </c>
      <c r="D2" s="583" t="s">
        <v>453</v>
      </c>
      <c r="E2" s="583" t="s">
        <v>454</v>
      </c>
      <c r="F2" s="583" t="s">
        <v>453</v>
      </c>
      <c r="G2" s="836"/>
    </row>
    <row r="3" spans="1:7" ht="16.5">
      <c r="A3" s="584" t="s">
        <v>455</v>
      </c>
      <c r="B3" s="585" t="s">
        <v>456</v>
      </c>
      <c r="C3" s="586">
        <v>100</v>
      </c>
      <c r="D3" s="587">
        <v>6100</v>
      </c>
      <c r="E3" s="586"/>
      <c r="F3" s="587"/>
      <c r="G3" s="588">
        <f aca="true" t="shared" si="0" ref="G3:G11">SUM(F3+D3)</f>
        <v>6100</v>
      </c>
    </row>
    <row r="4" spans="1:7" ht="16.5">
      <c r="A4" s="589" t="s">
        <v>457</v>
      </c>
      <c r="B4" s="590" t="s">
        <v>456</v>
      </c>
      <c r="C4" s="591"/>
      <c r="D4" s="592">
        <v>0</v>
      </c>
      <c r="E4" s="591">
        <v>40</v>
      </c>
      <c r="F4" s="592">
        <v>15400</v>
      </c>
      <c r="G4" s="593">
        <f t="shared" si="0"/>
        <v>15400</v>
      </c>
    </row>
    <row r="5" spans="1:7" ht="16.5">
      <c r="A5" s="589" t="s">
        <v>458</v>
      </c>
      <c r="B5" s="590" t="s">
        <v>456</v>
      </c>
      <c r="C5" s="591">
        <v>100</v>
      </c>
      <c r="D5" s="592">
        <v>13200</v>
      </c>
      <c r="E5" s="591" t="s">
        <v>459</v>
      </c>
      <c r="F5" s="592">
        <v>5100</v>
      </c>
      <c r="G5" s="593">
        <f t="shared" si="0"/>
        <v>18300</v>
      </c>
    </row>
    <row r="6" spans="1:7" ht="16.5">
      <c r="A6" s="589" t="s">
        <v>100</v>
      </c>
      <c r="B6" s="585" t="s">
        <v>456</v>
      </c>
      <c r="C6" s="592">
        <v>0</v>
      </c>
      <c r="D6" s="592">
        <v>0</v>
      </c>
      <c r="E6" s="592">
        <v>0</v>
      </c>
      <c r="F6" s="592">
        <v>0</v>
      </c>
      <c r="G6" s="593">
        <f t="shared" si="0"/>
        <v>0</v>
      </c>
    </row>
    <row r="7" spans="1:7" ht="16.5">
      <c r="A7" s="589" t="s">
        <v>460</v>
      </c>
      <c r="B7" s="590" t="s">
        <v>461</v>
      </c>
      <c r="C7" s="594">
        <v>100</v>
      </c>
      <c r="D7" s="595">
        <v>173</v>
      </c>
      <c r="E7" s="594"/>
      <c r="F7" s="595"/>
      <c r="G7" s="213">
        <f t="shared" si="0"/>
        <v>173</v>
      </c>
    </row>
    <row r="8" spans="1:7" ht="16.5">
      <c r="A8" s="589" t="s">
        <v>462</v>
      </c>
      <c r="B8" s="590" t="s">
        <v>461</v>
      </c>
      <c r="C8" s="594">
        <v>100</v>
      </c>
      <c r="D8" s="595">
        <v>0</v>
      </c>
      <c r="E8" s="594"/>
      <c r="F8" s="595"/>
      <c r="G8" s="213">
        <f t="shared" si="0"/>
        <v>0</v>
      </c>
    </row>
    <row r="9" spans="1:7" ht="16.5">
      <c r="A9" s="589" t="s">
        <v>463</v>
      </c>
      <c r="B9" s="590" t="s">
        <v>464</v>
      </c>
      <c r="C9" s="594">
        <v>100</v>
      </c>
      <c r="D9" s="595">
        <v>26119</v>
      </c>
      <c r="E9" s="594">
        <v>92</v>
      </c>
      <c r="F9" s="595">
        <v>8723</v>
      </c>
      <c r="G9" s="213">
        <f t="shared" si="0"/>
        <v>34842</v>
      </c>
    </row>
    <row r="10" spans="1:7" ht="33">
      <c r="A10" s="596" t="s">
        <v>465</v>
      </c>
      <c r="B10" s="597"/>
      <c r="C10" s="592">
        <v>0</v>
      </c>
      <c r="D10" s="592"/>
      <c r="E10" s="592">
        <v>0</v>
      </c>
      <c r="F10" s="592"/>
      <c r="G10" s="593">
        <f t="shared" si="0"/>
        <v>0</v>
      </c>
    </row>
    <row r="11" spans="1:7" ht="16.5">
      <c r="A11" s="596" t="s">
        <v>466</v>
      </c>
      <c r="B11" s="598"/>
      <c r="C11" s="599">
        <v>0</v>
      </c>
      <c r="D11" s="599">
        <v>0</v>
      </c>
      <c r="E11" s="599">
        <v>0</v>
      </c>
      <c r="F11" s="599">
        <v>0</v>
      </c>
      <c r="G11" s="600">
        <f t="shared" si="0"/>
        <v>0</v>
      </c>
    </row>
    <row r="12" spans="1:7" s="44" customFormat="1" ht="15.75" thickBot="1">
      <c r="A12" s="601" t="s">
        <v>24</v>
      </c>
      <c r="B12" s="837"/>
      <c r="C12" s="837"/>
      <c r="D12" s="837"/>
      <c r="E12" s="837"/>
      <c r="F12" s="837"/>
      <c r="G12" s="603">
        <f>SUM(G3:G11)</f>
        <v>74815</v>
      </c>
    </row>
    <row r="14" spans="2:4" ht="16.5">
      <c r="B14" s="194"/>
      <c r="C14" s="194"/>
      <c r="D14" s="604"/>
    </row>
    <row r="15" ht="16.5">
      <c r="A15" s="709"/>
    </row>
    <row r="16" ht="16.5">
      <c r="D16" s="605"/>
    </row>
    <row r="17" ht="16.5">
      <c r="D17" s="605"/>
    </row>
    <row r="18" ht="16.5">
      <c r="D18" s="605"/>
    </row>
  </sheetData>
  <sheetProtection/>
  <mergeCells count="6">
    <mergeCell ref="A1:A2"/>
    <mergeCell ref="B1:B2"/>
    <mergeCell ref="C1:D1"/>
    <mergeCell ref="E1:F1"/>
    <mergeCell ref="G1:G2"/>
    <mergeCell ref="B12:F12"/>
  </mergeCells>
  <printOptions/>
  <pageMargins left="0.7086614173228347" right="0.7086614173228347" top="1.0236220472440944" bottom="0.7480314960629921" header="0.4330708661417323" footer="0.31496062992125984"/>
  <pageSetup horizontalDpi="600" verticalDpi="600" orientation="landscape" paperSize="9" r:id="rId1"/>
  <headerFooter>
    <oddHeader>&amp;C&amp;"Book Antiqua,Félkövér"&amp;11Keszthely Város Önkormányzata
2018. évi közvetett támogatásai&amp;R&amp;"Book Antiqua,Félkövér" 16. melléklet
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6">
      <selection activeCell="G46" sqref="G45:G46"/>
    </sheetView>
  </sheetViews>
  <sheetFormatPr defaultColWidth="9.140625" defaultRowHeight="12.75"/>
  <cols>
    <col min="1" max="1" width="4.8515625" style="1" customWidth="1"/>
    <col min="2" max="2" width="81.00390625" style="1" customWidth="1"/>
    <col min="3" max="3" width="10.28125" style="1" customWidth="1"/>
    <col min="4" max="6" width="9.7109375" style="1" bestFit="1" customWidth="1"/>
    <col min="7" max="7" width="9.8515625" style="1" bestFit="1" customWidth="1"/>
    <col min="8" max="8" width="10.7109375" style="1" customWidth="1"/>
    <col min="9" max="9" width="11.00390625" style="1" bestFit="1" customWidth="1"/>
    <col min="10" max="10" width="12.00390625" style="1" bestFit="1" customWidth="1"/>
    <col min="11" max="16384" width="9.140625" style="1" customWidth="1"/>
  </cols>
  <sheetData>
    <row r="1" spans="1:2" ht="13.5">
      <c r="A1" s="838" t="s">
        <v>467</v>
      </c>
      <c r="B1" s="838"/>
    </row>
    <row r="2" spans="1:2" ht="13.5">
      <c r="A2" s="606"/>
      <c r="B2" s="606"/>
    </row>
    <row r="3" spans="1:2" ht="14.25" thickBot="1">
      <c r="A3" s="838" t="s">
        <v>468</v>
      </c>
      <c r="B3" s="838"/>
    </row>
    <row r="4" spans="1:9" ht="15">
      <c r="A4" s="860" t="s">
        <v>14</v>
      </c>
      <c r="B4" s="850" t="s">
        <v>15</v>
      </c>
      <c r="C4" s="852"/>
      <c r="D4" s="853"/>
      <c r="E4" s="853"/>
      <c r="F4" s="853"/>
      <c r="G4" s="854"/>
      <c r="H4" s="855" t="s">
        <v>1</v>
      </c>
      <c r="I4" s="607"/>
    </row>
    <row r="5" spans="1:9" ht="15.75" thickBot="1">
      <c r="A5" s="861"/>
      <c r="B5" s="851"/>
      <c r="C5" s="608">
        <v>2018</v>
      </c>
      <c r="D5" s="608">
        <v>2019</v>
      </c>
      <c r="E5" s="608">
        <v>2020</v>
      </c>
      <c r="F5" s="608">
        <v>2021</v>
      </c>
      <c r="G5" s="608" t="s">
        <v>469</v>
      </c>
      <c r="H5" s="856"/>
      <c r="I5" s="607"/>
    </row>
    <row r="6" spans="1:9" ht="54.75">
      <c r="A6" s="609">
        <v>1</v>
      </c>
      <c r="B6" s="610" t="s">
        <v>470</v>
      </c>
      <c r="C6" s="611">
        <v>6925</v>
      </c>
      <c r="D6" s="612">
        <v>6925</v>
      </c>
      <c r="E6" s="612">
        <v>6925</v>
      </c>
      <c r="F6" s="612">
        <v>6925</v>
      </c>
      <c r="G6" s="611">
        <v>27796</v>
      </c>
      <c r="H6" s="613">
        <f>SUM(C6:G6)</f>
        <v>55496</v>
      </c>
      <c r="I6" s="614"/>
    </row>
    <row r="7" spans="1:9" ht="32.25" customHeight="1" thickBot="1">
      <c r="A7" s="615">
        <v>2</v>
      </c>
      <c r="B7" s="616" t="s">
        <v>471</v>
      </c>
      <c r="C7" s="334">
        <v>24000</v>
      </c>
      <c r="D7" s="334">
        <v>0</v>
      </c>
      <c r="E7" s="334"/>
      <c r="F7" s="334"/>
      <c r="G7" s="471"/>
      <c r="H7" s="613">
        <f>SUM(C7:G7)</f>
        <v>24000</v>
      </c>
      <c r="I7" s="614"/>
    </row>
    <row r="8" spans="1:9" s="2" customFormat="1" ht="21" customHeight="1" thickBot="1">
      <c r="A8" s="617"/>
      <c r="B8" s="618" t="s">
        <v>472</v>
      </c>
      <c r="C8" s="619">
        <f aca="true" t="shared" si="0" ref="C8:H8">SUM(C6:C7)</f>
        <v>30925</v>
      </c>
      <c r="D8" s="619">
        <f t="shared" si="0"/>
        <v>6925</v>
      </c>
      <c r="E8" s="619">
        <f t="shared" si="0"/>
        <v>6925</v>
      </c>
      <c r="F8" s="619">
        <f t="shared" si="0"/>
        <v>6925</v>
      </c>
      <c r="G8" s="619">
        <f t="shared" si="0"/>
        <v>27796</v>
      </c>
      <c r="H8" s="710">
        <f t="shared" si="0"/>
        <v>79496</v>
      </c>
      <c r="I8" s="614"/>
    </row>
    <row r="9" spans="1:9" s="2" customFormat="1" ht="15">
      <c r="A9" s="10"/>
      <c r="B9" s="620"/>
      <c r="C9" s="621"/>
      <c r="D9" s="621"/>
      <c r="E9" s="621"/>
      <c r="F9" s="621"/>
      <c r="G9" s="621"/>
      <c r="H9" s="621"/>
      <c r="I9" s="621"/>
    </row>
    <row r="10" spans="1:2" ht="13.5">
      <c r="A10" s="838" t="s">
        <v>473</v>
      </c>
      <c r="B10" s="838"/>
    </row>
    <row r="11" spans="1:8" ht="13.5">
      <c r="A11" s="857" t="s">
        <v>474</v>
      </c>
      <c r="B11" s="857"/>
      <c r="C11" s="622"/>
      <c r="D11" s="622"/>
      <c r="E11" s="622"/>
      <c r="F11" s="622"/>
      <c r="G11" s="622"/>
      <c r="H11" s="622"/>
    </row>
    <row r="12" ht="13.5">
      <c r="I12" s="623"/>
    </row>
    <row r="13" spans="1:9" ht="14.25" thickBot="1">
      <c r="A13" s="858" t="s">
        <v>475</v>
      </c>
      <c r="B13" s="859"/>
      <c r="I13" s="623"/>
    </row>
    <row r="14" spans="1:9" s="2" customFormat="1" ht="18.75" customHeight="1">
      <c r="A14" s="839" t="s">
        <v>14</v>
      </c>
      <c r="B14" s="841" t="s">
        <v>15</v>
      </c>
      <c r="C14" s="843"/>
      <c r="D14" s="844"/>
      <c r="E14" s="844"/>
      <c r="F14" s="844"/>
      <c r="G14" s="845"/>
      <c r="H14" s="846" t="s">
        <v>1</v>
      </c>
      <c r="I14" s="624"/>
    </row>
    <row r="15" spans="1:9" s="2" customFormat="1" ht="15.75" thickBot="1">
      <c r="A15" s="840"/>
      <c r="B15" s="842"/>
      <c r="C15" s="625">
        <v>2018</v>
      </c>
      <c r="D15" s="625">
        <v>2019</v>
      </c>
      <c r="E15" s="625">
        <v>2020</v>
      </c>
      <c r="F15" s="625">
        <v>2021</v>
      </c>
      <c r="G15" s="625" t="s">
        <v>476</v>
      </c>
      <c r="H15" s="847"/>
      <c r="I15" s="626"/>
    </row>
    <row r="16" spans="1:10" ht="15">
      <c r="A16" s="627">
        <v>1</v>
      </c>
      <c r="B16" s="628" t="s">
        <v>477</v>
      </c>
      <c r="C16" s="17">
        <v>5000</v>
      </c>
      <c r="D16" s="17">
        <v>5000</v>
      </c>
      <c r="E16" s="17">
        <v>5000</v>
      </c>
      <c r="F16" s="17">
        <v>5000</v>
      </c>
      <c r="G16" s="18">
        <v>61438</v>
      </c>
      <c r="H16" s="629">
        <f>SUM(C16:G16)</f>
        <v>81438</v>
      </c>
      <c r="I16" s="630"/>
      <c r="J16" s="623"/>
    </row>
    <row r="17" spans="1:9" s="2" customFormat="1" ht="17.25" customHeight="1" thickBot="1">
      <c r="A17" s="631"/>
      <c r="B17" s="632" t="s">
        <v>24</v>
      </c>
      <c r="C17" s="633">
        <f aca="true" t="shared" si="1" ref="C17:H17">SUM(C16)</f>
        <v>5000</v>
      </c>
      <c r="D17" s="633">
        <f t="shared" si="1"/>
        <v>5000</v>
      </c>
      <c r="E17" s="633">
        <f t="shared" si="1"/>
        <v>5000</v>
      </c>
      <c r="F17" s="633">
        <f t="shared" si="1"/>
        <v>5000</v>
      </c>
      <c r="G17" s="633">
        <f t="shared" si="1"/>
        <v>61438</v>
      </c>
      <c r="H17" s="711">
        <f t="shared" si="1"/>
        <v>81438</v>
      </c>
      <c r="I17" s="10"/>
    </row>
    <row r="18" spans="1:9" s="2" customFormat="1" ht="15">
      <c r="A18" s="10"/>
      <c r="B18" s="10"/>
      <c r="C18" s="634"/>
      <c r="D18" s="634"/>
      <c r="E18" s="634"/>
      <c r="F18" s="634"/>
      <c r="G18" s="634"/>
      <c r="H18" s="614"/>
      <c r="I18" s="10"/>
    </row>
    <row r="19" spans="1:9" ht="15">
      <c r="A19" s="10"/>
      <c r="B19" s="10"/>
      <c r="C19" s="634"/>
      <c r="D19" s="634"/>
      <c r="E19" s="634"/>
      <c r="F19" s="634"/>
      <c r="G19" s="634"/>
      <c r="H19" s="634"/>
      <c r="I19" s="623"/>
    </row>
    <row r="20" spans="1:9" ht="14.25" thickBot="1">
      <c r="A20" s="838" t="s">
        <v>478</v>
      </c>
      <c r="B20" s="838"/>
      <c r="I20" s="623"/>
    </row>
    <row r="21" spans="1:9" ht="15">
      <c r="A21" s="848" t="s">
        <v>14</v>
      </c>
      <c r="B21" s="850" t="s">
        <v>15</v>
      </c>
      <c r="C21" s="852"/>
      <c r="D21" s="853"/>
      <c r="E21" s="853"/>
      <c r="F21" s="853"/>
      <c r="G21" s="854"/>
      <c r="H21" s="855" t="s">
        <v>1</v>
      </c>
      <c r="I21" s="623"/>
    </row>
    <row r="22" spans="1:9" ht="15.75" thickBot="1">
      <c r="A22" s="849"/>
      <c r="B22" s="851"/>
      <c r="C22" s="608">
        <v>2018</v>
      </c>
      <c r="D22" s="608">
        <v>2019</v>
      </c>
      <c r="E22" s="608">
        <v>2020</v>
      </c>
      <c r="F22" s="608">
        <v>2021</v>
      </c>
      <c r="G22" s="608" t="s">
        <v>469</v>
      </c>
      <c r="H22" s="856"/>
      <c r="I22" s="623"/>
    </row>
    <row r="23" spans="1:9" ht="54.75">
      <c r="A23" s="635">
        <v>1</v>
      </c>
      <c r="B23" s="636" t="s">
        <v>479</v>
      </c>
      <c r="C23" s="611">
        <v>1092</v>
      </c>
      <c r="D23" s="612">
        <v>1092</v>
      </c>
      <c r="E23" s="612">
        <v>1092</v>
      </c>
      <c r="F23" s="612">
        <v>1092</v>
      </c>
      <c r="G23" s="611">
        <v>4402</v>
      </c>
      <c r="H23" s="613">
        <f>SUM(C23:G23)</f>
        <v>8770</v>
      </c>
      <c r="I23" s="623"/>
    </row>
    <row r="24" spans="1:9" ht="28.5" thickBot="1">
      <c r="A24" s="615">
        <v>2</v>
      </c>
      <c r="B24" s="616" t="s">
        <v>471</v>
      </c>
      <c r="C24" s="334">
        <v>1500</v>
      </c>
      <c r="D24" s="334">
        <v>0</v>
      </c>
      <c r="E24" s="334"/>
      <c r="F24" s="334"/>
      <c r="G24" s="471"/>
      <c r="H24" s="613">
        <f>SUM(C24:G24)</f>
        <v>1500</v>
      </c>
      <c r="I24" s="623"/>
    </row>
    <row r="25" spans="1:9" ht="17.25" customHeight="1" thickBot="1">
      <c r="A25" s="637"/>
      <c r="B25" s="618" t="s">
        <v>24</v>
      </c>
      <c r="C25" s="638">
        <f aca="true" t="shared" si="2" ref="C25:H25">SUM(C23:C24)</f>
        <v>2592</v>
      </c>
      <c r="D25" s="638">
        <f t="shared" si="2"/>
        <v>1092</v>
      </c>
      <c r="E25" s="638">
        <f t="shared" si="2"/>
        <v>1092</v>
      </c>
      <c r="F25" s="638">
        <f t="shared" si="2"/>
        <v>1092</v>
      </c>
      <c r="G25" s="638">
        <f t="shared" si="2"/>
        <v>4402</v>
      </c>
      <c r="H25" s="712">
        <f t="shared" si="2"/>
        <v>10270</v>
      </c>
      <c r="I25" s="623"/>
    </row>
    <row r="26" spans="1:9" ht="15">
      <c r="A26" s="10"/>
      <c r="B26" s="620"/>
      <c r="C26" s="621"/>
      <c r="D26" s="621"/>
      <c r="E26" s="621"/>
      <c r="F26" s="621"/>
      <c r="G26" s="621"/>
      <c r="H26" s="621"/>
      <c r="I26" s="623"/>
    </row>
    <row r="27" spans="1:2" ht="14.25" thickBot="1">
      <c r="A27" s="838" t="s">
        <v>480</v>
      </c>
      <c r="B27" s="838"/>
    </row>
    <row r="28" spans="1:9" s="2" customFormat="1" ht="15">
      <c r="A28" s="839" t="s">
        <v>14</v>
      </c>
      <c r="B28" s="841" t="s">
        <v>15</v>
      </c>
      <c r="C28" s="843"/>
      <c r="D28" s="844"/>
      <c r="E28" s="844"/>
      <c r="F28" s="844"/>
      <c r="G28" s="845"/>
      <c r="H28" s="846" t="s">
        <v>1</v>
      </c>
      <c r="I28" s="624"/>
    </row>
    <row r="29" spans="1:9" s="2" customFormat="1" ht="15.75" thickBot="1">
      <c r="A29" s="840"/>
      <c r="B29" s="842"/>
      <c r="C29" s="625">
        <v>2018</v>
      </c>
      <c r="D29" s="625">
        <v>2019</v>
      </c>
      <c r="E29" s="625">
        <v>2020</v>
      </c>
      <c r="F29" s="625">
        <v>2021</v>
      </c>
      <c r="G29" s="625">
        <v>2022</v>
      </c>
      <c r="H29" s="847"/>
      <c r="I29" s="626"/>
    </row>
    <row r="30" spans="1:9" ht="27.75">
      <c r="A30" s="627">
        <v>1</v>
      </c>
      <c r="B30" s="639" t="s">
        <v>481</v>
      </c>
      <c r="C30" s="17">
        <v>9125</v>
      </c>
      <c r="D30" s="17">
        <v>9125</v>
      </c>
      <c r="E30" s="17">
        <v>9125</v>
      </c>
      <c r="F30" s="17">
        <v>9125</v>
      </c>
      <c r="G30" s="18">
        <v>9125</v>
      </c>
      <c r="H30" s="629">
        <f aca="true" t="shared" si="3" ref="H30:H36">SUM(C30:G30)</f>
        <v>45625</v>
      </c>
      <c r="I30" s="630"/>
    </row>
    <row r="31" spans="1:9" ht="15">
      <c r="A31" s="640">
        <v>2</v>
      </c>
      <c r="B31" s="641" t="s">
        <v>482</v>
      </c>
      <c r="C31" s="642">
        <v>430</v>
      </c>
      <c r="D31" s="642">
        <v>430</v>
      </c>
      <c r="E31" s="642">
        <v>430</v>
      </c>
      <c r="F31" s="20">
        <v>0</v>
      </c>
      <c r="G31" s="643">
        <v>0</v>
      </c>
      <c r="H31" s="629">
        <f t="shared" si="3"/>
        <v>1290</v>
      </c>
      <c r="I31" s="630"/>
    </row>
    <row r="32" spans="1:10" ht="15">
      <c r="A32" s="644">
        <v>3</v>
      </c>
      <c r="B32" s="645" t="s">
        <v>565</v>
      </c>
      <c r="C32" s="20">
        <v>5410</v>
      </c>
      <c r="D32" s="20">
        <v>5410</v>
      </c>
      <c r="E32" s="20">
        <v>5410</v>
      </c>
      <c r="F32" s="20">
        <v>5410</v>
      </c>
      <c r="G32" s="643">
        <v>5410</v>
      </c>
      <c r="H32" s="629">
        <f t="shared" si="3"/>
        <v>27050</v>
      </c>
      <c r="I32" s="630"/>
      <c r="J32" s="623"/>
    </row>
    <row r="33" spans="1:10" ht="15">
      <c r="A33" s="644">
        <v>4</v>
      </c>
      <c r="B33" s="645" t="s">
        <v>483</v>
      </c>
      <c r="C33" s="20">
        <v>1500</v>
      </c>
      <c r="D33" s="20">
        <v>1500</v>
      </c>
      <c r="E33" s="20">
        <v>1500</v>
      </c>
      <c r="F33" s="20">
        <v>1500</v>
      </c>
      <c r="G33" s="643">
        <v>1500</v>
      </c>
      <c r="H33" s="629">
        <f t="shared" si="3"/>
        <v>7500</v>
      </c>
      <c r="I33" s="630"/>
      <c r="J33" s="623"/>
    </row>
    <row r="34" spans="1:10" ht="15">
      <c r="A34" s="644">
        <v>5</v>
      </c>
      <c r="B34" s="645" t="s">
        <v>484</v>
      </c>
      <c r="C34" s="20">
        <v>4725</v>
      </c>
      <c r="D34" s="20">
        <v>4725</v>
      </c>
      <c r="E34" s="20">
        <v>1575</v>
      </c>
      <c r="F34" s="20"/>
      <c r="G34" s="643"/>
      <c r="H34" s="629">
        <f t="shared" si="3"/>
        <v>11025</v>
      </c>
      <c r="I34" s="630"/>
      <c r="J34" s="623"/>
    </row>
    <row r="35" spans="1:10" ht="15">
      <c r="A35" s="644">
        <v>6</v>
      </c>
      <c r="B35" s="645" t="s">
        <v>557</v>
      </c>
      <c r="C35" s="20">
        <v>22000</v>
      </c>
      <c r="D35" s="20">
        <v>22000</v>
      </c>
      <c r="E35" s="20">
        <v>22000</v>
      </c>
      <c r="F35" s="20"/>
      <c r="G35" s="643"/>
      <c r="H35" s="629">
        <f t="shared" si="3"/>
        <v>66000</v>
      </c>
      <c r="I35" s="630"/>
      <c r="J35" s="623"/>
    </row>
    <row r="36" spans="1:10" ht="15.75" thickBot="1">
      <c r="A36" s="644">
        <v>7</v>
      </c>
      <c r="B36" s="645" t="s">
        <v>485</v>
      </c>
      <c r="C36" s="20">
        <v>170880</v>
      </c>
      <c r="D36" s="20"/>
      <c r="E36" s="20"/>
      <c r="F36" s="20">
        <v>0</v>
      </c>
      <c r="G36" s="643"/>
      <c r="H36" s="629">
        <f t="shared" si="3"/>
        <v>170880</v>
      </c>
      <c r="I36" s="630"/>
      <c r="J36" s="623"/>
    </row>
    <row r="37" spans="1:10" s="2" customFormat="1" ht="15.75" thickBot="1">
      <c r="A37" s="646"/>
      <c r="B37" s="647" t="s">
        <v>24</v>
      </c>
      <c r="C37" s="648">
        <f aca="true" t="shared" si="4" ref="C37:H37">SUM(C30:C36)</f>
        <v>214070</v>
      </c>
      <c r="D37" s="648">
        <f t="shared" si="4"/>
        <v>43190</v>
      </c>
      <c r="E37" s="648">
        <f t="shared" si="4"/>
        <v>40040</v>
      </c>
      <c r="F37" s="648">
        <f t="shared" si="4"/>
        <v>16035</v>
      </c>
      <c r="G37" s="648">
        <f t="shared" si="4"/>
        <v>16035</v>
      </c>
      <c r="H37" s="713">
        <f t="shared" si="4"/>
        <v>329370</v>
      </c>
      <c r="I37" s="630"/>
      <c r="J37" s="10"/>
    </row>
    <row r="39" ht="13.5">
      <c r="B39" s="649"/>
    </row>
    <row r="40" ht="12.75" customHeight="1"/>
    <row r="41" ht="12.75" customHeight="1"/>
  </sheetData>
  <sheetProtection/>
  <mergeCells count="23">
    <mergeCell ref="A1:B1"/>
    <mergeCell ref="A3:B3"/>
    <mergeCell ref="A4:A5"/>
    <mergeCell ref="B4:B5"/>
    <mergeCell ref="C4:G4"/>
    <mergeCell ref="H4:H5"/>
    <mergeCell ref="H21:H22"/>
    <mergeCell ref="A10:B10"/>
    <mergeCell ref="A11:B11"/>
    <mergeCell ref="A13:B13"/>
    <mergeCell ref="A14:A15"/>
    <mergeCell ref="B14:B15"/>
    <mergeCell ref="C14:G14"/>
    <mergeCell ref="A27:B27"/>
    <mergeCell ref="A28:A29"/>
    <mergeCell ref="B28:B29"/>
    <mergeCell ref="C28:G28"/>
    <mergeCell ref="H28:H29"/>
    <mergeCell ref="H14:H15"/>
    <mergeCell ref="A20:B20"/>
    <mergeCell ref="A21:A22"/>
    <mergeCell ref="B21:B22"/>
    <mergeCell ref="C21:G21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Antiqua,Félkövér"&amp;11KIMUTATÁS
az Önkormányzat többéves kihatással járó kötelezettségeiről&amp;R&amp;"Book Antiqua,Félkövér" 17. melléklet
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H33" sqref="H33:I33"/>
    </sheetView>
  </sheetViews>
  <sheetFormatPr defaultColWidth="9.140625" defaultRowHeight="12.75"/>
  <cols>
    <col min="1" max="1" width="24.421875" style="679" customWidth="1"/>
    <col min="2" max="8" width="8.7109375" style="650" customWidth="1"/>
    <col min="9" max="9" width="9.7109375" style="650" customWidth="1"/>
    <col min="10" max="10" width="11.7109375" style="650" customWidth="1"/>
    <col min="11" max="11" width="8.7109375" style="650" customWidth="1"/>
    <col min="12" max="13" width="9.7109375" style="650" customWidth="1"/>
    <col min="14" max="14" width="9.7109375" style="667" customWidth="1"/>
    <col min="15" max="15" width="14.7109375" style="650" customWidth="1"/>
    <col min="16" max="16384" width="9.140625" style="650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654" customFormat="1" ht="16.5" customHeight="1" thickBot="1">
      <c r="A2" s="651" t="s">
        <v>15</v>
      </c>
      <c r="B2" s="652" t="s">
        <v>486</v>
      </c>
      <c r="C2" s="652" t="s">
        <v>487</v>
      </c>
      <c r="D2" s="652" t="s">
        <v>488</v>
      </c>
      <c r="E2" s="652" t="s">
        <v>489</v>
      </c>
      <c r="F2" s="652" t="s">
        <v>490</v>
      </c>
      <c r="G2" s="652" t="s">
        <v>491</v>
      </c>
      <c r="H2" s="652" t="s">
        <v>492</v>
      </c>
      <c r="I2" s="652" t="s">
        <v>493</v>
      </c>
      <c r="J2" s="652" t="s">
        <v>494</v>
      </c>
      <c r="K2" s="652" t="s">
        <v>495</v>
      </c>
      <c r="L2" s="652" t="s">
        <v>496</v>
      </c>
      <c r="M2" s="652" t="s">
        <v>497</v>
      </c>
      <c r="N2" s="653" t="s">
        <v>1</v>
      </c>
    </row>
    <row r="3" spans="1:14" s="654" customFormat="1" ht="15" customHeight="1" thickBot="1">
      <c r="A3" s="655" t="s">
        <v>498</v>
      </c>
      <c r="B3" s="652"/>
      <c r="C3" s="652"/>
      <c r="D3" s="652"/>
      <c r="E3" s="656"/>
      <c r="F3" s="652"/>
      <c r="G3" s="652"/>
      <c r="H3" s="652"/>
      <c r="I3" s="652"/>
      <c r="J3" s="652"/>
      <c r="K3" s="656"/>
      <c r="L3" s="656"/>
      <c r="M3" s="652"/>
      <c r="N3" s="653"/>
    </row>
    <row r="4" spans="1:15" ht="15.75">
      <c r="A4" s="657" t="s">
        <v>499</v>
      </c>
      <c r="B4" s="658">
        <v>55330</v>
      </c>
      <c r="C4" s="658">
        <v>55330</v>
      </c>
      <c r="D4" s="658">
        <v>55330</v>
      </c>
      <c r="E4" s="658">
        <v>55330</v>
      </c>
      <c r="F4" s="658">
        <v>55330</v>
      </c>
      <c r="G4" s="658">
        <v>55330</v>
      </c>
      <c r="H4" s="658">
        <v>55330</v>
      </c>
      <c r="I4" s="658">
        <v>55330</v>
      </c>
      <c r="J4" s="658">
        <v>55330</v>
      </c>
      <c r="K4" s="658">
        <v>55330</v>
      </c>
      <c r="L4" s="658">
        <v>55330</v>
      </c>
      <c r="M4" s="658">
        <v>55325</v>
      </c>
      <c r="N4" s="659">
        <f>SUM(B4:M4)</f>
        <v>663955</v>
      </c>
      <c r="O4" s="660"/>
    </row>
    <row r="5" spans="1:15" ht="27.75">
      <c r="A5" s="657" t="s">
        <v>500</v>
      </c>
      <c r="B5" s="658">
        <v>94111</v>
      </c>
      <c r="C5" s="658">
        <v>94071</v>
      </c>
      <c r="D5" s="658">
        <v>94071</v>
      </c>
      <c r="E5" s="658">
        <v>94071</v>
      </c>
      <c r="F5" s="658">
        <v>94071</v>
      </c>
      <c r="G5" s="658">
        <v>94071</v>
      </c>
      <c r="H5" s="658">
        <v>94071</v>
      </c>
      <c r="I5" s="658">
        <v>94071</v>
      </c>
      <c r="J5" s="658">
        <v>94071</v>
      </c>
      <c r="K5" s="658">
        <v>94071</v>
      </c>
      <c r="L5" s="658">
        <v>94071</v>
      </c>
      <c r="M5" s="658">
        <v>94071</v>
      </c>
      <c r="N5" s="659">
        <f aca="true" t="shared" si="0" ref="N5:N12">SUM(B5:M5)</f>
        <v>1128892</v>
      </c>
      <c r="O5" s="660"/>
    </row>
    <row r="6" spans="1:15" ht="15.75">
      <c r="A6" s="657" t="s">
        <v>501</v>
      </c>
      <c r="B6" s="658">
        <v>5000</v>
      </c>
      <c r="C6" s="658">
        <v>5000</v>
      </c>
      <c r="D6" s="658">
        <v>450000</v>
      </c>
      <c r="E6" s="658">
        <v>0</v>
      </c>
      <c r="F6" s="658">
        <v>100000</v>
      </c>
      <c r="G6" s="658">
        <v>0</v>
      </c>
      <c r="H6" s="658">
        <v>5000</v>
      </c>
      <c r="I6" s="658">
        <v>5000</v>
      </c>
      <c r="J6" s="658">
        <v>450000</v>
      </c>
      <c r="K6" s="658">
        <v>100000</v>
      </c>
      <c r="L6" s="658">
        <v>5000</v>
      </c>
      <c r="M6" s="658">
        <v>99830</v>
      </c>
      <c r="N6" s="659">
        <f t="shared" si="0"/>
        <v>1224830</v>
      </c>
      <c r="O6" s="660"/>
    </row>
    <row r="7" spans="1:15" ht="27.75">
      <c r="A7" s="657" t="s">
        <v>502</v>
      </c>
      <c r="B7" s="658">
        <v>21250</v>
      </c>
      <c r="C7" s="658">
        <v>23000</v>
      </c>
      <c r="D7" s="658">
        <v>21250</v>
      </c>
      <c r="E7" s="658">
        <v>21250</v>
      </c>
      <c r="F7" s="658">
        <v>21250</v>
      </c>
      <c r="G7" s="658">
        <v>21250</v>
      </c>
      <c r="H7" s="658">
        <v>23000</v>
      </c>
      <c r="I7" s="658">
        <v>21250</v>
      </c>
      <c r="J7" s="658">
        <v>21250</v>
      </c>
      <c r="K7" s="658">
        <v>21250</v>
      </c>
      <c r="L7" s="658">
        <v>121400</v>
      </c>
      <c r="M7" s="658">
        <v>21621</v>
      </c>
      <c r="N7" s="659">
        <f t="shared" si="0"/>
        <v>359021</v>
      </c>
      <c r="O7" s="660"/>
    </row>
    <row r="8" spans="1:15" ht="15.75">
      <c r="A8" s="657" t="s">
        <v>503</v>
      </c>
      <c r="B8" s="658"/>
      <c r="C8" s="658"/>
      <c r="D8" s="658">
        <v>50000</v>
      </c>
      <c r="E8" s="658"/>
      <c r="F8" s="658">
        <v>100000</v>
      </c>
      <c r="G8" s="658"/>
      <c r="H8" s="658">
        <v>25000</v>
      </c>
      <c r="I8" s="658"/>
      <c r="J8" s="658">
        <v>100000</v>
      </c>
      <c r="K8" s="658">
        <v>25000</v>
      </c>
      <c r="L8" s="658"/>
      <c r="M8" s="658">
        <v>25683</v>
      </c>
      <c r="N8" s="659">
        <f t="shared" si="0"/>
        <v>325683</v>
      </c>
      <c r="O8" s="660"/>
    </row>
    <row r="9" spans="1:15" ht="15.75">
      <c r="A9" s="657" t="s">
        <v>504</v>
      </c>
      <c r="B9" s="145"/>
      <c r="C9" s="658"/>
      <c r="D9" s="658">
        <v>20250</v>
      </c>
      <c r="E9" s="145"/>
      <c r="F9" s="658">
        <v>20000</v>
      </c>
      <c r="G9" s="658">
        <v>250</v>
      </c>
      <c r="H9" s="145">
        <v>24824</v>
      </c>
      <c r="I9" s="658"/>
      <c r="J9" s="658">
        <v>250</v>
      </c>
      <c r="K9" s="145"/>
      <c r="L9" s="658"/>
      <c r="M9" s="658">
        <v>250</v>
      </c>
      <c r="N9" s="659">
        <f t="shared" si="0"/>
        <v>65824</v>
      </c>
      <c r="O9" s="660"/>
    </row>
    <row r="10" spans="1:15" ht="15.75">
      <c r="A10" s="661" t="s">
        <v>505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59">
        <f t="shared" si="0"/>
        <v>0</v>
      </c>
      <c r="O10" s="660"/>
    </row>
    <row r="11" spans="1:15" ht="16.5" thickBot="1">
      <c r="A11" s="661" t="s">
        <v>506</v>
      </c>
      <c r="B11" s="165">
        <v>118204</v>
      </c>
      <c r="C11" s="165">
        <v>119694</v>
      </c>
      <c r="D11" s="662"/>
      <c r="E11" s="662">
        <v>324694</v>
      </c>
      <c r="F11" s="662">
        <v>123694</v>
      </c>
      <c r="G11" s="662">
        <v>803396</v>
      </c>
      <c r="H11" s="662">
        <v>411134</v>
      </c>
      <c r="I11" s="662">
        <v>501762</v>
      </c>
      <c r="J11" s="662">
        <v>349246</v>
      </c>
      <c r="K11" s="662">
        <v>420000</v>
      </c>
      <c r="L11" s="662">
        <v>380000</v>
      </c>
      <c r="M11" s="662">
        <v>231030</v>
      </c>
      <c r="N11" s="663">
        <f t="shared" si="0"/>
        <v>3782854</v>
      </c>
      <c r="O11" s="660"/>
    </row>
    <row r="12" spans="1:15" s="667" customFormat="1" ht="15" customHeight="1" thickBot="1">
      <c r="A12" s="664" t="s">
        <v>507</v>
      </c>
      <c r="B12" s="665">
        <f>SUM(B4:B11)</f>
        <v>293895</v>
      </c>
      <c r="C12" s="665">
        <f aca="true" t="shared" si="1" ref="C12:M12">SUM(C4:C11)</f>
        <v>297095</v>
      </c>
      <c r="D12" s="665">
        <f t="shared" si="1"/>
        <v>690901</v>
      </c>
      <c r="E12" s="665">
        <f t="shared" si="1"/>
        <v>495345</v>
      </c>
      <c r="F12" s="665">
        <f t="shared" si="1"/>
        <v>514345</v>
      </c>
      <c r="G12" s="665">
        <f t="shared" si="1"/>
        <v>974297</v>
      </c>
      <c r="H12" s="665">
        <f t="shared" si="1"/>
        <v>638359</v>
      </c>
      <c r="I12" s="665">
        <f t="shared" si="1"/>
        <v>677413</v>
      </c>
      <c r="J12" s="665">
        <f t="shared" si="1"/>
        <v>1070147</v>
      </c>
      <c r="K12" s="665">
        <f t="shared" si="1"/>
        <v>715651</v>
      </c>
      <c r="L12" s="665">
        <f t="shared" si="1"/>
        <v>655801</v>
      </c>
      <c r="M12" s="665">
        <f t="shared" si="1"/>
        <v>527810</v>
      </c>
      <c r="N12" s="666">
        <f t="shared" si="0"/>
        <v>7551059</v>
      </c>
      <c r="O12" s="660"/>
    </row>
    <row r="13" spans="1:15" s="667" customFormat="1" ht="15.75">
      <c r="A13" s="668"/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70"/>
      <c r="O13" s="660"/>
    </row>
    <row r="14" spans="1:15" ht="15.75">
      <c r="A14" s="671" t="s">
        <v>508</v>
      </c>
      <c r="B14" s="672">
        <v>108410</v>
      </c>
      <c r="C14" s="672">
        <v>108410</v>
      </c>
      <c r="D14" s="672">
        <v>108410</v>
      </c>
      <c r="E14" s="672">
        <v>108410</v>
      </c>
      <c r="F14" s="672">
        <v>108410</v>
      </c>
      <c r="G14" s="672">
        <v>108410</v>
      </c>
      <c r="H14" s="672">
        <v>108410</v>
      </c>
      <c r="I14" s="672">
        <v>108410</v>
      </c>
      <c r="J14" s="672">
        <v>108410</v>
      </c>
      <c r="K14" s="672">
        <v>108410</v>
      </c>
      <c r="L14" s="672">
        <v>108410</v>
      </c>
      <c r="M14" s="672">
        <v>109619</v>
      </c>
      <c r="N14" s="659">
        <f>SUM(B14:M14)</f>
        <v>1302129</v>
      </c>
      <c r="O14" s="660"/>
    </row>
    <row r="15" spans="1:15" ht="27.75">
      <c r="A15" s="657" t="s">
        <v>509</v>
      </c>
      <c r="B15" s="658">
        <v>23045</v>
      </c>
      <c r="C15" s="658">
        <v>23045</v>
      </c>
      <c r="D15" s="658">
        <v>23045</v>
      </c>
      <c r="E15" s="658">
        <v>23045</v>
      </c>
      <c r="F15" s="658">
        <v>23045</v>
      </c>
      <c r="G15" s="658">
        <v>23045</v>
      </c>
      <c r="H15" s="658">
        <v>23045</v>
      </c>
      <c r="I15" s="658">
        <v>23045</v>
      </c>
      <c r="J15" s="658">
        <v>23045</v>
      </c>
      <c r="K15" s="658">
        <v>23045</v>
      </c>
      <c r="L15" s="658">
        <v>23045</v>
      </c>
      <c r="M15" s="658">
        <v>20599</v>
      </c>
      <c r="N15" s="659">
        <f aca="true" t="shared" si="2" ref="N15:N21">SUM(B15:M15)</f>
        <v>274094</v>
      </c>
      <c r="O15" s="660"/>
    </row>
    <row r="16" spans="1:15" ht="15.75">
      <c r="A16" s="657" t="s">
        <v>510</v>
      </c>
      <c r="B16" s="658">
        <v>112128</v>
      </c>
      <c r="C16" s="658">
        <v>112128</v>
      </c>
      <c r="D16" s="658">
        <v>112128</v>
      </c>
      <c r="E16" s="658">
        <v>112128</v>
      </c>
      <c r="F16" s="658">
        <v>112128</v>
      </c>
      <c r="G16" s="658">
        <v>112128</v>
      </c>
      <c r="H16" s="658">
        <v>112128</v>
      </c>
      <c r="I16" s="658">
        <v>112128</v>
      </c>
      <c r="J16" s="658">
        <v>112128</v>
      </c>
      <c r="K16" s="658">
        <v>112128</v>
      </c>
      <c r="L16" s="658">
        <v>112128</v>
      </c>
      <c r="M16" s="658">
        <v>112127</v>
      </c>
      <c r="N16" s="659">
        <f t="shared" si="2"/>
        <v>1345535</v>
      </c>
      <c r="O16" s="660"/>
    </row>
    <row r="17" spans="1:15" ht="27.75">
      <c r="A17" s="657" t="s">
        <v>511</v>
      </c>
      <c r="B17" s="658">
        <v>38550</v>
      </c>
      <c r="C17" s="658">
        <v>40000</v>
      </c>
      <c r="D17" s="658">
        <v>35368</v>
      </c>
      <c r="E17" s="658">
        <v>20000</v>
      </c>
      <c r="F17" s="658"/>
      <c r="G17" s="658">
        <v>34000</v>
      </c>
      <c r="H17" s="658">
        <v>10000</v>
      </c>
      <c r="I17" s="658">
        <v>10000</v>
      </c>
      <c r="J17" s="658">
        <v>36049</v>
      </c>
      <c r="K17" s="658">
        <v>20000</v>
      </c>
      <c r="L17" s="658">
        <v>9750</v>
      </c>
      <c r="M17" s="658">
        <v>26196</v>
      </c>
      <c r="N17" s="659">
        <f t="shared" si="2"/>
        <v>279913</v>
      </c>
      <c r="O17" s="660"/>
    </row>
    <row r="18" spans="1:16" ht="27.75">
      <c r="A18" s="657" t="s">
        <v>512</v>
      </c>
      <c r="B18" s="658">
        <v>1762</v>
      </c>
      <c r="C18" s="658">
        <v>1762</v>
      </c>
      <c r="D18" s="658">
        <v>1762</v>
      </c>
      <c r="E18" s="658">
        <v>1762</v>
      </c>
      <c r="F18" s="658">
        <v>1762</v>
      </c>
      <c r="G18" s="658">
        <v>1762</v>
      </c>
      <c r="H18" s="658">
        <v>1762</v>
      </c>
      <c r="I18" s="658">
        <v>1762</v>
      </c>
      <c r="J18" s="658">
        <v>1762</v>
      </c>
      <c r="K18" s="658">
        <v>1762</v>
      </c>
      <c r="L18" s="658">
        <v>1762</v>
      </c>
      <c r="M18" s="658">
        <v>1768</v>
      </c>
      <c r="N18" s="659">
        <f t="shared" si="2"/>
        <v>21150</v>
      </c>
      <c r="O18" s="660"/>
      <c r="P18"/>
    </row>
    <row r="19" spans="1:16" ht="15.75">
      <c r="A19" s="657" t="s">
        <v>513</v>
      </c>
      <c r="B19" s="658"/>
      <c r="C19" s="658"/>
      <c r="D19" s="658"/>
      <c r="E19" s="658">
        <v>30000</v>
      </c>
      <c r="F19" s="658">
        <v>69000</v>
      </c>
      <c r="G19" s="658">
        <v>109952</v>
      </c>
      <c r="H19" s="658">
        <v>109952</v>
      </c>
      <c r="I19" s="658">
        <v>109952</v>
      </c>
      <c r="J19" s="658">
        <v>200000</v>
      </c>
      <c r="K19" s="658"/>
      <c r="L19" s="658">
        <v>30856</v>
      </c>
      <c r="M19" s="658"/>
      <c r="N19" s="659">
        <f t="shared" si="2"/>
        <v>659712</v>
      </c>
      <c r="O19" s="660"/>
      <c r="P19"/>
    </row>
    <row r="20" spans="1:16" ht="15.75">
      <c r="A20" s="657" t="s">
        <v>514</v>
      </c>
      <c r="B20" s="658">
        <v>10000</v>
      </c>
      <c r="C20" s="658">
        <v>11750</v>
      </c>
      <c r="D20" s="658">
        <v>362291</v>
      </c>
      <c r="E20" s="658">
        <v>200000</v>
      </c>
      <c r="F20" s="658">
        <v>200000</v>
      </c>
      <c r="G20" s="658">
        <v>585000</v>
      </c>
      <c r="H20" s="658">
        <v>250000</v>
      </c>
      <c r="I20" s="658">
        <v>312116</v>
      </c>
      <c r="J20" s="658">
        <v>500000</v>
      </c>
      <c r="K20" s="658">
        <v>400000</v>
      </c>
      <c r="L20" s="658">
        <v>190953</v>
      </c>
      <c r="M20" s="658">
        <v>245694</v>
      </c>
      <c r="N20" s="659">
        <f t="shared" si="2"/>
        <v>3267804</v>
      </c>
      <c r="O20" s="660"/>
      <c r="P20"/>
    </row>
    <row r="21" spans="1:16" ht="15.75">
      <c r="A21" s="657" t="s">
        <v>515</v>
      </c>
      <c r="B21" s="658"/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59">
        <f t="shared" si="2"/>
        <v>0</v>
      </c>
      <c r="O21" s="660"/>
      <c r="P21"/>
    </row>
    <row r="22" spans="1:16" ht="16.5" thickBot="1">
      <c r="A22" s="661" t="s">
        <v>516</v>
      </c>
      <c r="B22" s="662"/>
      <c r="C22" s="662"/>
      <c r="D22" s="662">
        <v>47897</v>
      </c>
      <c r="E22" s="662"/>
      <c r="F22" s="662"/>
      <c r="G22" s="662"/>
      <c r="H22" s="662">
        <v>23062</v>
      </c>
      <c r="I22" s="662"/>
      <c r="J22" s="662">
        <v>88753</v>
      </c>
      <c r="K22" s="662">
        <v>50306</v>
      </c>
      <c r="L22" s="662">
        <v>178897</v>
      </c>
      <c r="M22" s="662">
        <v>11807</v>
      </c>
      <c r="N22" s="659">
        <f>SUM(B22:M22)</f>
        <v>400722</v>
      </c>
      <c r="O22" s="660"/>
      <c r="P22"/>
    </row>
    <row r="23" spans="1:15" s="667" customFormat="1" ht="15" customHeight="1">
      <c r="A23" s="673" t="s">
        <v>517</v>
      </c>
      <c r="B23" s="674">
        <f>SUM(B14:B22)</f>
        <v>293895</v>
      </c>
      <c r="C23" s="674">
        <f aca="true" t="shared" si="3" ref="C23:N23">SUM(C14:C22)</f>
        <v>297095</v>
      </c>
      <c r="D23" s="674">
        <f t="shared" si="3"/>
        <v>690901</v>
      </c>
      <c r="E23" s="674">
        <f t="shared" si="3"/>
        <v>495345</v>
      </c>
      <c r="F23" s="674">
        <f t="shared" si="3"/>
        <v>514345</v>
      </c>
      <c r="G23" s="674">
        <f t="shared" si="3"/>
        <v>974297</v>
      </c>
      <c r="H23" s="674">
        <f t="shared" si="3"/>
        <v>638359</v>
      </c>
      <c r="I23" s="674">
        <f t="shared" si="3"/>
        <v>677413</v>
      </c>
      <c r="J23" s="674">
        <f t="shared" si="3"/>
        <v>1070147</v>
      </c>
      <c r="K23" s="674">
        <f t="shared" si="3"/>
        <v>715651</v>
      </c>
      <c r="L23" s="674">
        <f t="shared" si="3"/>
        <v>655801</v>
      </c>
      <c r="M23" s="674">
        <f t="shared" si="3"/>
        <v>527810</v>
      </c>
      <c r="N23" s="675">
        <f t="shared" si="3"/>
        <v>7551059</v>
      </c>
      <c r="O23" s="660"/>
    </row>
    <row r="24" spans="1:15" s="667" customFormat="1" ht="15" customHeight="1" thickBot="1">
      <c r="A24" s="676" t="s">
        <v>518</v>
      </c>
      <c r="B24" s="677">
        <f>B3+B12-B23</f>
        <v>0</v>
      </c>
      <c r="C24" s="677">
        <f aca="true" t="shared" si="4" ref="C24:N24">C3+C12-C23</f>
        <v>0</v>
      </c>
      <c r="D24" s="677">
        <f t="shared" si="4"/>
        <v>0</v>
      </c>
      <c r="E24" s="677">
        <f t="shared" si="4"/>
        <v>0</v>
      </c>
      <c r="F24" s="677">
        <f t="shared" si="4"/>
        <v>0</v>
      </c>
      <c r="G24" s="677">
        <f t="shared" si="4"/>
        <v>0</v>
      </c>
      <c r="H24" s="677">
        <f t="shared" si="4"/>
        <v>0</v>
      </c>
      <c r="I24" s="677">
        <f t="shared" si="4"/>
        <v>0</v>
      </c>
      <c r="J24" s="677">
        <f t="shared" si="4"/>
        <v>0</v>
      </c>
      <c r="K24" s="677">
        <f t="shared" si="4"/>
        <v>0</v>
      </c>
      <c r="L24" s="677">
        <f t="shared" si="4"/>
        <v>0</v>
      </c>
      <c r="M24" s="677">
        <f t="shared" si="4"/>
        <v>0</v>
      </c>
      <c r="N24" s="678">
        <f t="shared" si="4"/>
        <v>0</v>
      </c>
      <c r="O24" s="660"/>
    </row>
    <row r="26" spans="1:16" ht="13.5">
      <c r="A26"/>
      <c r="B26" s="680"/>
      <c r="C26" s="680"/>
      <c r="D26" s="680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</row>
  </sheetData>
  <sheetProtection/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2018. évi előirányzat-felhasználási ütemterve&amp;R&amp;"Book Antiqua,Félkövér" 18. melléklet
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B24" sqref="B24"/>
    </sheetView>
  </sheetViews>
  <sheetFormatPr defaultColWidth="9.140625" defaultRowHeight="12.75"/>
  <cols>
    <col min="1" max="1" width="5.57421875" style="0" customWidth="1"/>
    <col min="2" max="2" width="118.7109375" style="0" customWidth="1"/>
    <col min="3" max="3" width="18.8515625" style="0" bestFit="1" customWidth="1"/>
    <col min="4" max="4" width="12.28125" style="0" bestFit="1" customWidth="1"/>
    <col min="5" max="5" width="14.28125" style="0" bestFit="1" customWidth="1"/>
  </cols>
  <sheetData>
    <row r="1" spans="1:5" ht="35.25" customHeight="1" thickBot="1">
      <c r="A1" s="862" t="s">
        <v>519</v>
      </c>
      <c r="B1" s="862"/>
      <c r="C1" s="862"/>
      <c r="D1" s="862"/>
      <c r="E1" s="862"/>
    </row>
    <row r="2" spans="1:5" ht="15">
      <c r="A2" s="863" t="s">
        <v>14</v>
      </c>
      <c r="B2" s="866" t="s">
        <v>15</v>
      </c>
      <c r="C2" s="869" t="s">
        <v>520</v>
      </c>
      <c r="D2" s="872" t="s">
        <v>521</v>
      </c>
      <c r="E2" s="873"/>
    </row>
    <row r="3" spans="1:5" ht="60">
      <c r="A3" s="864"/>
      <c r="B3" s="867"/>
      <c r="C3" s="870"/>
      <c r="D3" s="681" t="s">
        <v>522</v>
      </c>
      <c r="E3" s="682" t="s">
        <v>523</v>
      </c>
    </row>
    <row r="4" spans="1:5" ht="15.75" thickBot="1">
      <c r="A4" s="865"/>
      <c r="B4" s="868"/>
      <c r="C4" s="871"/>
      <c r="D4" s="602" t="s">
        <v>524</v>
      </c>
      <c r="E4" s="683" t="s">
        <v>524</v>
      </c>
    </row>
    <row r="5" spans="1:5" ht="16.5">
      <c r="A5" s="689">
        <v>1</v>
      </c>
      <c r="B5" s="690" t="s">
        <v>555</v>
      </c>
      <c r="C5" s="598" t="s">
        <v>556</v>
      </c>
      <c r="D5" s="714"/>
      <c r="E5" s="688">
        <v>11000</v>
      </c>
    </row>
    <row r="6" spans="1:5" ht="16.5">
      <c r="A6" s="684">
        <v>2</v>
      </c>
      <c r="B6" s="685" t="s">
        <v>525</v>
      </c>
      <c r="C6" s="686" t="s">
        <v>526</v>
      </c>
      <c r="D6" s="687"/>
      <c r="E6" s="692">
        <v>135406</v>
      </c>
    </row>
    <row r="7" spans="1:5" ht="33">
      <c r="A7" s="684">
        <v>3</v>
      </c>
      <c r="B7" s="685" t="s">
        <v>527</v>
      </c>
      <c r="C7" s="686" t="s">
        <v>528</v>
      </c>
      <c r="D7" s="687"/>
      <c r="E7" s="688">
        <v>69592</v>
      </c>
    </row>
    <row r="8" spans="1:5" ht="16.5">
      <c r="A8" s="684">
        <v>4</v>
      </c>
      <c r="B8" s="685" t="s">
        <v>529</v>
      </c>
      <c r="C8" s="686" t="s">
        <v>530</v>
      </c>
      <c r="D8" s="687"/>
      <c r="E8" s="688">
        <v>238904</v>
      </c>
    </row>
    <row r="9" spans="1:5" ht="33">
      <c r="A9" s="684">
        <v>5</v>
      </c>
      <c r="B9" s="685" t="s">
        <v>531</v>
      </c>
      <c r="C9" s="686" t="s">
        <v>532</v>
      </c>
      <c r="D9" s="687"/>
      <c r="E9" s="688">
        <v>135846</v>
      </c>
    </row>
    <row r="10" spans="1:5" ht="33">
      <c r="A10" s="684">
        <v>6</v>
      </c>
      <c r="B10" s="685" t="s">
        <v>533</v>
      </c>
      <c r="C10" s="686" t="s">
        <v>534</v>
      </c>
      <c r="D10" s="687"/>
      <c r="E10" s="688">
        <v>298223</v>
      </c>
    </row>
    <row r="11" spans="1:5" ht="16.5">
      <c r="A11" s="698">
        <v>7</v>
      </c>
      <c r="B11" s="685" t="s">
        <v>535</v>
      </c>
      <c r="C11" s="686" t="s">
        <v>536</v>
      </c>
      <c r="D11" s="715"/>
      <c r="E11" s="692">
        <v>864000</v>
      </c>
    </row>
    <row r="12" spans="1:5" ht="16.5">
      <c r="A12" s="702">
        <v>8</v>
      </c>
      <c r="B12" s="694" t="s">
        <v>550</v>
      </c>
      <c r="C12" s="703" t="s">
        <v>554</v>
      </c>
      <c r="D12" s="704">
        <v>90000</v>
      </c>
      <c r="E12" s="697">
        <v>90000</v>
      </c>
    </row>
    <row r="13" spans="1:5" ht="33">
      <c r="A13" s="684">
        <v>9</v>
      </c>
      <c r="B13" s="685" t="s">
        <v>537</v>
      </c>
      <c r="C13" s="686" t="s">
        <v>538</v>
      </c>
      <c r="D13" s="687"/>
      <c r="E13" s="692">
        <v>110529</v>
      </c>
    </row>
    <row r="14" spans="1:5" ht="33">
      <c r="A14" s="693">
        <v>10</v>
      </c>
      <c r="B14" s="694" t="s">
        <v>539</v>
      </c>
      <c r="C14" s="695" t="s">
        <v>540</v>
      </c>
      <c r="D14" s="696"/>
      <c r="E14" s="697">
        <v>79317</v>
      </c>
    </row>
    <row r="15" spans="1:5" ht="16.5">
      <c r="A15" s="698">
        <v>11</v>
      </c>
      <c r="B15" s="685" t="s">
        <v>541</v>
      </c>
      <c r="C15" s="699" t="s">
        <v>542</v>
      </c>
      <c r="D15" s="687"/>
      <c r="E15" s="692">
        <v>59881</v>
      </c>
    </row>
    <row r="16" spans="1:5" ht="16.5">
      <c r="A16" s="698">
        <v>12</v>
      </c>
      <c r="B16" s="700" t="s">
        <v>563</v>
      </c>
      <c r="C16" s="686" t="s">
        <v>543</v>
      </c>
      <c r="D16" s="687"/>
      <c r="E16" s="692">
        <v>120000</v>
      </c>
    </row>
    <row r="17" spans="1:5" ht="16.5">
      <c r="A17" s="698">
        <v>13</v>
      </c>
      <c r="B17" s="685" t="s">
        <v>564</v>
      </c>
      <c r="C17" s="590" t="s">
        <v>544</v>
      </c>
      <c r="D17" s="687"/>
      <c r="E17" s="692">
        <v>1000000</v>
      </c>
    </row>
    <row r="18" spans="1:5" ht="16.5">
      <c r="A18" s="689">
        <v>14</v>
      </c>
      <c r="B18" s="685" t="s">
        <v>546</v>
      </c>
      <c r="C18" s="686" t="s">
        <v>551</v>
      </c>
      <c r="D18" s="687"/>
      <c r="E18" s="692">
        <v>203057</v>
      </c>
    </row>
    <row r="19" spans="1:5" ht="16.5">
      <c r="A19" s="689">
        <v>15</v>
      </c>
      <c r="B19" s="685" t="s">
        <v>547</v>
      </c>
      <c r="C19" s="720" t="s">
        <v>552</v>
      </c>
      <c r="D19" s="704">
        <v>6604</v>
      </c>
      <c r="E19" s="697">
        <v>3302</v>
      </c>
    </row>
    <row r="20" spans="1:5" ht="33">
      <c r="A20" s="689">
        <v>16</v>
      </c>
      <c r="B20" s="685" t="s">
        <v>548</v>
      </c>
      <c r="C20" s="686" t="s">
        <v>553</v>
      </c>
      <c r="D20" s="687">
        <v>28596</v>
      </c>
      <c r="E20" s="692">
        <v>28596</v>
      </c>
    </row>
    <row r="21" spans="1:5" ht="33">
      <c r="A21" s="689">
        <v>17</v>
      </c>
      <c r="B21" s="685" t="s">
        <v>561</v>
      </c>
      <c r="C21" s="686" t="s">
        <v>560</v>
      </c>
      <c r="D21" s="691">
        <v>48627</v>
      </c>
      <c r="E21" s="688">
        <v>48627</v>
      </c>
    </row>
    <row r="22" spans="1:5" ht="33">
      <c r="A22" s="701">
        <v>18</v>
      </c>
      <c r="B22" s="685" t="s">
        <v>562</v>
      </c>
      <c r="C22" s="686"/>
      <c r="D22" s="691"/>
      <c r="E22" s="688">
        <v>5000</v>
      </c>
    </row>
    <row r="23" spans="1:5" ht="16.5">
      <c r="A23" s="701">
        <v>19</v>
      </c>
      <c r="B23" s="685" t="s">
        <v>545</v>
      </c>
      <c r="C23" s="686"/>
      <c r="D23" s="691"/>
      <c r="E23" s="688">
        <v>5000</v>
      </c>
    </row>
    <row r="24" spans="1:5" ht="32.25" customHeight="1" thickBot="1">
      <c r="A24" s="698">
        <v>20</v>
      </c>
      <c r="B24" s="685" t="s">
        <v>549</v>
      </c>
      <c r="C24" s="590"/>
      <c r="D24" s="687"/>
      <c r="E24" s="692"/>
    </row>
    <row r="25" spans="1:5" ht="15.75" thickBot="1">
      <c r="A25" s="705"/>
      <c r="B25" s="706" t="s">
        <v>24</v>
      </c>
      <c r="C25" s="706"/>
      <c r="D25" s="707">
        <f>SUM(D6:D23)</f>
        <v>173827</v>
      </c>
      <c r="E25" s="708">
        <f>SUM(E6:E23)</f>
        <v>3495280</v>
      </c>
    </row>
    <row r="26" spans="1:5" ht="16.5">
      <c r="A26" s="3"/>
      <c r="B26" s="3"/>
      <c r="C26" s="3"/>
      <c r="D26" s="3"/>
      <c r="E26" s="3"/>
    </row>
  </sheetData>
  <sheetProtection/>
  <mergeCells count="5">
    <mergeCell ref="A1:E1"/>
    <mergeCell ref="A2:A4"/>
    <mergeCell ref="B2:B4"/>
    <mergeCell ref="C2:C4"/>
    <mergeCell ref="D2:E2"/>
  </mergeCells>
  <printOptions/>
  <pageMargins left="0.19" right="0.15748031496062992" top="0.45" bottom="0.31496062992125984" header="0.15748031496062992" footer="0.15748031496062992"/>
  <pageSetup horizontalDpi="600" verticalDpi="600" orientation="landscape" paperSize="9" scale="85" r:id="rId1"/>
  <headerFooter>
    <oddHeader>&amp;R&amp;"Book Antiqua,Félkövér"19. melléklet
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6">
      <selection activeCell="G40" sqref="G40"/>
    </sheetView>
  </sheetViews>
  <sheetFormatPr defaultColWidth="9.140625" defaultRowHeight="12.75"/>
  <cols>
    <col min="1" max="1" width="5.57421875" style="50" customWidth="1"/>
    <col min="2" max="2" width="61.7109375" style="3" customWidth="1"/>
    <col min="3" max="3" width="14.8515625" style="14" bestFit="1" customWidth="1"/>
    <col min="4" max="4" width="14.140625" style="3" bestFit="1" customWidth="1"/>
    <col min="5" max="5" width="15.57421875" style="3" bestFit="1" customWidth="1"/>
    <col min="6" max="16384" width="9.140625" style="3" customWidth="1"/>
  </cols>
  <sheetData>
    <row r="1" spans="1:5" ht="30.75" thickBot="1">
      <c r="A1" s="192" t="s">
        <v>14</v>
      </c>
      <c r="B1" s="151" t="s">
        <v>15</v>
      </c>
      <c r="C1" s="233" t="s">
        <v>299</v>
      </c>
      <c r="D1" s="151" t="s">
        <v>132</v>
      </c>
      <c r="E1" s="234" t="s">
        <v>133</v>
      </c>
    </row>
    <row r="2" spans="1:5" s="44" customFormat="1" ht="15">
      <c r="A2" s="45" t="s">
        <v>84</v>
      </c>
      <c r="B2" s="46" t="s">
        <v>83</v>
      </c>
      <c r="C2" s="383">
        <f>C3+C11+C20+C9+C21</f>
        <v>3322926</v>
      </c>
      <c r="D2" s="383">
        <f>D3+D11+D20+D9+D21</f>
        <v>1395426</v>
      </c>
      <c r="E2" s="385">
        <f>C2-D2</f>
        <v>1927500</v>
      </c>
    </row>
    <row r="3" spans="1:5" s="44" customFormat="1" ht="16.5">
      <c r="A3" s="36">
        <v>1</v>
      </c>
      <c r="B3" s="37" t="s">
        <v>199</v>
      </c>
      <c r="C3" s="320">
        <f>SUM(C4:C8)</f>
        <v>1128892</v>
      </c>
      <c r="D3" s="320">
        <f>SUM(D4:D8)</f>
        <v>990893</v>
      </c>
      <c r="E3" s="386">
        <f>C3-D3</f>
        <v>137999</v>
      </c>
    </row>
    <row r="4" spans="1:5" s="44" customFormat="1" ht="16.5">
      <c r="A4" s="36"/>
      <c r="B4" s="48" t="s">
        <v>176</v>
      </c>
      <c r="C4" s="318">
        <v>234230</v>
      </c>
      <c r="D4" s="318">
        <v>234230</v>
      </c>
      <c r="E4" s="386">
        <f aca="true" t="shared" si="0" ref="E4:E23">C4-D4</f>
        <v>0</v>
      </c>
    </row>
    <row r="5" spans="1:5" s="44" customFormat="1" ht="16.5">
      <c r="A5" s="36"/>
      <c r="B5" s="48" t="s">
        <v>157</v>
      </c>
      <c r="C5" s="318">
        <v>373329</v>
      </c>
      <c r="D5" s="318">
        <v>373329</v>
      </c>
      <c r="E5" s="386">
        <f t="shared" si="0"/>
        <v>0</v>
      </c>
    </row>
    <row r="6" spans="1:5" s="44" customFormat="1" ht="33">
      <c r="A6" s="36"/>
      <c r="B6" s="272" t="s">
        <v>270</v>
      </c>
      <c r="C6" s="318">
        <v>463973</v>
      </c>
      <c r="D6" s="318">
        <v>359406</v>
      </c>
      <c r="E6" s="386">
        <f t="shared" si="0"/>
        <v>104567</v>
      </c>
    </row>
    <row r="7" spans="1:5" s="44" customFormat="1" ht="16.5">
      <c r="A7" s="36"/>
      <c r="B7" s="272" t="s">
        <v>177</v>
      </c>
      <c r="C7" s="318">
        <v>57360</v>
      </c>
      <c r="D7" s="318">
        <v>23928</v>
      </c>
      <c r="E7" s="386">
        <f t="shared" si="0"/>
        <v>33432</v>
      </c>
    </row>
    <row r="8" spans="1:5" s="44" customFormat="1" ht="16.5">
      <c r="A8" s="36"/>
      <c r="B8" s="48" t="s">
        <v>156</v>
      </c>
      <c r="C8" s="318">
        <v>0</v>
      </c>
      <c r="D8" s="318"/>
      <c r="E8" s="386">
        <f t="shared" si="0"/>
        <v>0</v>
      </c>
    </row>
    <row r="9" spans="1:5" s="44" customFormat="1" ht="16.5">
      <c r="A9" s="36">
        <v>2</v>
      </c>
      <c r="B9" s="273" t="s">
        <v>158</v>
      </c>
      <c r="C9" s="318">
        <f>SUM(C10:C10)</f>
        <v>232141</v>
      </c>
      <c r="D9" s="318">
        <f>SUM(D10:D10)</f>
        <v>98839</v>
      </c>
      <c r="E9" s="386">
        <f t="shared" si="0"/>
        <v>133302</v>
      </c>
    </row>
    <row r="10" spans="1:5" s="44" customFormat="1" ht="16.5">
      <c r="A10" s="36"/>
      <c r="B10" s="48" t="s">
        <v>198</v>
      </c>
      <c r="C10" s="318">
        <v>232141</v>
      </c>
      <c r="D10" s="318">
        <v>98839</v>
      </c>
      <c r="E10" s="386">
        <f t="shared" si="0"/>
        <v>133302</v>
      </c>
    </row>
    <row r="11" spans="1:5" ht="16.5">
      <c r="A11" s="36">
        <v>3</v>
      </c>
      <c r="B11" s="37" t="s">
        <v>25</v>
      </c>
      <c r="C11" s="318">
        <f>SUM(C12:C19)</f>
        <v>1224830</v>
      </c>
      <c r="D11" s="318">
        <f>SUM(D12:D19)</f>
        <v>276357</v>
      </c>
      <c r="E11" s="386">
        <f t="shared" si="0"/>
        <v>948473</v>
      </c>
    </row>
    <row r="12" spans="1:5" ht="16.5">
      <c r="A12" s="36"/>
      <c r="B12" s="48" t="s">
        <v>26</v>
      </c>
      <c r="C12" s="318">
        <v>70000</v>
      </c>
      <c r="D12" s="318">
        <v>70000</v>
      </c>
      <c r="E12" s="386">
        <f t="shared" si="0"/>
        <v>0</v>
      </c>
    </row>
    <row r="13" spans="1:5" ht="16.5">
      <c r="A13" s="36"/>
      <c r="B13" s="48" t="s">
        <v>151</v>
      </c>
      <c r="C13" s="318">
        <v>220000</v>
      </c>
      <c r="D13" s="273"/>
      <c r="E13" s="386">
        <f t="shared" si="0"/>
        <v>220000</v>
      </c>
    </row>
    <row r="14" spans="1:5" ht="16.5">
      <c r="A14" s="36"/>
      <c r="B14" s="48" t="s">
        <v>100</v>
      </c>
      <c r="C14" s="318">
        <v>21000</v>
      </c>
      <c r="D14" s="273"/>
      <c r="E14" s="386">
        <f t="shared" si="0"/>
        <v>21000</v>
      </c>
    </row>
    <row r="15" spans="1:5" ht="16.5">
      <c r="A15" s="36"/>
      <c r="B15" s="48" t="s">
        <v>152</v>
      </c>
      <c r="C15" s="318">
        <v>15000</v>
      </c>
      <c r="D15" s="273"/>
      <c r="E15" s="386">
        <f t="shared" si="0"/>
        <v>15000</v>
      </c>
    </row>
    <row r="16" spans="1:5" ht="16.5">
      <c r="A16" s="36"/>
      <c r="B16" s="48" t="s">
        <v>153</v>
      </c>
      <c r="C16" s="318">
        <v>74000</v>
      </c>
      <c r="D16" s="273"/>
      <c r="E16" s="386">
        <f t="shared" si="0"/>
        <v>74000</v>
      </c>
    </row>
    <row r="17" spans="1:5" ht="16.5">
      <c r="A17" s="40"/>
      <c r="B17" s="48" t="s">
        <v>235</v>
      </c>
      <c r="C17" s="319">
        <v>500</v>
      </c>
      <c r="D17" s="273"/>
      <c r="E17" s="386">
        <f t="shared" si="0"/>
        <v>500</v>
      </c>
    </row>
    <row r="18" spans="1:5" ht="16.5">
      <c r="A18" s="40"/>
      <c r="B18" s="48" t="s">
        <v>236</v>
      </c>
      <c r="C18" s="319">
        <v>820000</v>
      </c>
      <c r="D18" s="318">
        <v>206357</v>
      </c>
      <c r="E18" s="386">
        <f t="shared" si="0"/>
        <v>613643</v>
      </c>
    </row>
    <row r="19" spans="1:5" ht="16.5">
      <c r="A19" s="36"/>
      <c r="B19" s="48" t="s">
        <v>154</v>
      </c>
      <c r="C19" s="318">
        <v>4330</v>
      </c>
      <c r="D19" s="273"/>
      <c r="E19" s="386">
        <f t="shared" si="0"/>
        <v>4330</v>
      </c>
    </row>
    <row r="20" spans="1:5" ht="16.5">
      <c r="A20" s="47">
        <v>4</v>
      </c>
      <c r="B20" s="149" t="s">
        <v>136</v>
      </c>
      <c r="C20" s="384">
        <v>663955</v>
      </c>
      <c r="D20" s="318">
        <v>28337</v>
      </c>
      <c r="E20" s="386">
        <f t="shared" si="0"/>
        <v>635618</v>
      </c>
    </row>
    <row r="21" spans="1:5" ht="16.5">
      <c r="A21" s="40">
        <v>5</v>
      </c>
      <c r="B21" s="273" t="s">
        <v>162</v>
      </c>
      <c r="C21" s="319">
        <f>SUM(C22:C23)</f>
        <v>73108</v>
      </c>
      <c r="D21" s="319">
        <f>SUM(D22:D23)</f>
        <v>1000</v>
      </c>
      <c r="E21" s="386">
        <f t="shared" si="0"/>
        <v>72108</v>
      </c>
    </row>
    <row r="22" spans="1:5" ht="16.5">
      <c r="A22" s="40"/>
      <c r="B22" s="48" t="s">
        <v>163</v>
      </c>
      <c r="C22" s="319">
        <v>64824</v>
      </c>
      <c r="D22" s="318">
        <v>0</v>
      </c>
      <c r="E22" s="386">
        <f t="shared" si="0"/>
        <v>64824</v>
      </c>
    </row>
    <row r="23" spans="1:5" ht="16.5">
      <c r="A23" s="40"/>
      <c r="B23" s="48" t="s">
        <v>164</v>
      </c>
      <c r="C23" s="319">
        <v>8284</v>
      </c>
      <c r="D23" s="318">
        <v>1000</v>
      </c>
      <c r="E23" s="386">
        <f t="shared" si="0"/>
        <v>7284</v>
      </c>
    </row>
    <row r="24" spans="1:5" ht="16.5">
      <c r="A24" s="36"/>
      <c r="B24" s="37"/>
      <c r="C24" s="318"/>
      <c r="D24" s="318"/>
      <c r="E24" s="387">
        <f>C24-D24</f>
        <v>0</v>
      </c>
    </row>
    <row r="25" spans="1:5" ht="16.5">
      <c r="A25" s="45" t="s">
        <v>85</v>
      </c>
      <c r="B25" s="46" t="s">
        <v>86</v>
      </c>
      <c r="C25" s="322">
        <f>SUM(C26+C27+C28+C29+C30)</f>
        <v>3240979</v>
      </c>
      <c r="D25" s="322">
        <f>SUM(D26+D27+D28+D29+D30)</f>
        <v>1379777</v>
      </c>
      <c r="E25" s="388">
        <f>SUM(E26+E27+E28+E29+E30)</f>
        <v>1861202</v>
      </c>
    </row>
    <row r="26" spans="1:5" ht="16.5">
      <c r="A26" s="36">
        <v>1</v>
      </c>
      <c r="B26" s="37" t="s">
        <v>0</v>
      </c>
      <c r="C26" s="318">
        <v>1302129</v>
      </c>
      <c r="D26" s="318">
        <v>692390</v>
      </c>
      <c r="E26" s="387">
        <f>C26-D26</f>
        <v>609739</v>
      </c>
    </row>
    <row r="27" spans="1:5" ht="16.5">
      <c r="A27" s="36">
        <v>2</v>
      </c>
      <c r="B27" s="134" t="s">
        <v>167</v>
      </c>
      <c r="C27" s="318">
        <v>274094</v>
      </c>
      <c r="D27" s="318">
        <v>144697</v>
      </c>
      <c r="E27" s="387">
        <f aca="true" t="shared" si="1" ref="E27:E35">C27-D27</f>
        <v>129397</v>
      </c>
    </row>
    <row r="28" spans="1:5" ht="16.5">
      <c r="A28" s="36">
        <v>3</v>
      </c>
      <c r="B28" s="37" t="s">
        <v>10</v>
      </c>
      <c r="C28" s="318">
        <v>1345535</v>
      </c>
      <c r="D28" s="318">
        <v>522899</v>
      </c>
      <c r="E28" s="387">
        <f t="shared" si="1"/>
        <v>822636</v>
      </c>
    </row>
    <row r="29" spans="1:5" ht="16.5">
      <c r="A29" s="36">
        <v>4</v>
      </c>
      <c r="B29" s="37" t="s">
        <v>16</v>
      </c>
      <c r="C29" s="318">
        <v>21150</v>
      </c>
      <c r="D29" s="318">
        <v>0</v>
      </c>
      <c r="E29" s="387">
        <f t="shared" si="1"/>
        <v>21150</v>
      </c>
    </row>
    <row r="30" spans="1:5" ht="16.5">
      <c r="A30" s="36">
        <v>5</v>
      </c>
      <c r="B30" s="37" t="s">
        <v>7</v>
      </c>
      <c r="C30" s="318">
        <f>SUM(C31:C35)</f>
        <v>298071</v>
      </c>
      <c r="D30" s="318">
        <f>SUM(D31:D35)</f>
        <v>19791</v>
      </c>
      <c r="E30" s="387">
        <f>C30-D30</f>
        <v>278280</v>
      </c>
    </row>
    <row r="31" spans="1:5" ht="16.5">
      <c r="A31" s="36"/>
      <c r="B31" s="48" t="s">
        <v>239</v>
      </c>
      <c r="C31" s="318">
        <v>85229</v>
      </c>
      <c r="D31" s="318">
        <v>10666</v>
      </c>
      <c r="E31" s="387">
        <f t="shared" si="1"/>
        <v>74563</v>
      </c>
    </row>
    <row r="32" spans="1:5" ht="16.5">
      <c r="A32" s="36"/>
      <c r="B32" s="48" t="s">
        <v>168</v>
      </c>
      <c r="C32" s="318">
        <v>0</v>
      </c>
      <c r="D32" s="318">
        <v>0</v>
      </c>
      <c r="E32" s="387">
        <f t="shared" si="1"/>
        <v>0</v>
      </c>
    </row>
    <row r="33" spans="1:5" ht="16.5">
      <c r="A33" s="36"/>
      <c r="B33" s="48" t="s">
        <v>169</v>
      </c>
      <c r="C33" s="318">
        <v>136579</v>
      </c>
      <c r="D33" s="318">
        <v>9125</v>
      </c>
      <c r="E33" s="387">
        <f t="shared" si="1"/>
        <v>127454</v>
      </c>
    </row>
    <row r="34" spans="1:5" ht="16.5">
      <c r="A34" s="36"/>
      <c r="B34" s="48" t="s">
        <v>17</v>
      </c>
      <c r="C34" s="318">
        <v>31863</v>
      </c>
      <c r="D34" s="318">
        <v>0</v>
      </c>
      <c r="E34" s="387">
        <f t="shared" si="1"/>
        <v>31863</v>
      </c>
    </row>
    <row r="35" spans="1:5" ht="16.5">
      <c r="A35" s="36"/>
      <c r="B35" s="48" t="s">
        <v>18</v>
      </c>
      <c r="C35" s="318">
        <v>44400</v>
      </c>
      <c r="D35" s="318"/>
      <c r="E35" s="387">
        <f t="shared" si="1"/>
        <v>44400</v>
      </c>
    </row>
    <row r="36" spans="1:5" ht="16.5">
      <c r="A36" s="36"/>
      <c r="B36" s="37"/>
      <c r="C36" s="318"/>
      <c r="D36" s="273"/>
      <c r="E36" s="387">
        <f>C36-D36</f>
        <v>0</v>
      </c>
    </row>
    <row r="37" spans="1:5" s="44" customFormat="1" ht="15">
      <c r="A37" s="38"/>
      <c r="B37" s="39" t="s">
        <v>234</v>
      </c>
      <c r="C37" s="323">
        <f>C2-C25</f>
        <v>81947</v>
      </c>
      <c r="D37" s="323">
        <f>D2-D25</f>
        <v>15649</v>
      </c>
      <c r="E37" s="389">
        <f>E2-E25</f>
        <v>66298</v>
      </c>
    </row>
    <row r="38" spans="1:5" s="44" customFormat="1" ht="15">
      <c r="A38" s="38"/>
      <c r="B38" s="39"/>
      <c r="C38" s="323"/>
      <c r="D38" s="323"/>
      <c r="E38" s="389"/>
    </row>
    <row r="39" spans="1:5" s="44" customFormat="1" ht="15">
      <c r="A39" s="38" t="s">
        <v>87</v>
      </c>
      <c r="B39" s="39" t="s">
        <v>23</v>
      </c>
      <c r="C39" s="323">
        <f>C40</f>
        <v>38550</v>
      </c>
      <c r="D39" s="323">
        <f>D40</f>
        <v>38550</v>
      </c>
      <c r="E39" s="389">
        <f>C39-D39</f>
        <v>0</v>
      </c>
    </row>
    <row r="40" spans="1:5" s="44" customFormat="1" ht="16.5">
      <c r="A40" s="45"/>
      <c r="B40" s="149" t="s">
        <v>258</v>
      </c>
      <c r="C40" s="384">
        <v>38550</v>
      </c>
      <c r="D40" s="384">
        <v>38550</v>
      </c>
      <c r="E40" s="390">
        <f>C40-D40</f>
        <v>0</v>
      </c>
    </row>
    <row r="41" spans="1:5" s="44" customFormat="1" ht="15">
      <c r="A41" s="45"/>
      <c r="B41" s="46"/>
      <c r="C41" s="322"/>
      <c r="D41" s="322"/>
      <c r="E41" s="388"/>
    </row>
    <row r="42" spans="1:5" ht="16.5">
      <c r="A42" s="45" t="s">
        <v>88</v>
      </c>
      <c r="B42" s="46" t="s">
        <v>21</v>
      </c>
      <c r="C42" s="322">
        <f>SUM(C43:C43)</f>
        <v>3848</v>
      </c>
      <c r="D42" s="322">
        <f>SUM(D43:D43)</f>
        <v>0</v>
      </c>
      <c r="E42" s="388">
        <f>SUM(E43:E43)</f>
        <v>3848</v>
      </c>
    </row>
    <row r="43" spans="1:5" ht="16.5">
      <c r="A43" s="36"/>
      <c r="B43" s="134" t="s">
        <v>142</v>
      </c>
      <c r="C43" s="318">
        <v>3848</v>
      </c>
      <c r="D43" s="318"/>
      <c r="E43" s="387">
        <f>C43-D43</f>
        <v>3848</v>
      </c>
    </row>
    <row r="44" spans="1:5" ht="16.5">
      <c r="A44" s="40"/>
      <c r="B44" s="41"/>
      <c r="C44" s="319"/>
      <c r="D44" s="273"/>
      <c r="E44" s="387">
        <f>C44-D44</f>
        <v>0</v>
      </c>
    </row>
    <row r="45" spans="1:5" s="44" customFormat="1" ht="15">
      <c r="A45" s="42"/>
      <c r="B45" s="43" t="s">
        <v>90</v>
      </c>
      <c r="C45" s="391">
        <f>SUM(C2+C42)</f>
        <v>3326774</v>
      </c>
      <c r="D45" s="391">
        <f>SUM(D2+D42)</f>
        <v>1395426</v>
      </c>
      <c r="E45" s="392">
        <f>SUM(E2+E42)</f>
        <v>1931348</v>
      </c>
    </row>
    <row r="46" spans="1:5" s="44" customFormat="1" ht="15">
      <c r="A46" s="42"/>
      <c r="B46" s="43" t="s">
        <v>91</v>
      </c>
      <c r="C46" s="391">
        <f>C25+C39</f>
        <v>3279529</v>
      </c>
      <c r="D46" s="391">
        <f>D25+D39</f>
        <v>1418327</v>
      </c>
      <c r="E46" s="389">
        <f>E25+E39</f>
        <v>1861202</v>
      </c>
    </row>
    <row r="47" spans="1:5" s="44" customFormat="1" ht="16.5">
      <c r="A47" s="42"/>
      <c r="B47" s="43"/>
      <c r="C47" s="237"/>
      <c r="D47" s="39"/>
      <c r="E47" s="245">
        <f>C47-D47</f>
        <v>0</v>
      </c>
    </row>
    <row r="48" spans="1:5" ht="16.5">
      <c r="A48" s="36"/>
      <c r="B48" s="39" t="s">
        <v>89</v>
      </c>
      <c r="C48" s="236">
        <f>SUM(C49:C50)</f>
        <v>398</v>
      </c>
      <c r="D48" s="236">
        <f>SUM(D49:D50)</f>
        <v>313</v>
      </c>
      <c r="E48" s="206">
        <f>SUM(E49:E50)</f>
        <v>85</v>
      </c>
    </row>
    <row r="49" spans="1:5" ht="16.5">
      <c r="A49" s="36"/>
      <c r="B49" s="39" t="s">
        <v>137</v>
      </c>
      <c r="C49" s="235">
        <v>2</v>
      </c>
      <c r="D49" s="235">
        <v>2</v>
      </c>
      <c r="E49" s="245">
        <f>C49-D49</f>
        <v>0</v>
      </c>
    </row>
    <row r="50" spans="1:5" ht="17.25" thickBot="1">
      <c r="A50" s="186"/>
      <c r="B50" s="187" t="s">
        <v>57</v>
      </c>
      <c r="C50" s="238">
        <v>396</v>
      </c>
      <c r="D50" s="238">
        <v>311</v>
      </c>
      <c r="E50" s="246">
        <f>C50-D50</f>
        <v>85</v>
      </c>
    </row>
  </sheetData>
  <sheetProtection/>
  <printOptions/>
  <pageMargins left="0.3937007874015748" right="0.31496062992125984" top="0.6692913385826772" bottom="0.2755905511811024" header="0.2362204724409449" footer="0.1968503937007874"/>
  <pageSetup horizontalDpi="600" verticalDpi="600" orientation="portrait" paperSize="9" scale="85" r:id="rId1"/>
  <headerFooter>
    <oddHeader>&amp;C&amp;"Book Antiqua,Félkövér"&amp;11Keszthely Város Önkormányzata
2018.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6.140625" style="0" bestFit="1" customWidth="1"/>
    <col min="2" max="2" width="51.00390625" style="0" customWidth="1"/>
    <col min="3" max="3" width="16.7109375" style="211" customWidth="1"/>
    <col min="4" max="4" width="13.57421875" style="0" customWidth="1"/>
    <col min="5" max="5" width="14.57421875" style="0" customWidth="1"/>
  </cols>
  <sheetData>
    <row r="1" spans="1:5" s="194" customFormat="1" ht="45.75" thickBot="1">
      <c r="A1" s="150" t="s">
        <v>14</v>
      </c>
      <c r="B1" s="151" t="s">
        <v>15</v>
      </c>
      <c r="C1" s="239" t="s">
        <v>299</v>
      </c>
      <c r="D1" s="151" t="s">
        <v>134</v>
      </c>
      <c r="E1" s="234" t="s">
        <v>135</v>
      </c>
    </row>
    <row r="2" spans="1:5" s="3" customFormat="1" ht="16.5">
      <c r="A2" s="160" t="s">
        <v>84</v>
      </c>
      <c r="B2" s="161" t="s">
        <v>12</v>
      </c>
      <c r="C2" s="240">
        <f>C3+C4+C6</f>
        <v>445279</v>
      </c>
      <c r="D2" s="240">
        <f>D3+D4+D6</f>
        <v>0</v>
      </c>
      <c r="E2" s="321">
        <f>E3+E4+E6</f>
        <v>445279</v>
      </c>
    </row>
    <row r="3" spans="1:5" s="3" customFormat="1" ht="16.5">
      <c r="A3" s="36">
        <v>1</v>
      </c>
      <c r="B3" s="273" t="s">
        <v>159</v>
      </c>
      <c r="C3" s="318">
        <v>118596</v>
      </c>
      <c r="D3" s="37"/>
      <c r="E3" s="244">
        <f>C3-D3</f>
        <v>118596</v>
      </c>
    </row>
    <row r="4" spans="1:5" s="3" customFormat="1" ht="16.5">
      <c r="A4" s="36">
        <v>2</v>
      </c>
      <c r="B4" s="37" t="s">
        <v>161</v>
      </c>
      <c r="C4" s="318">
        <f>SUM(C5:C5)</f>
        <v>325683</v>
      </c>
      <c r="D4" s="318">
        <f>SUM(D5:D5)</f>
        <v>0</v>
      </c>
      <c r="E4" s="393">
        <f aca="true" t="shared" si="0" ref="E4:E31">C4-D4</f>
        <v>325683</v>
      </c>
    </row>
    <row r="5" spans="1:5" s="3" customFormat="1" ht="16.5">
      <c r="A5" s="36"/>
      <c r="B5" s="274" t="s">
        <v>160</v>
      </c>
      <c r="C5" s="318">
        <v>325683</v>
      </c>
      <c r="D5" s="273"/>
      <c r="E5" s="213">
        <f t="shared" si="0"/>
        <v>325683</v>
      </c>
    </row>
    <row r="6" spans="1:5" s="3" customFormat="1" ht="16.5">
      <c r="A6" s="36">
        <v>3</v>
      </c>
      <c r="B6" s="273" t="s">
        <v>165</v>
      </c>
      <c r="C6" s="318">
        <f>SUM(C7:C8)</f>
        <v>1000</v>
      </c>
      <c r="D6" s="318">
        <f>SUM(D7:D8)</f>
        <v>0</v>
      </c>
      <c r="E6" s="390">
        <f>SUM(E7:E8)</f>
        <v>1000</v>
      </c>
    </row>
    <row r="7" spans="1:5" s="44" customFormat="1" ht="16.5">
      <c r="A7" s="38"/>
      <c r="B7" s="274" t="s">
        <v>163</v>
      </c>
      <c r="C7" s="318">
        <v>1000</v>
      </c>
      <c r="D7" s="394"/>
      <c r="E7" s="213">
        <f t="shared" si="0"/>
        <v>1000</v>
      </c>
    </row>
    <row r="8" spans="1:5" s="44" customFormat="1" ht="16.5">
      <c r="A8" s="38"/>
      <c r="B8" s="274" t="s">
        <v>166</v>
      </c>
      <c r="C8" s="318">
        <v>0</v>
      </c>
      <c r="D8" s="395"/>
      <c r="E8" s="213">
        <f t="shared" si="0"/>
        <v>0</v>
      </c>
    </row>
    <row r="9" spans="1:5" s="44" customFormat="1" ht="16.5">
      <c r="A9" s="38"/>
      <c r="B9" s="39"/>
      <c r="C9" s="323"/>
      <c r="D9" s="395"/>
      <c r="E9" s="213"/>
    </row>
    <row r="10" spans="1:5" s="3" customFormat="1" ht="16.5">
      <c r="A10" s="38" t="s">
        <v>85</v>
      </c>
      <c r="B10" s="39" t="s">
        <v>51</v>
      </c>
      <c r="C10" s="323">
        <f>SUM(C11+C12+C13)</f>
        <v>4271530</v>
      </c>
      <c r="D10" s="323">
        <f>SUM(D11+D12+D13)</f>
        <v>124889</v>
      </c>
      <c r="E10" s="389">
        <f>SUM(E11+E12+E13)</f>
        <v>4146641</v>
      </c>
    </row>
    <row r="11" spans="1:5" s="3" customFormat="1" ht="16.5">
      <c r="A11" s="36">
        <v>1</v>
      </c>
      <c r="B11" s="37" t="s">
        <v>174</v>
      </c>
      <c r="C11" s="318">
        <v>3267804</v>
      </c>
      <c r="D11" s="318">
        <v>32712</v>
      </c>
      <c r="E11" s="213">
        <f t="shared" si="0"/>
        <v>3235092</v>
      </c>
    </row>
    <row r="12" spans="1:5" s="3" customFormat="1" ht="16.5">
      <c r="A12" s="36">
        <v>2</v>
      </c>
      <c r="B12" s="37" t="s">
        <v>175</v>
      </c>
      <c r="C12" s="318">
        <v>659712</v>
      </c>
      <c r="D12" s="318">
        <v>92177</v>
      </c>
      <c r="E12" s="213">
        <f t="shared" si="0"/>
        <v>567535</v>
      </c>
    </row>
    <row r="13" spans="1:5" s="3" customFormat="1" ht="16.5">
      <c r="A13" s="36">
        <v>3</v>
      </c>
      <c r="B13" s="37" t="s">
        <v>170</v>
      </c>
      <c r="C13" s="318">
        <f>SUM(C14:C17)</f>
        <v>344014</v>
      </c>
      <c r="D13" s="318">
        <f>SUM(D14:D17)</f>
        <v>0</v>
      </c>
      <c r="E13" s="390">
        <f>SUM(E14:E17)</f>
        <v>344014</v>
      </c>
    </row>
    <row r="14" spans="1:5" s="3" customFormat="1" ht="16.5">
      <c r="A14" s="40"/>
      <c r="B14" s="274" t="s">
        <v>173</v>
      </c>
      <c r="C14" s="319">
        <v>3000</v>
      </c>
      <c r="D14" s="273"/>
      <c r="E14" s="213">
        <f>C14-D14</f>
        <v>3000</v>
      </c>
    </row>
    <row r="15" spans="1:5" s="3" customFormat="1" ht="16.5">
      <c r="A15" s="40"/>
      <c r="B15" s="274" t="s">
        <v>171</v>
      </c>
      <c r="C15" s="319">
        <v>0</v>
      </c>
      <c r="D15" s="273"/>
      <c r="E15" s="213">
        <f>C15-D15</f>
        <v>0</v>
      </c>
    </row>
    <row r="16" spans="1:5" s="3" customFormat="1" ht="16.5">
      <c r="A16" s="40"/>
      <c r="B16" s="274" t="s">
        <v>172</v>
      </c>
      <c r="C16" s="319">
        <v>16555</v>
      </c>
      <c r="D16" s="273"/>
      <c r="E16" s="213">
        <f>C16-D16</f>
        <v>16555</v>
      </c>
    </row>
    <row r="17" spans="1:5" s="3" customFormat="1" ht="16.5">
      <c r="A17" s="40"/>
      <c r="B17" s="274" t="s">
        <v>19</v>
      </c>
      <c r="C17" s="319">
        <v>324459</v>
      </c>
      <c r="D17" s="273"/>
      <c r="E17" s="213">
        <f>C17-D17</f>
        <v>324459</v>
      </c>
    </row>
    <row r="18" spans="1:5" s="44" customFormat="1" ht="16.5">
      <c r="A18" s="42"/>
      <c r="B18" s="43"/>
      <c r="C18" s="391"/>
      <c r="D18" s="394"/>
      <c r="E18" s="213">
        <f t="shared" si="0"/>
        <v>0</v>
      </c>
    </row>
    <row r="19" spans="1:5" s="3" customFormat="1" ht="16.5">
      <c r="A19" s="38"/>
      <c r="B19" s="39" t="s">
        <v>103</v>
      </c>
      <c r="C19" s="323">
        <f>C2-C10</f>
        <v>-3826251</v>
      </c>
      <c r="D19" s="323">
        <f>D2-D10</f>
        <v>-124889</v>
      </c>
      <c r="E19" s="389">
        <f>E2-E10</f>
        <v>-3701362</v>
      </c>
    </row>
    <row r="20" spans="1:5" s="3" customFormat="1" ht="16.5">
      <c r="A20" s="38"/>
      <c r="B20" s="39"/>
      <c r="C20" s="323"/>
      <c r="D20" s="273"/>
      <c r="E20" s="213">
        <f t="shared" si="0"/>
        <v>0</v>
      </c>
    </row>
    <row r="21" spans="1:5" s="44" customFormat="1" ht="16.5">
      <c r="A21" s="38" t="s">
        <v>87</v>
      </c>
      <c r="B21" s="39" t="s">
        <v>23</v>
      </c>
      <c r="C21" s="323"/>
      <c r="D21" s="323"/>
      <c r="E21" s="213">
        <f t="shared" si="0"/>
        <v>0</v>
      </c>
    </row>
    <row r="22" spans="1:5" s="3" customFormat="1" ht="16.5">
      <c r="A22" s="36"/>
      <c r="B22" s="37"/>
      <c r="C22" s="318"/>
      <c r="D22" s="273"/>
      <c r="E22" s="213">
        <f t="shared" si="0"/>
        <v>0</v>
      </c>
    </row>
    <row r="23" spans="1:5" s="3" customFormat="1" ht="16.5">
      <c r="A23" s="38" t="s">
        <v>88</v>
      </c>
      <c r="B23" s="39" t="s">
        <v>44</v>
      </c>
      <c r="C23" s="323">
        <f>SUM(C25+C27)</f>
        <v>3779006</v>
      </c>
      <c r="D23" s="323">
        <f>SUM(D25+D27)</f>
        <v>0</v>
      </c>
      <c r="E23" s="389">
        <f>SUM(E25+E27)</f>
        <v>3779006</v>
      </c>
    </row>
    <row r="24" spans="1:5" s="3" customFormat="1" ht="16.5">
      <c r="A24" s="38"/>
      <c r="B24" s="49" t="s">
        <v>69</v>
      </c>
      <c r="C24" s="323"/>
      <c r="D24" s="273"/>
      <c r="E24" s="213">
        <f t="shared" si="0"/>
        <v>0</v>
      </c>
    </row>
    <row r="25" spans="1:5" s="3" customFormat="1" ht="16.5">
      <c r="A25" s="36">
        <v>1</v>
      </c>
      <c r="B25" s="134" t="s">
        <v>142</v>
      </c>
      <c r="C25" s="318">
        <v>3779006</v>
      </c>
      <c r="D25" s="318"/>
      <c r="E25" s="213">
        <f t="shared" si="0"/>
        <v>3779006</v>
      </c>
    </row>
    <row r="26" spans="1:5" s="3" customFormat="1" ht="16.5">
      <c r="A26" s="36"/>
      <c r="B26" s="134"/>
      <c r="C26" s="318"/>
      <c r="D26" s="273"/>
      <c r="E26" s="213">
        <f t="shared" si="0"/>
        <v>0</v>
      </c>
    </row>
    <row r="27" spans="1:5" s="44" customFormat="1" ht="15">
      <c r="A27" s="38"/>
      <c r="B27" s="39" t="s">
        <v>20</v>
      </c>
      <c r="C27" s="323">
        <f>SUM(C28:C28)</f>
        <v>0</v>
      </c>
      <c r="D27" s="323">
        <f>SUM(D28:D28)</f>
        <v>0</v>
      </c>
      <c r="E27" s="389">
        <f>SUM(E28:E28)</f>
        <v>0</v>
      </c>
    </row>
    <row r="28" spans="1:5" s="3" customFormat="1" ht="16.5">
      <c r="A28" s="36">
        <v>1</v>
      </c>
      <c r="B28" s="37" t="s">
        <v>22</v>
      </c>
      <c r="C28" s="318"/>
      <c r="D28" s="273"/>
      <c r="E28" s="213">
        <f t="shared" si="0"/>
        <v>0</v>
      </c>
    </row>
    <row r="29" spans="1:5" ht="16.5">
      <c r="A29" s="153"/>
      <c r="B29" s="41"/>
      <c r="C29" s="396"/>
      <c r="D29" s="397"/>
      <c r="E29" s="213">
        <f t="shared" si="0"/>
        <v>0</v>
      </c>
    </row>
    <row r="30" spans="1:5" s="152" customFormat="1" ht="15">
      <c r="A30" s="154"/>
      <c r="B30" s="43" t="s">
        <v>93</v>
      </c>
      <c r="C30" s="323">
        <f>SUM(C2+C23)</f>
        <v>4224285</v>
      </c>
      <c r="D30" s="323">
        <f>SUM(D2+D23)</f>
        <v>0</v>
      </c>
      <c r="E30" s="389">
        <f>SUM(E2+E23)</f>
        <v>4224285</v>
      </c>
    </row>
    <row r="31" spans="1:5" s="152" customFormat="1" ht="16.5">
      <c r="A31" s="193"/>
      <c r="B31" s="43"/>
      <c r="C31" s="391"/>
      <c r="D31" s="398"/>
      <c r="E31" s="213">
        <f t="shared" si="0"/>
        <v>0</v>
      </c>
    </row>
    <row r="32" spans="1:5" s="152" customFormat="1" ht="15.75" thickBot="1">
      <c r="A32" s="188"/>
      <c r="B32" s="51" t="s">
        <v>94</v>
      </c>
      <c r="C32" s="399">
        <f>C10+C21</f>
        <v>4271530</v>
      </c>
      <c r="D32" s="399">
        <f>D10+D21</f>
        <v>124889</v>
      </c>
      <c r="E32" s="400">
        <f>E10+E21</f>
        <v>4146641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95" r:id="rId1"/>
  <headerFooter>
    <oddHeader>&amp;C&amp;"Book Antiqua,Félkövér"&amp;12Keszthely Város Önkormányzata
2018.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0.421875" style="1" customWidth="1"/>
    <col min="2" max="2" width="8.00390625" style="76" customWidth="1"/>
    <col min="3" max="3" width="10.00390625" style="77" customWidth="1"/>
    <col min="4" max="4" width="12.7109375" style="1" customWidth="1"/>
    <col min="5" max="5" width="8.28125" style="1" customWidth="1"/>
    <col min="6" max="6" width="10.140625" style="1" customWidth="1"/>
    <col min="7" max="7" width="11.00390625" style="1" customWidth="1"/>
    <col min="8" max="8" width="8.421875" style="1" customWidth="1"/>
    <col min="9" max="9" width="8.8515625" style="1" customWidth="1"/>
    <col min="10" max="10" width="9.28125" style="1" customWidth="1"/>
    <col min="11" max="11" width="10.7109375" style="1" customWidth="1"/>
    <col min="12" max="13" width="8.00390625" style="1" bestFit="1" customWidth="1"/>
    <col min="14" max="14" width="8.28125" style="1" customWidth="1"/>
    <col min="15" max="15" width="9.421875" style="1" customWidth="1"/>
    <col min="16" max="16384" width="9.140625" style="1" customWidth="1"/>
  </cols>
  <sheetData>
    <row r="1" spans="1:15" ht="14.25" customHeight="1">
      <c r="A1" s="721" t="s">
        <v>43</v>
      </c>
      <c r="B1" s="732" t="s">
        <v>12</v>
      </c>
      <c r="C1" s="733"/>
      <c r="D1" s="733"/>
      <c r="E1" s="733"/>
      <c r="F1" s="733"/>
      <c r="G1" s="733"/>
      <c r="H1" s="733"/>
      <c r="I1" s="733"/>
      <c r="J1" s="733"/>
      <c r="K1" s="733"/>
      <c r="L1" s="734"/>
      <c r="M1" s="734"/>
      <c r="N1" s="734"/>
      <c r="O1" s="735" t="s">
        <v>47</v>
      </c>
    </row>
    <row r="2" spans="1:15" ht="13.5" customHeight="1">
      <c r="A2" s="722"/>
      <c r="B2" s="738" t="s">
        <v>2</v>
      </c>
      <c r="C2" s="739"/>
      <c r="D2" s="739"/>
      <c r="E2" s="739"/>
      <c r="F2" s="739"/>
      <c r="G2" s="739"/>
      <c r="H2" s="724" t="s">
        <v>3</v>
      </c>
      <c r="I2" s="724"/>
      <c r="J2" s="725"/>
      <c r="K2" s="725"/>
      <c r="L2" s="730" t="s">
        <v>232</v>
      </c>
      <c r="M2" s="728"/>
      <c r="N2" s="725" t="s">
        <v>180</v>
      </c>
      <c r="O2" s="736"/>
    </row>
    <row r="3" spans="1:15" ht="16.5" customHeight="1">
      <c r="A3" s="722"/>
      <c r="B3" s="725" t="s">
        <v>136</v>
      </c>
      <c r="C3" s="725" t="s">
        <v>25</v>
      </c>
      <c r="D3" s="725" t="s">
        <v>155</v>
      </c>
      <c r="E3" s="730" t="s">
        <v>181</v>
      </c>
      <c r="F3" s="725" t="s">
        <v>231</v>
      </c>
      <c r="G3" s="724" t="s">
        <v>334</v>
      </c>
      <c r="H3" s="730" t="s">
        <v>178</v>
      </c>
      <c r="I3" s="724" t="s">
        <v>231</v>
      </c>
      <c r="J3" s="724" t="s">
        <v>179</v>
      </c>
      <c r="K3" s="728" t="s">
        <v>335</v>
      </c>
      <c r="L3" s="731"/>
      <c r="M3" s="729"/>
      <c r="N3" s="726"/>
      <c r="O3" s="736"/>
    </row>
    <row r="4" spans="1:15" ht="59.25" customHeight="1">
      <c r="A4" s="723"/>
      <c r="B4" s="726"/>
      <c r="C4" s="727"/>
      <c r="D4" s="727"/>
      <c r="E4" s="731"/>
      <c r="F4" s="727"/>
      <c r="G4" s="724"/>
      <c r="H4" s="731"/>
      <c r="I4" s="724"/>
      <c r="J4" s="724"/>
      <c r="K4" s="729"/>
      <c r="L4" s="70" t="s">
        <v>233</v>
      </c>
      <c r="M4" s="68" t="s">
        <v>201</v>
      </c>
      <c r="N4" s="727"/>
      <c r="O4" s="737"/>
    </row>
    <row r="5" spans="1:15" ht="14.25" thickBot="1">
      <c r="A5" s="71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  <c r="K5" s="72">
        <v>11</v>
      </c>
      <c r="L5" s="73">
        <v>12</v>
      </c>
      <c r="M5" s="73">
        <v>13</v>
      </c>
      <c r="N5" s="72">
        <v>14</v>
      </c>
      <c r="O5" s="74">
        <v>15</v>
      </c>
    </row>
    <row r="6" spans="1:15" ht="38.25">
      <c r="A6" s="162" t="s">
        <v>45</v>
      </c>
      <c r="B6" s="401">
        <v>286380</v>
      </c>
      <c r="C6" s="401">
        <v>1224830</v>
      </c>
      <c r="D6" s="401">
        <v>1128892</v>
      </c>
      <c r="E6" s="401">
        <v>79947</v>
      </c>
      <c r="F6" s="401">
        <v>64824</v>
      </c>
      <c r="G6" s="401">
        <v>8284</v>
      </c>
      <c r="H6" s="401">
        <v>325683</v>
      </c>
      <c r="I6" s="401">
        <v>0</v>
      </c>
      <c r="J6" s="401">
        <v>118596</v>
      </c>
      <c r="K6" s="401">
        <v>0</v>
      </c>
      <c r="L6" s="401">
        <v>0</v>
      </c>
      <c r="M6" s="401">
        <v>3774117</v>
      </c>
      <c r="N6" s="401">
        <v>0</v>
      </c>
      <c r="O6" s="402">
        <f>SUM(B6:N6)</f>
        <v>7011553</v>
      </c>
    </row>
    <row r="7" spans="1:15" ht="38.25">
      <c r="A7" s="231" t="s">
        <v>80</v>
      </c>
      <c r="B7" s="287">
        <v>0</v>
      </c>
      <c r="C7" s="287">
        <v>276357</v>
      </c>
      <c r="D7" s="287">
        <v>990893</v>
      </c>
      <c r="E7" s="287">
        <v>11359</v>
      </c>
      <c r="F7" s="287">
        <v>0</v>
      </c>
      <c r="G7" s="287">
        <v>1000</v>
      </c>
      <c r="H7" s="287">
        <v>0</v>
      </c>
      <c r="I7" s="287">
        <v>0</v>
      </c>
      <c r="J7" s="287">
        <v>0</v>
      </c>
      <c r="K7" s="287">
        <v>0</v>
      </c>
      <c r="L7" s="287">
        <v>0</v>
      </c>
      <c r="M7" s="287">
        <v>0</v>
      </c>
      <c r="N7" s="287">
        <v>0</v>
      </c>
      <c r="O7" s="403">
        <f>SUM(B7:N7)</f>
        <v>1279609</v>
      </c>
    </row>
    <row r="8" spans="1:15" ht="51">
      <c r="A8" s="78" t="s">
        <v>46</v>
      </c>
      <c r="B8" s="404">
        <v>377575</v>
      </c>
      <c r="C8" s="405">
        <v>0</v>
      </c>
      <c r="D8" s="404">
        <v>0</v>
      </c>
      <c r="E8" s="404">
        <v>152194</v>
      </c>
      <c r="F8" s="404"/>
      <c r="G8" s="404"/>
      <c r="H8" s="404">
        <v>0</v>
      </c>
      <c r="I8" s="404">
        <v>1000</v>
      </c>
      <c r="J8" s="404"/>
      <c r="K8" s="404"/>
      <c r="L8" s="404">
        <v>3848</v>
      </c>
      <c r="M8" s="404">
        <v>4889</v>
      </c>
      <c r="N8" s="404">
        <v>0</v>
      </c>
      <c r="O8" s="403">
        <f>SUM(B8:N8)</f>
        <v>539506</v>
      </c>
    </row>
    <row r="9" spans="1:15" ht="39" thickBot="1">
      <c r="A9" s="232" t="s">
        <v>80</v>
      </c>
      <c r="B9" s="406">
        <v>28337</v>
      </c>
      <c r="C9" s="407"/>
      <c r="D9" s="406"/>
      <c r="E9" s="406">
        <v>87480</v>
      </c>
      <c r="F9" s="406">
        <v>0</v>
      </c>
      <c r="G9" s="406"/>
      <c r="H9" s="406"/>
      <c r="I9" s="406"/>
      <c r="J9" s="406"/>
      <c r="K9" s="406">
        <v>0</v>
      </c>
      <c r="L9" s="406"/>
      <c r="M9" s="406"/>
      <c r="N9" s="406"/>
      <c r="O9" s="408">
        <f>SUM(B9:N9)</f>
        <v>115817</v>
      </c>
    </row>
    <row r="10" spans="1:15" ht="29.25" customHeight="1">
      <c r="A10" s="179" t="s">
        <v>1</v>
      </c>
      <c r="B10" s="409">
        <f aca="true" t="shared" si="0" ref="B10:O10">SUM(B6+B8)</f>
        <v>663955</v>
      </c>
      <c r="C10" s="409">
        <f t="shared" si="0"/>
        <v>1224830</v>
      </c>
      <c r="D10" s="409">
        <f t="shared" si="0"/>
        <v>1128892</v>
      </c>
      <c r="E10" s="409">
        <f t="shared" si="0"/>
        <v>232141</v>
      </c>
      <c r="F10" s="409">
        <f t="shared" si="0"/>
        <v>64824</v>
      </c>
      <c r="G10" s="409">
        <f t="shared" si="0"/>
        <v>8284</v>
      </c>
      <c r="H10" s="409">
        <f t="shared" si="0"/>
        <v>325683</v>
      </c>
      <c r="I10" s="409">
        <f t="shared" si="0"/>
        <v>1000</v>
      </c>
      <c r="J10" s="409">
        <f t="shared" si="0"/>
        <v>118596</v>
      </c>
      <c r="K10" s="409">
        <f t="shared" si="0"/>
        <v>0</v>
      </c>
      <c r="L10" s="409">
        <f t="shared" si="0"/>
        <v>3848</v>
      </c>
      <c r="M10" s="409">
        <f t="shared" si="0"/>
        <v>3779006</v>
      </c>
      <c r="N10" s="409">
        <f t="shared" si="0"/>
        <v>0</v>
      </c>
      <c r="O10" s="410">
        <f t="shared" si="0"/>
        <v>7551059</v>
      </c>
    </row>
    <row r="11" spans="1:15" ht="40.5">
      <c r="A11" s="164" t="s">
        <v>80</v>
      </c>
      <c r="B11" s="411">
        <f>SUM(B7+B9)</f>
        <v>28337</v>
      </c>
      <c r="C11" s="411">
        <f aca="true" t="shared" si="1" ref="C11:O11">SUM(C7+C9)</f>
        <v>276357</v>
      </c>
      <c r="D11" s="411">
        <f t="shared" si="1"/>
        <v>990893</v>
      </c>
      <c r="E11" s="411">
        <f t="shared" si="1"/>
        <v>98839</v>
      </c>
      <c r="F11" s="411">
        <f t="shared" si="1"/>
        <v>0</v>
      </c>
      <c r="G11" s="411">
        <f t="shared" si="1"/>
        <v>1000</v>
      </c>
      <c r="H11" s="411">
        <f t="shared" si="1"/>
        <v>0</v>
      </c>
      <c r="I11" s="411">
        <f t="shared" si="1"/>
        <v>0</v>
      </c>
      <c r="J11" s="411">
        <f t="shared" si="1"/>
        <v>0</v>
      </c>
      <c r="K11" s="411">
        <f t="shared" si="1"/>
        <v>0</v>
      </c>
      <c r="L11" s="411">
        <f t="shared" si="1"/>
        <v>0</v>
      </c>
      <c r="M11" s="411">
        <f t="shared" si="1"/>
        <v>0</v>
      </c>
      <c r="N11" s="411">
        <f t="shared" si="1"/>
        <v>0</v>
      </c>
      <c r="O11" s="412">
        <f t="shared" si="1"/>
        <v>1395426</v>
      </c>
    </row>
    <row r="12" spans="1:15" ht="41.25" thickBot="1">
      <c r="A12" s="180" t="s">
        <v>81</v>
      </c>
      <c r="B12" s="413">
        <f>B10-B11</f>
        <v>635618</v>
      </c>
      <c r="C12" s="413">
        <f aca="true" t="shared" si="2" ref="C12:O12">C10-C11</f>
        <v>948473</v>
      </c>
      <c r="D12" s="413">
        <f t="shared" si="2"/>
        <v>137999</v>
      </c>
      <c r="E12" s="413">
        <f t="shared" si="2"/>
        <v>133302</v>
      </c>
      <c r="F12" s="413">
        <f t="shared" si="2"/>
        <v>64824</v>
      </c>
      <c r="G12" s="413">
        <f t="shared" si="2"/>
        <v>7284</v>
      </c>
      <c r="H12" s="413">
        <f t="shared" si="2"/>
        <v>325683</v>
      </c>
      <c r="I12" s="413">
        <f t="shared" si="2"/>
        <v>1000</v>
      </c>
      <c r="J12" s="413">
        <f t="shared" si="2"/>
        <v>118596</v>
      </c>
      <c r="K12" s="413">
        <f t="shared" si="2"/>
        <v>0</v>
      </c>
      <c r="L12" s="413">
        <f t="shared" si="2"/>
        <v>3848</v>
      </c>
      <c r="M12" s="413">
        <f t="shared" si="2"/>
        <v>3779006</v>
      </c>
      <c r="N12" s="413">
        <f t="shared" si="2"/>
        <v>0</v>
      </c>
      <c r="O12" s="414">
        <f t="shared" si="2"/>
        <v>6155633</v>
      </c>
    </row>
    <row r="15" spans="3:15" ht="13.5"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7" spans="3:15" ht="13.5"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</sheetData>
  <sheetProtection/>
  <mergeCells count="18">
    <mergeCell ref="N2:N4"/>
    <mergeCell ref="B1:K1"/>
    <mergeCell ref="L1:N1"/>
    <mergeCell ref="O1:O4"/>
    <mergeCell ref="B2:G2"/>
    <mergeCell ref="F3:F4"/>
    <mergeCell ref="D3:D4"/>
    <mergeCell ref="E3:E4"/>
    <mergeCell ref="G3:G4"/>
    <mergeCell ref="H3:H4"/>
    <mergeCell ref="A1:A4"/>
    <mergeCell ref="H2:K2"/>
    <mergeCell ref="B3:B4"/>
    <mergeCell ref="C3:C4"/>
    <mergeCell ref="K3:K4"/>
    <mergeCell ref="L2:M3"/>
    <mergeCell ref="I3:I4"/>
    <mergeCell ref="J3:J4"/>
  </mergeCells>
  <printOptions/>
  <pageMargins left="0.4330708661417323" right="0.2362204724409449" top="1.1811023622047245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2018.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24.28125" style="1" customWidth="1"/>
    <col min="2" max="2" width="8.57421875" style="76" customWidth="1"/>
    <col min="3" max="3" width="9.28125" style="77" customWidth="1"/>
    <col min="4" max="4" width="10.140625" style="1" customWidth="1"/>
    <col min="5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7.57421875" style="1" customWidth="1"/>
    <col min="11" max="11" width="7.8515625" style="1" customWidth="1"/>
    <col min="12" max="12" width="8.7109375" style="1" customWidth="1"/>
    <col min="13" max="13" width="8.00390625" style="1" bestFit="1" customWidth="1"/>
    <col min="14" max="14" width="7.00390625" style="1" customWidth="1"/>
    <col min="15" max="15" width="9.28125" style="1" customWidth="1"/>
    <col min="16" max="16384" width="9.140625" style="1" customWidth="1"/>
  </cols>
  <sheetData>
    <row r="1" spans="1:15" ht="14.25" customHeight="1" thickBot="1">
      <c r="A1" s="750" t="s">
        <v>143</v>
      </c>
      <c r="B1" s="751" t="s">
        <v>12</v>
      </c>
      <c r="C1" s="752"/>
      <c r="D1" s="752"/>
      <c r="E1" s="752"/>
      <c r="F1" s="752"/>
      <c r="G1" s="752"/>
      <c r="H1" s="752"/>
      <c r="I1" s="752"/>
      <c r="J1" s="752"/>
      <c r="K1" s="752"/>
      <c r="L1" s="745" t="s">
        <v>44</v>
      </c>
      <c r="M1" s="746"/>
      <c r="N1" s="746"/>
      <c r="O1" s="735" t="s">
        <v>47</v>
      </c>
    </row>
    <row r="2" spans="1:15" ht="26.25" customHeight="1">
      <c r="A2" s="722"/>
      <c r="B2" s="740" t="s">
        <v>2</v>
      </c>
      <c r="C2" s="741"/>
      <c r="D2" s="741"/>
      <c r="E2" s="741"/>
      <c r="F2" s="741"/>
      <c r="G2" s="742"/>
      <c r="H2" s="743" t="s">
        <v>3</v>
      </c>
      <c r="I2" s="753"/>
      <c r="J2" s="753"/>
      <c r="K2" s="754"/>
      <c r="L2" s="743" t="s">
        <v>184</v>
      </c>
      <c r="M2" s="744"/>
      <c r="N2" s="747" t="s">
        <v>180</v>
      </c>
      <c r="O2" s="736"/>
    </row>
    <row r="3" spans="1:15" ht="28.5" customHeight="1">
      <c r="A3" s="722"/>
      <c r="B3" s="725" t="s">
        <v>95</v>
      </c>
      <c r="C3" s="725" t="s">
        <v>25</v>
      </c>
      <c r="D3" s="730" t="s">
        <v>195</v>
      </c>
      <c r="E3" s="730" t="s">
        <v>181</v>
      </c>
      <c r="F3" s="725" t="s">
        <v>194</v>
      </c>
      <c r="G3" s="724" t="s">
        <v>324</v>
      </c>
      <c r="H3" s="725" t="s">
        <v>178</v>
      </c>
      <c r="I3" s="725" t="s">
        <v>68</v>
      </c>
      <c r="J3" s="730" t="s">
        <v>182</v>
      </c>
      <c r="K3" s="724" t="s">
        <v>183</v>
      </c>
      <c r="L3" s="748" t="s">
        <v>142</v>
      </c>
      <c r="M3" s="749"/>
      <c r="N3" s="726"/>
      <c r="O3" s="736"/>
    </row>
    <row r="4" spans="1:15" ht="38.25">
      <c r="A4" s="723"/>
      <c r="B4" s="727"/>
      <c r="C4" s="727"/>
      <c r="D4" s="731"/>
      <c r="E4" s="731"/>
      <c r="F4" s="727"/>
      <c r="G4" s="724"/>
      <c r="H4" s="727"/>
      <c r="I4" s="727"/>
      <c r="J4" s="731"/>
      <c r="K4" s="724"/>
      <c r="L4" s="70" t="s">
        <v>559</v>
      </c>
      <c r="M4" s="68" t="s">
        <v>42</v>
      </c>
      <c r="N4" s="727"/>
      <c r="O4" s="737"/>
    </row>
    <row r="5" spans="1:15" ht="14.25" thickBot="1">
      <c r="A5" s="71">
        <v>1</v>
      </c>
      <c r="B5" s="330">
        <v>2</v>
      </c>
      <c r="C5" s="330">
        <v>3</v>
      </c>
      <c r="D5" s="330">
        <v>4</v>
      </c>
      <c r="E5" s="330">
        <v>5</v>
      </c>
      <c r="F5" s="330">
        <v>6</v>
      </c>
      <c r="G5" s="330">
        <v>7</v>
      </c>
      <c r="H5" s="330">
        <v>8</v>
      </c>
      <c r="I5" s="330">
        <v>9</v>
      </c>
      <c r="J5" s="330">
        <v>10</v>
      </c>
      <c r="K5" s="330">
        <v>11</v>
      </c>
      <c r="L5" s="331">
        <v>12</v>
      </c>
      <c r="M5" s="331">
        <v>13</v>
      </c>
      <c r="N5" s="72">
        <v>14</v>
      </c>
      <c r="O5" s="74">
        <v>15</v>
      </c>
    </row>
    <row r="6" spans="1:15" ht="15">
      <c r="A6" s="78" t="s">
        <v>106</v>
      </c>
      <c r="B6" s="144">
        <v>508</v>
      </c>
      <c r="C6" s="144"/>
      <c r="D6" s="144"/>
      <c r="E6" s="144">
        <v>60000</v>
      </c>
      <c r="F6" s="144">
        <v>64824</v>
      </c>
      <c r="G6" s="144">
        <v>7284</v>
      </c>
      <c r="H6" s="144"/>
      <c r="I6" s="144"/>
      <c r="J6" s="144"/>
      <c r="K6" s="144"/>
      <c r="L6" s="144"/>
      <c r="M6" s="144"/>
      <c r="N6" s="144"/>
      <c r="O6" s="190">
        <f aca="true" t="shared" si="0" ref="O6:O22">SUM(B6:N6)</f>
        <v>132616</v>
      </c>
    </row>
    <row r="7" spans="1:15" ht="15">
      <c r="A7" s="78" t="s">
        <v>105</v>
      </c>
      <c r="B7" s="144">
        <v>260001</v>
      </c>
      <c r="C7" s="144"/>
      <c r="D7" s="144"/>
      <c r="E7" s="144"/>
      <c r="F7" s="144"/>
      <c r="G7" s="144"/>
      <c r="H7" s="144">
        <v>325683</v>
      </c>
      <c r="I7" s="144"/>
      <c r="J7" s="144"/>
      <c r="K7" s="144"/>
      <c r="L7" s="144"/>
      <c r="M7" s="144"/>
      <c r="N7" s="144"/>
      <c r="O7" s="190">
        <f t="shared" si="0"/>
        <v>585684</v>
      </c>
    </row>
    <row r="8" spans="1:15" ht="15">
      <c r="A8" s="87" t="s">
        <v>256</v>
      </c>
      <c r="B8" s="144"/>
      <c r="C8" s="144"/>
      <c r="D8" s="144">
        <v>1128892</v>
      </c>
      <c r="E8" s="144"/>
      <c r="F8" s="144"/>
      <c r="G8" s="144"/>
      <c r="H8" s="144"/>
      <c r="I8" s="144"/>
      <c r="J8" s="144"/>
      <c r="K8" s="144"/>
      <c r="L8" s="144"/>
      <c r="M8" s="144"/>
      <c r="N8" s="287"/>
      <c r="O8" s="190">
        <f t="shared" si="0"/>
        <v>1128892</v>
      </c>
    </row>
    <row r="9" spans="1:15" ht="15">
      <c r="A9" s="221" t="s">
        <v>131</v>
      </c>
      <c r="B9" s="144"/>
      <c r="C9" s="144"/>
      <c r="D9" s="144">
        <v>990893</v>
      </c>
      <c r="E9" s="144"/>
      <c r="F9" s="144"/>
      <c r="G9" s="144"/>
      <c r="H9" s="144"/>
      <c r="I9" s="144"/>
      <c r="J9" s="144"/>
      <c r="K9" s="144"/>
      <c r="L9" s="144"/>
      <c r="M9" s="144"/>
      <c r="N9" s="287"/>
      <c r="O9" s="190">
        <f t="shared" si="0"/>
        <v>990893</v>
      </c>
    </row>
    <row r="10" spans="1:15" ht="25.5">
      <c r="A10" s="329" t="s">
        <v>254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>
        <v>3774117</v>
      </c>
      <c r="N10" s="287"/>
      <c r="O10" s="190">
        <f t="shared" si="0"/>
        <v>3774117</v>
      </c>
    </row>
    <row r="11" spans="1:15" ht="15">
      <c r="A11" s="87" t="s">
        <v>109</v>
      </c>
      <c r="B11" s="477"/>
      <c r="C11" s="477"/>
      <c r="D11" s="477"/>
      <c r="E11" s="477">
        <v>1195</v>
      </c>
      <c r="F11" s="477"/>
      <c r="G11" s="477"/>
      <c r="H11" s="477"/>
      <c r="I11" s="477"/>
      <c r="J11" s="477"/>
      <c r="K11" s="477"/>
      <c r="L11" s="477"/>
      <c r="M11" s="477"/>
      <c r="N11" s="404"/>
      <c r="O11" s="190">
        <f t="shared" si="0"/>
        <v>1195</v>
      </c>
    </row>
    <row r="12" spans="1:15" ht="15">
      <c r="A12" s="87" t="s">
        <v>249</v>
      </c>
      <c r="B12" s="144"/>
      <c r="C12" s="144"/>
      <c r="D12" s="144"/>
      <c r="E12" s="144">
        <v>11359</v>
      </c>
      <c r="F12" s="144"/>
      <c r="G12" s="144"/>
      <c r="H12" s="144"/>
      <c r="I12" s="144"/>
      <c r="J12" s="144"/>
      <c r="K12" s="144"/>
      <c r="L12" s="144"/>
      <c r="M12" s="144"/>
      <c r="N12" s="287"/>
      <c r="O12" s="190">
        <f t="shared" si="0"/>
        <v>11359</v>
      </c>
    </row>
    <row r="13" spans="1:15" ht="15">
      <c r="A13" s="221" t="s">
        <v>131</v>
      </c>
      <c r="B13" s="144"/>
      <c r="C13" s="144"/>
      <c r="D13" s="144"/>
      <c r="E13" s="144">
        <v>11359</v>
      </c>
      <c r="F13" s="144"/>
      <c r="G13" s="144"/>
      <c r="H13" s="144"/>
      <c r="I13" s="144"/>
      <c r="J13" s="144"/>
      <c r="K13" s="144"/>
      <c r="L13" s="144"/>
      <c r="M13" s="144"/>
      <c r="N13" s="287"/>
      <c r="O13" s="190">
        <f t="shared" si="0"/>
        <v>11359</v>
      </c>
    </row>
    <row r="14" spans="1:15" ht="15">
      <c r="A14" s="462" t="s">
        <v>104</v>
      </c>
      <c r="B14" s="144">
        <v>12700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463">
        <f t="shared" si="0"/>
        <v>12700</v>
      </c>
    </row>
    <row r="15" spans="1:15" ht="15">
      <c r="A15" s="87" t="s">
        <v>291</v>
      </c>
      <c r="B15" s="144"/>
      <c r="C15" s="144"/>
      <c r="D15" s="144"/>
      <c r="E15" s="144"/>
      <c r="F15" s="144"/>
      <c r="G15" s="144"/>
      <c r="H15" s="144"/>
      <c r="I15" s="144"/>
      <c r="J15" s="144">
        <v>118596</v>
      </c>
      <c r="K15" s="144"/>
      <c r="L15" s="144"/>
      <c r="M15" s="144"/>
      <c r="N15" s="287"/>
      <c r="O15" s="190">
        <f t="shared" si="0"/>
        <v>118596</v>
      </c>
    </row>
    <row r="16" spans="1:15" ht="25.5">
      <c r="A16" s="87" t="s">
        <v>108</v>
      </c>
      <c r="B16" s="144"/>
      <c r="C16" s="144"/>
      <c r="D16" s="144"/>
      <c r="E16" s="144"/>
      <c r="F16" s="144"/>
      <c r="G16" s="144">
        <v>1000</v>
      </c>
      <c r="H16" s="144"/>
      <c r="I16" s="144"/>
      <c r="J16" s="144"/>
      <c r="K16" s="144"/>
      <c r="L16" s="144"/>
      <c r="M16" s="144"/>
      <c r="N16" s="287"/>
      <c r="O16" s="190">
        <f t="shared" si="0"/>
        <v>1000</v>
      </c>
    </row>
    <row r="17" spans="1:15" ht="15">
      <c r="A17" s="221" t="s">
        <v>131</v>
      </c>
      <c r="B17" s="144"/>
      <c r="C17" s="144"/>
      <c r="D17" s="144"/>
      <c r="E17" s="144"/>
      <c r="F17" s="144"/>
      <c r="G17" s="144">
        <v>1000</v>
      </c>
      <c r="H17" s="144"/>
      <c r="I17" s="144"/>
      <c r="J17" s="144"/>
      <c r="K17" s="144"/>
      <c r="L17" s="144"/>
      <c r="M17" s="144"/>
      <c r="N17" s="287"/>
      <c r="O17" s="190">
        <f t="shared" si="0"/>
        <v>1000</v>
      </c>
    </row>
    <row r="18" spans="1:15" ht="25.5">
      <c r="A18" s="87" t="s">
        <v>325</v>
      </c>
      <c r="B18" s="144"/>
      <c r="C18" s="144"/>
      <c r="D18" s="144"/>
      <c r="E18" s="144">
        <v>789</v>
      </c>
      <c r="F18" s="144"/>
      <c r="G18" s="144"/>
      <c r="H18" s="144"/>
      <c r="I18" s="144"/>
      <c r="J18" s="144"/>
      <c r="K18" s="144"/>
      <c r="L18" s="144"/>
      <c r="M18" s="144"/>
      <c r="N18" s="287"/>
      <c r="O18" s="190">
        <f t="shared" si="0"/>
        <v>789</v>
      </c>
    </row>
    <row r="19" spans="1:15" ht="15">
      <c r="A19" s="329" t="s">
        <v>255</v>
      </c>
      <c r="B19" s="144">
        <v>13171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287"/>
      <c r="O19" s="190">
        <f t="shared" si="0"/>
        <v>13171</v>
      </c>
    </row>
    <row r="20" spans="1:15" ht="15">
      <c r="A20" s="87" t="s">
        <v>326</v>
      </c>
      <c r="B20" s="144"/>
      <c r="C20" s="144"/>
      <c r="D20" s="144"/>
      <c r="E20" s="144">
        <v>6604</v>
      </c>
      <c r="F20" s="144"/>
      <c r="G20" s="144"/>
      <c r="H20" s="144"/>
      <c r="I20" s="144"/>
      <c r="J20" s="144"/>
      <c r="K20" s="144"/>
      <c r="L20" s="144"/>
      <c r="M20" s="144"/>
      <c r="N20" s="287"/>
      <c r="O20" s="190">
        <f t="shared" si="0"/>
        <v>6604</v>
      </c>
    </row>
    <row r="21" spans="1:15" ht="25.5">
      <c r="A21" s="87" t="s">
        <v>333</v>
      </c>
      <c r="B21" s="144"/>
      <c r="C21" s="144">
        <v>1224830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287"/>
      <c r="O21" s="190">
        <f t="shared" si="0"/>
        <v>1224830</v>
      </c>
    </row>
    <row r="22" spans="1:15" ht="15.75" thickBot="1">
      <c r="A22" s="221" t="s">
        <v>131</v>
      </c>
      <c r="B22" s="144"/>
      <c r="C22" s="144">
        <v>276357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287"/>
      <c r="O22" s="305">
        <f t="shared" si="0"/>
        <v>276357</v>
      </c>
    </row>
    <row r="23" spans="1:15" ht="15">
      <c r="A23" s="222" t="s">
        <v>1</v>
      </c>
      <c r="B23" s="409">
        <f aca="true" t="shared" si="1" ref="B23:O23">SUM(B6+B7+B8+B10+B11+B12+B14+B15+B16+B18+B19+B20+B21)</f>
        <v>286380</v>
      </c>
      <c r="C23" s="409">
        <f t="shared" si="1"/>
        <v>1224830</v>
      </c>
      <c r="D23" s="409">
        <f t="shared" si="1"/>
        <v>1128892</v>
      </c>
      <c r="E23" s="409">
        <f t="shared" si="1"/>
        <v>79947</v>
      </c>
      <c r="F23" s="409">
        <f t="shared" si="1"/>
        <v>64824</v>
      </c>
      <c r="G23" s="409">
        <f t="shared" si="1"/>
        <v>8284</v>
      </c>
      <c r="H23" s="409">
        <f t="shared" si="1"/>
        <v>325683</v>
      </c>
      <c r="I23" s="409">
        <f t="shared" si="1"/>
        <v>0</v>
      </c>
      <c r="J23" s="409">
        <f t="shared" si="1"/>
        <v>118596</v>
      </c>
      <c r="K23" s="409">
        <f t="shared" si="1"/>
        <v>0</v>
      </c>
      <c r="L23" s="409">
        <f t="shared" si="1"/>
        <v>0</v>
      </c>
      <c r="M23" s="409">
        <f t="shared" si="1"/>
        <v>3774117</v>
      </c>
      <c r="N23" s="409">
        <f t="shared" si="1"/>
        <v>0</v>
      </c>
      <c r="O23" s="410">
        <f t="shared" si="1"/>
        <v>7011553</v>
      </c>
    </row>
    <row r="24" spans="1:15" s="2" customFormat="1" ht="15">
      <c r="A24" s="223" t="s">
        <v>131</v>
      </c>
      <c r="B24" s="411">
        <f>SUM(B9+B13+B17+B22)</f>
        <v>0</v>
      </c>
      <c r="C24" s="411">
        <f aca="true" t="shared" si="2" ref="C24:O24">SUM(C9+C13+C17+C22)</f>
        <v>276357</v>
      </c>
      <c r="D24" s="411">
        <f t="shared" si="2"/>
        <v>990893</v>
      </c>
      <c r="E24" s="411">
        <f t="shared" si="2"/>
        <v>11359</v>
      </c>
      <c r="F24" s="411">
        <f t="shared" si="2"/>
        <v>0</v>
      </c>
      <c r="G24" s="411">
        <f t="shared" si="2"/>
        <v>1000</v>
      </c>
      <c r="H24" s="411">
        <f t="shared" si="2"/>
        <v>0</v>
      </c>
      <c r="I24" s="411">
        <f t="shared" si="2"/>
        <v>0</v>
      </c>
      <c r="J24" s="411">
        <f t="shared" si="2"/>
        <v>0</v>
      </c>
      <c r="K24" s="411">
        <f t="shared" si="2"/>
        <v>0</v>
      </c>
      <c r="L24" s="411">
        <f t="shared" si="2"/>
        <v>0</v>
      </c>
      <c r="M24" s="411">
        <f t="shared" si="2"/>
        <v>0</v>
      </c>
      <c r="N24" s="411">
        <f t="shared" si="2"/>
        <v>0</v>
      </c>
      <c r="O24" s="412">
        <f t="shared" si="2"/>
        <v>1279609</v>
      </c>
    </row>
    <row r="25" spans="1:15" s="2" customFormat="1" ht="15.75" thickBot="1">
      <c r="A25" s="219" t="s">
        <v>81</v>
      </c>
      <c r="B25" s="224">
        <f>B23-B24</f>
        <v>286380</v>
      </c>
      <c r="C25" s="224">
        <f aca="true" t="shared" si="3" ref="C25:O25">C23-C24</f>
        <v>948473</v>
      </c>
      <c r="D25" s="224">
        <f t="shared" si="3"/>
        <v>137999</v>
      </c>
      <c r="E25" s="224">
        <f t="shared" si="3"/>
        <v>68588</v>
      </c>
      <c r="F25" s="224">
        <f t="shared" si="3"/>
        <v>64824</v>
      </c>
      <c r="G25" s="224">
        <f t="shared" si="3"/>
        <v>7284</v>
      </c>
      <c r="H25" s="224">
        <f t="shared" si="3"/>
        <v>325683</v>
      </c>
      <c r="I25" s="224">
        <f t="shared" si="3"/>
        <v>0</v>
      </c>
      <c r="J25" s="224">
        <f t="shared" si="3"/>
        <v>118596</v>
      </c>
      <c r="K25" s="224">
        <f t="shared" si="3"/>
        <v>0</v>
      </c>
      <c r="L25" s="224">
        <f t="shared" si="3"/>
        <v>0</v>
      </c>
      <c r="M25" s="224">
        <f t="shared" si="3"/>
        <v>3774117</v>
      </c>
      <c r="N25" s="224">
        <f t="shared" si="3"/>
        <v>0</v>
      </c>
      <c r="O25" s="163">
        <f t="shared" si="3"/>
        <v>5731944</v>
      </c>
    </row>
  </sheetData>
  <sheetProtection/>
  <mergeCells count="19">
    <mergeCell ref="L3:M3"/>
    <mergeCell ref="A1:A4"/>
    <mergeCell ref="B1:K1"/>
    <mergeCell ref="H2:K2"/>
    <mergeCell ref="D3:D4"/>
    <mergeCell ref="G3:G4"/>
    <mergeCell ref="K3:K4"/>
    <mergeCell ref="H3:H4"/>
    <mergeCell ref="F3:F4"/>
    <mergeCell ref="O1:O4"/>
    <mergeCell ref="B2:G2"/>
    <mergeCell ref="L2:M2"/>
    <mergeCell ref="B3:B4"/>
    <mergeCell ref="E3:E4"/>
    <mergeCell ref="C3:C4"/>
    <mergeCell ref="I3:I4"/>
    <mergeCell ref="J3:J4"/>
    <mergeCell ref="L1:N1"/>
    <mergeCell ref="N2:N4"/>
  </mergeCells>
  <printOptions/>
  <pageMargins left="0.31496062992125984" right="0.2362204724409449" top="0.8661417322834646" bottom="0.31496062992125984" header="0.31496062992125984" footer="0.15748031496062992"/>
  <pageSetup horizontalDpi="600" verticalDpi="600" orientation="landscape" paperSize="9" r:id="rId1"/>
  <headerFooter>
    <oddHeader>&amp;C&amp;"Book Antiqua,Félkövér"&amp;11Keszthely Város Önkormányzata
2018. évi bevételei&amp;R&amp;"Book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5" sqref="I5"/>
    </sheetView>
  </sheetViews>
  <sheetFormatPr defaultColWidth="9.140625" defaultRowHeight="12.75"/>
  <cols>
    <col min="1" max="1" width="29.7109375" style="16" customWidth="1"/>
    <col min="2" max="2" width="10.8515625" style="1" bestFit="1" customWidth="1"/>
    <col min="3" max="3" width="12.28125" style="1" customWidth="1"/>
    <col min="4" max="4" width="9.8515625" style="1" customWidth="1"/>
    <col min="5" max="5" width="10.710937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2.57421875" style="1" customWidth="1"/>
    <col min="10" max="10" width="9.57421875" style="1" bestFit="1" customWidth="1"/>
    <col min="11" max="11" width="11.8515625" style="1" bestFit="1" customWidth="1"/>
    <col min="12" max="12" width="13.140625" style="2" customWidth="1"/>
    <col min="13" max="13" width="12.8515625" style="1" customWidth="1"/>
    <col min="14" max="16384" width="9.140625" style="1" customWidth="1"/>
  </cols>
  <sheetData>
    <row r="1" spans="1:13" ht="14.25" customHeight="1">
      <c r="A1" s="763" t="s">
        <v>4</v>
      </c>
      <c r="B1" s="759"/>
      <c r="C1" s="762"/>
      <c r="D1" s="762"/>
      <c r="E1" s="762"/>
      <c r="F1" s="762"/>
      <c r="G1" s="762"/>
      <c r="H1" s="762"/>
      <c r="I1" s="762"/>
      <c r="J1" s="762"/>
      <c r="K1" s="766"/>
      <c r="L1" s="759" t="s">
        <v>47</v>
      </c>
      <c r="M1" s="756" t="s">
        <v>6</v>
      </c>
    </row>
    <row r="2" spans="1:13" ht="28.5" customHeight="1">
      <c r="A2" s="764"/>
      <c r="B2" s="768" t="s">
        <v>2</v>
      </c>
      <c r="C2" s="768"/>
      <c r="D2" s="768"/>
      <c r="E2" s="767" t="s">
        <v>3</v>
      </c>
      <c r="F2" s="767"/>
      <c r="G2" s="767"/>
      <c r="H2" s="767"/>
      <c r="I2" s="769" t="s">
        <v>243</v>
      </c>
      <c r="J2" s="755" t="s">
        <v>248</v>
      </c>
      <c r="K2" s="755"/>
      <c r="L2" s="760"/>
      <c r="M2" s="757"/>
    </row>
    <row r="3" spans="1:13" ht="75.75" customHeight="1" thickBot="1">
      <c r="A3" s="765"/>
      <c r="B3" s="33" t="s">
        <v>95</v>
      </c>
      <c r="C3" s="33" t="s">
        <v>185</v>
      </c>
      <c r="D3" s="33" t="s">
        <v>187</v>
      </c>
      <c r="E3" s="33" t="s">
        <v>186</v>
      </c>
      <c r="F3" s="33" t="s">
        <v>159</v>
      </c>
      <c r="G3" s="33" t="s">
        <v>194</v>
      </c>
      <c r="H3" s="33" t="s">
        <v>183</v>
      </c>
      <c r="I3" s="770"/>
      <c r="J3" s="276" t="s">
        <v>200</v>
      </c>
      <c r="K3" s="278" t="s">
        <v>244</v>
      </c>
      <c r="L3" s="761"/>
      <c r="M3" s="758"/>
    </row>
    <row r="4" spans="1:20" s="7" customFormat="1" ht="14.25" thickBot="1">
      <c r="A4" s="29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25">
        <v>12</v>
      </c>
      <c r="M4" s="30">
        <v>13</v>
      </c>
      <c r="N4" s="5"/>
      <c r="O4" s="5"/>
      <c r="P4" s="5"/>
      <c r="Q4" s="5"/>
      <c r="R4" s="5"/>
      <c r="S4" s="5"/>
      <c r="T4" s="6"/>
    </row>
    <row r="5" spans="1:20" s="7" customFormat="1" ht="28.5">
      <c r="A5" s="148" t="s">
        <v>138</v>
      </c>
      <c r="B5" s="133">
        <v>1500</v>
      </c>
      <c r="C5" s="133">
        <v>8758</v>
      </c>
      <c r="D5" s="133"/>
      <c r="E5" s="133">
        <v>0</v>
      </c>
      <c r="F5" s="133"/>
      <c r="G5" s="133">
        <v>1000</v>
      </c>
      <c r="H5" s="133"/>
      <c r="I5" s="214">
        <v>312582</v>
      </c>
      <c r="J5" s="212">
        <v>1330</v>
      </c>
      <c r="K5" s="133">
        <v>3808</v>
      </c>
      <c r="L5" s="324">
        <f>SUM(B5:K5)</f>
        <v>328978</v>
      </c>
      <c r="M5" s="207">
        <v>190894</v>
      </c>
      <c r="N5" s="5"/>
      <c r="O5" s="5"/>
      <c r="P5" s="5"/>
      <c r="Q5" s="5"/>
      <c r="R5" s="5"/>
      <c r="S5" s="5"/>
      <c r="T5" s="6"/>
    </row>
    <row r="6" spans="1:20" s="7" customFormat="1" ht="15">
      <c r="A6" s="168" t="s">
        <v>80</v>
      </c>
      <c r="B6" s="17"/>
      <c r="C6" s="18"/>
      <c r="D6" s="18"/>
      <c r="E6" s="18"/>
      <c r="F6" s="18"/>
      <c r="G6" s="18"/>
      <c r="H6" s="17"/>
      <c r="I6" s="19">
        <v>190894</v>
      </c>
      <c r="J6" s="19"/>
      <c r="K6" s="18"/>
      <c r="L6" s="19">
        <f aca="true" t="shared" si="0" ref="L6:L21">SUM(B6:K6)</f>
        <v>190894</v>
      </c>
      <c r="M6" s="208">
        <v>190894</v>
      </c>
      <c r="N6" s="5"/>
      <c r="O6" s="5"/>
      <c r="P6" s="5"/>
      <c r="Q6" s="5"/>
      <c r="R6" s="5"/>
      <c r="S6" s="5"/>
      <c r="T6" s="6"/>
    </row>
    <row r="7" spans="1:13" s="8" customFormat="1" ht="15">
      <c r="A7" s="159" t="s">
        <v>296</v>
      </c>
      <c r="B7" s="20">
        <v>1000</v>
      </c>
      <c r="C7" s="21"/>
      <c r="D7" s="21"/>
      <c r="E7" s="21"/>
      <c r="F7" s="21"/>
      <c r="G7" s="21"/>
      <c r="H7" s="20"/>
      <c r="I7" s="285">
        <v>443466</v>
      </c>
      <c r="J7" s="173"/>
      <c r="K7" s="21"/>
      <c r="L7" s="19">
        <f t="shared" si="0"/>
        <v>444466</v>
      </c>
      <c r="M7" s="156">
        <v>373329</v>
      </c>
    </row>
    <row r="8" spans="1:13" s="8" customFormat="1" ht="15">
      <c r="A8" s="15" t="s">
        <v>80</v>
      </c>
      <c r="B8" s="17"/>
      <c r="C8" s="22"/>
      <c r="D8" s="22"/>
      <c r="E8" s="22"/>
      <c r="F8" s="22"/>
      <c r="G8" s="22"/>
      <c r="H8" s="17"/>
      <c r="I8" s="19">
        <v>373329</v>
      </c>
      <c r="J8" s="147"/>
      <c r="K8" s="22"/>
      <c r="L8" s="19">
        <f t="shared" si="0"/>
        <v>373329</v>
      </c>
      <c r="M8" s="156">
        <v>373329</v>
      </c>
    </row>
    <row r="9" spans="1:13" ht="28.5">
      <c r="A9" s="159" t="s">
        <v>77</v>
      </c>
      <c r="B9" s="17">
        <v>65160</v>
      </c>
      <c r="C9" s="22">
        <v>500</v>
      </c>
      <c r="D9" s="22"/>
      <c r="E9" s="22"/>
      <c r="F9" s="22"/>
      <c r="G9" s="22"/>
      <c r="H9" s="17"/>
      <c r="I9" s="19">
        <v>116687</v>
      </c>
      <c r="J9" s="147"/>
      <c r="K9" s="22"/>
      <c r="L9" s="285">
        <f t="shared" si="0"/>
        <v>182347</v>
      </c>
      <c r="M9" s="156">
        <v>13928</v>
      </c>
    </row>
    <row r="10" spans="1:13" ht="15">
      <c r="A10" s="15" t="s">
        <v>80</v>
      </c>
      <c r="B10" s="167">
        <v>16160</v>
      </c>
      <c r="C10" s="172">
        <v>500</v>
      </c>
      <c r="D10" s="172"/>
      <c r="E10" s="172"/>
      <c r="F10" s="172"/>
      <c r="G10" s="172"/>
      <c r="H10" s="167"/>
      <c r="I10" s="19">
        <v>13928</v>
      </c>
      <c r="J10" s="277"/>
      <c r="K10" s="172"/>
      <c r="L10" s="285">
        <f t="shared" si="0"/>
        <v>30588</v>
      </c>
      <c r="M10" s="156">
        <v>13928</v>
      </c>
    </row>
    <row r="11" spans="1:13" ht="15">
      <c r="A11" s="159" t="s">
        <v>99</v>
      </c>
      <c r="B11" s="337">
        <v>4200</v>
      </c>
      <c r="C11" s="415">
        <v>48627</v>
      </c>
      <c r="D11" s="415"/>
      <c r="E11" s="415"/>
      <c r="F11" s="415"/>
      <c r="G11" s="415"/>
      <c r="H11" s="337"/>
      <c r="I11" s="285">
        <v>54692</v>
      </c>
      <c r="J11" s="286"/>
      <c r="K11" s="415"/>
      <c r="L11" s="285">
        <f t="shared" si="0"/>
        <v>107519</v>
      </c>
      <c r="M11" s="156">
        <v>10000</v>
      </c>
    </row>
    <row r="12" spans="1:13" ht="15">
      <c r="A12" s="15" t="s">
        <v>80</v>
      </c>
      <c r="B12" s="337"/>
      <c r="C12" s="415"/>
      <c r="D12" s="415"/>
      <c r="E12" s="415"/>
      <c r="F12" s="415"/>
      <c r="G12" s="415"/>
      <c r="H12" s="337">
        <v>0</v>
      </c>
      <c r="I12" s="285">
        <v>10000</v>
      </c>
      <c r="J12" s="286"/>
      <c r="K12" s="415"/>
      <c r="L12" s="285">
        <f t="shared" si="0"/>
        <v>10000</v>
      </c>
      <c r="M12" s="156">
        <v>10000</v>
      </c>
    </row>
    <row r="13" spans="1:13" ht="28.5">
      <c r="A13" s="159" t="s">
        <v>78</v>
      </c>
      <c r="B13" s="334">
        <v>12177</v>
      </c>
      <c r="C13" s="416">
        <v>86980</v>
      </c>
      <c r="D13" s="416"/>
      <c r="E13" s="417"/>
      <c r="F13" s="417"/>
      <c r="G13" s="417"/>
      <c r="H13" s="334"/>
      <c r="I13" s="285">
        <v>67171</v>
      </c>
      <c r="J13" s="418"/>
      <c r="K13" s="416">
        <v>1081</v>
      </c>
      <c r="L13" s="285">
        <f t="shared" si="0"/>
        <v>167409</v>
      </c>
      <c r="M13" s="156">
        <v>0</v>
      </c>
    </row>
    <row r="14" spans="1:13" ht="15">
      <c r="A14" s="15" t="s">
        <v>80</v>
      </c>
      <c r="B14" s="334">
        <v>12177</v>
      </c>
      <c r="C14" s="416">
        <v>86980</v>
      </c>
      <c r="D14" s="416"/>
      <c r="E14" s="417"/>
      <c r="F14" s="417"/>
      <c r="G14" s="417"/>
      <c r="H14" s="334"/>
      <c r="I14" s="285">
        <v>41599</v>
      </c>
      <c r="J14" s="418"/>
      <c r="K14" s="416"/>
      <c r="L14" s="285">
        <f t="shared" si="0"/>
        <v>140756</v>
      </c>
      <c r="M14" s="156">
        <v>0</v>
      </c>
    </row>
    <row r="15" spans="1:13" ht="28.5">
      <c r="A15" s="159" t="s">
        <v>297</v>
      </c>
      <c r="B15" s="334">
        <v>80948</v>
      </c>
      <c r="C15" s="416">
        <v>3879</v>
      </c>
      <c r="D15" s="416"/>
      <c r="E15" s="416"/>
      <c r="F15" s="416"/>
      <c r="G15" s="416"/>
      <c r="H15" s="334"/>
      <c r="I15" s="285">
        <v>200650</v>
      </c>
      <c r="J15" s="418"/>
      <c r="K15" s="416"/>
      <c r="L15" s="285">
        <f t="shared" si="0"/>
        <v>285477</v>
      </c>
      <c r="M15" s="156">
        <v>159170</v>
      </c>
    </row>
    <row r="16" spans="1:13" ht="15">
      <c r="A16" s="15" t="s">
        <v>80</v>
      </c>
      <c r="B16" s="337"/>
      <c r="C16" s="415"/>
      <c r="D16" s="415"/>
      <c r="E16" s="415"/>
      <c r="F16" s="415"/>
      <c r="G16" s="415"/>
      <c r="H16" s="337"/>
      <c r="I16" s="285">
        <v>159170</v>
      </c>
      <c r="J16" s="286"/>
      <c r="K16" s="415"/>
      <c r="L16" s="285">
        <f t="shared" si="0"/>
        <v>159170</v>
      </c>
      <c r="M16" s="156">
        <v>159170</v>
      </c>
    </row>
    <row r="17" spans="1:13" ht="15">
      <c r="A17" s="159" t="s">
        <v>298</v>
      </c>
      <c r="B17" s="337">
        <v>19590</v>
      </c>
      <c r="C17" s="415"/>
      <c r="D17" s="415"/>
      <c r="E17" s="415"/>
      <c r="F17" s="415"/>
      <c r="G17" s="415"/>
      <c r="H17" s="337"/>
      <c r="I17" s="285">
        <v>56058</v>
      </c>
      <c r="J17" s="470">
        <v>589</v>
      </c>
      <c r="K17" s="415"/>
      <c r="L17" s="285">
        <f t="shared" si="0"/>
        <v>76237</v>
      </c>
      <c r="M17" s="156">
        <v>33432</v>
      </c>
    </row>
    <row r="18" spans="1:13" ht="28.5">
      <c r="A18" s="326" t="s">
        <v>245</v>
      </c>
      <c r="B18" s="337"/>
      <c r="C18" s="415"/>
      <c r="D18" s="415"/>
      <c r="E18" s="415"/>
      <c r="F18" s="415"/>
      <c r="G18" s="415"/>
      <c r="H18" s="337"/>
      <c r="I18" s="285">
        <v>47773</v>
      </c>
      <c r="J18" s="470"/>
      <c r="K18" s="415"/>
      <c r="L18" s="285">
        <f t="shared" si="0"/>
        <v>47773</v>
      </c>
      <c r="M18" s="156">
        <v>33910</v>
      </c>
    </row>
    <row r="19" spans="1:13" ht="15">
      <c r="A19" s="15" t="s">
        <v>246</v>
      </c>
      <c r="B19" s="337"/>
      <c r="C19" s="415"/>
      <c r="D19" s="415"/>
      <c r="E19" s="415"/>
      <c r="F19" s="415"/>
      <c r="G19" s="415"/>
      <c r="H19" s="337"/>
      <c r="I19" s="285">
        <v>47773</v>
      </c>
      <c r="J19" s="470"/>
      <c r="K19" s="415"/>
      <c r="L19" s="285">
        <f t="shared" si="0"/>
        <v>47773</v>
      </c>
      <c r="M19" s="156">
        <v>33910</v>
      </c>
    </row>
    <row r="20" spans="1:13" ht="28.5">
      <c r="A20" s="159" t="s">
        <v>79</v>
      </c>
      <c r="B20" s="334">
        <v>193000</v>
      </c>
      <c r="C20" s="416">
        <v>3450</v>
      </c>
      <c r="D20" s="416">
        <v>0</v>
      </c>
      <c r="E20" s="416"/>
      <c r="F20" s="416"/>
      <c r="G20" s="416"/>
      <c r="H20" s="334"/>
      <c r="I20" s="285">
        <v>644631</v>
      </c>
      <c r="J20" s="471">
        <v>1929</v>
      </c>
      <c r="K20" s="285"/>
      <c r="L20" s="419">
        <f t="shared" si="0"/>
        <v>843010</v>
      </c>
      <c r="M20" s="169">
        <v>166179</v>
      </c>
    </row>
    <row r="21" spans="1:13" ht="15.75" thickBot="1">
      <c r="A21" s="168" t="s">
        <v>80</v>
      </c>
      <c r="B21" s="281"/>
      <c r="C21" s="282"/>
      <c r="D21" s="283"/>
      <c r="E21" s="283"/>
      <c r="F21" s="283"/>
      <c r="G21" s="283"/>
      <c r="H21" s="284"/>
      <c r="I21" s="285">
        <v>166179</v>
      </c>
      <c r="J21" s="286"/>
      <c r="K21" s="283"/>
      <c r="L21" s="420">
        <f t="shared" si="0"/>
        <v>166179</v>
      </c>
      <c r="M21" s="209">
        <v>166179</v>
      </c>
    </row>
    <row r="22" spans="1:13" s="2" customFormat="1" ht="15">
      <c r="A22" s="175" t="s">
        <v>24</v>
      </c>
      <c r="B22" s="421">
        <f>B5+B7+B9+B11+B13+B15+B17+B18+B20</f>
        <v>377575</v>
      </c>
      <c r="C22" s="421">
        <f aca="true" t="shared" si="1" ref="C22:M22">C5+C7+C9+C11+C13+C15+C17+C18+C20</f>
        <v>152194</v>
      </c>
      <c r="D22" s="421">
        <f t="shared" si="1"/>
        <v>0</v>
      </c>
      <c r="E22" s="421">
        <f t="shared" si="1"/>
        <v>0</v>
      </c>
      <c r="F22" s="421">
        <f t="shared" si="1"/>
        <v>0</v>
      </c>
      <c r="G22" s="421">
        <f t="shared" si="1"/>
        <v>1000</v>
      </c>
      <c r="H22" s="421">
        <f t="shared" si="1"/>
        <v>0</v>
      </c>
      <c r="I22" s="421">
        <f t="shared" si="1"/>
        <v>1943710</v>
      </c>
      <c r="J22" s="421">
        <f t="shared" si="1"/>
        <v>3848</v>
      </c>
      <c r="K22" s="421">
        <f t="shared" si="1"/>
        <v>4889</v>
      </c>
      <c r="L22" s="421">
        <f t="shared" si="1"/>
        <v>2483216</v>
      </c>
      <c r="M22" s="210">
        <f t="shared" si="1"/>
        <v>980842</v>
      </c>
    </row>
    <row r="23" spans="1:13" ht="15">
      <c r="A23" s="176" t="s">
        <v>80</v>
      </c>
      <c r="B23" s="422">
        <f>SUM(B6+B8+B10+B12+B14+B16+B21+B19)</f>
        <v>28337</v>
      </c>
      <c r="C23" s="422">
        <f>SUM(C6+C8+C10+C12+C14+C16+C21+C19)</f>
        <v>87480</v>
      </c>
      <c r="D23" s="422">
        <f aca="true" t="shared" si="2" ref="D23:M23">SUM(D6+D8+D10+D12+D14+D16+D21+D19)</f>
        <v>0</v>
      </c>
      <c r="E23" s="422">
        <f t="shared" si="2"/>
        <v>0</v>
      </c>
      <c r="F23" s="422">
        <f t="shared" si="2"/>
        <v>0</v>
      </c>
      <c r="G23" s="422">
        <f t="shared" si="2"/>
        <v>0</v>
      </c>
      <c r="H23" s="422">
        <f t="shared" si="2"/>
        <v>0</v>
      </c>
      <c r="I23" s="422">
        <f t="shared" si="2"/>
        <v>1002872</v>
      </c>
      <c r="J23" s="422">
        <f t="shared" si="2"/>
        <v>0</v>
      </c>
      <c r="K23" s="422">
        <f t="shared" si="2"/>
        <v>0</v>
      </c>
      <c r="L23" s="422">
        <f t="shared" si="2"/>
        <v>1118689</v>
      </c>
      <c r="M23" s="184">
        <f t="shared" si="2"/>
        <v>947410</v>
      </c>
    </row>
    <row r="24" spans="1:13" ht="15.75" thickBot="1">
      <c r="A24" s="177" t="s">
        <v>81</v>
      </c>
      <c r="B24" s="423">
        <f aca="true" t="shared" si="3" ref="B24:M24">B22-B23</f>
        <v>349238</v>
      </c>
      <c r="C24" s="423">
        <f t="shared" si="3"/>
        <v>64714</v>
      </c>
      <c r="D24" s="423">
        <f t="shared" si="3"/>
        <v>0</v>
      </c>
      <c r="E24" s="423">
        <f t="shared" si="3"/>
        <v>0</v>
      </c>
      <c r="F24" s="423">
        <f t="shared" si="3"/>
        <v>0</v>
      </c>
      <c r="G24" s="423">
        <f t="shared" si="3"/>
        <v>1000</v>
      </c>
      <c r="H24" s="423">
        <f t="shared" si="3"/>
        <v>0</v>
      </c>
      <c r="I24" s="423">
        <f t="shared" si="3"/>
        <v>940838</v>
      </c>
      <c r="J24" s="423">
        <f t="shared" si="3"/>
        <v>3848</v>
      </c>
      <c r="K24" s="423">
        <f t="shared" si="3"/>
        <v>4889</v>
      </c>
      <c r="L24" s="423">
        <f t="shared" si="3"/>
        <v>1364527</v>
      </c>
      <c r="M24" s="185">
        <f t="shared" si="3"/>
        <v>33432</v>
      </c>
    </row>
    <row r="25" spans="2:12" ht="13.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ht="15">
      <c r="L26" s="328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4330708661417323" right="0.1968503937007874" top="0.7874015748031497" bottom="0.2362204724409449" header="0.1968503937007874" footer="0.3937007874015748"/>
  <pageSetup horizontalDpi="600" verticalDpi="600" orientation="landscape" paperSize="9" scale="80" r:id="rId1"/>
  <headerFooter>
    <oddHeader>&amp;C&amp;"Book Antiqua,Félkövér"&amp;11Önkormányzati költségvetési szervek 
2018. évi főbb bevételei jogcím-csoportonként&amp;R&amp;"Book Antiqua,Félkövér"&amp;11 6. 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5.57421875" style="79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8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 thickBot="1">
      <c r="A1" s="771" t="s">
        <v>15</v>
      </c>
      <c r="B1" s="777" t="s">
        <v>51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9"/>
      <c r="P1" s="745" t="s">
        <v>23</v>
      </c>
      <c r="Q1" s="785"/>
      <c r="R1" s="780" t="s">
        <v>9</v>
      </c>
    </row>
    <row r="2" spans="1:18" ht="15" customHeight="1">
      <c r="A2" s="772"/>
      <c r="B2" s="774" t="s">
        <v>8</v>
      </c>
      <c r="C2" s="775"/>
      <c r="D2" s="775"/>
      <c r="E2" s="775"/>
      <c r="F2" s="775"/>
      <c r="G2" s="775"/>
      <c r="H2" s="775"/>
      <c r="I2" s="775"/>
      <c r="J2" s="774" t="s">
        <v>70</v>
      </c>
      <c r="K2" s="775"/>
      <c r="L2" s="775"/>
      <c r="M2" s="775"/>
      <c r="N2" s="775"/>
      <c r="O2" s="776"/>
      <c r="P2" s="783" t="s">
        <v>257</v>
      </c>
      <c r="Q2" s="727" t="s">
        <v>250</v>
      </c>
      <c r="R2" s="781"/>
    </row>
    <row r="3" spans="1:18" ht="16.5" customHeight="1">
      <c r="A3" s="772"/>
      <c r="B3" s="730" t="s">
        <v>0</v>
      </c>
      <c r="C3" s="725" t="s">
        <v>144</v>
      </c>
      <c r="D3" s="725" t="s">
        <v>10</v>
      </c>
      <c r="E3" s="725" t="s">
        <v>49</v>
      </c>
      <c r="F3" s="784" t="s">
        <v>48</v>
      </c>
      <c r="G3" s="784"/>
      <c r="H3" s="784"/>
      <c r="I3" s="784"/>
      <c r="J3" s="726" t="s">
        <v>273</v>
      </c>
      <c r="K3" s="783" t="s">
        <v>11</v>
      </c>
      <c r="L3" s="724" t="s">
        <v>67</v>
      </c>
      <c r="M3" s="724"/>
      <c r="N3" s="724"/>
      <c r="O3" s="724"/>
      <c r="P3" s="783"/>
      <c r="Q3" s="724"/>
      <c r="R3" s="781"/>
    </row>
    <row r="4" spans="1:18" ht="38.25">
      <c r="A4" s="773"/>
      <c r="B4" s="731"/>
      <c r="C4" s="727"/>
      <c r="D4" s="727"/>
      <c r="E4" s="727"/>
      <c r="F4" s="270" t="s">
        <v>272</v>
      </c>
      <c r="G4" s="69" t="s">
        <v>146</v>
      </c>
      <c r="H4" s="69" t="s">
        <v>188</v>
      </c>
      <c r="I4" s="275" t="s">
        <v>149</v>
      </c>
      <c r="J4" s="727"/>
      <c r="K4" s="731"/>
      <c r="L4" s="69" t="s">
        <v>145</v>
      </c>
      <c r="M4" s="69" t="s">
        <v>146</v>
      </c>
      <c r="N4" s="275" t="s">
        <v>149</v>
      </c>
      <c r="O4" s="275" t="s">
        <v>188</v>
      </c>
      <c r="P4" s="731"/>
      <c r="Q4" s="724"/>
      <c r="R4" s="782"/>
    </row>
    <row r="5" spans="1:18" ht="14.25" thickBot="1">
      <c r="A5" s="81">
        <v>1</v>
      </c>
      <c r="B5" s="82">
        <v>2</v>
      </c>
      <c r="C5" s="82">
        <v>3</v>
      </c>
      <c r="D5" s="83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12</v>
      </c>
      <c r="M5" s="82">
        <v>13</v>
      </c>
      <c r="N5" s="82">
        <v>14</v>
      </c>
      <c r="O5" s="82">
        <v>15</v>
      </c>
      <c r="P5" s="82">
        <v>16</v>
      </c>
      <c r="Q5" s="82">
        <v>17</v>
      </c>
      <c r="R5" s="84">
        <v>18</v>
      </c>
    </row>
    <row r="6" spans="1:18" ht="42.75">
      <c r="A6" s="181" t="s">
        <v>82</v>
      </c>
      <c r="B6" s="424">
        <v>52424</v>
      </c>
      <c r="C6" s="424">
        <v>12321</v>
      </c>
      <c r="D6" s="424">
        <v>511630</v>
      </c>
      <c r="E6" s="424">
        <v>21150</v>
      </c>
      <c r="F6" s="424">
        <v>85060</v>
      </c>
      <c r="G6" s="424">
        <v>136579</v>
      </c>
      <c r="H6" s="424"/>
      <c r="I6" s="424">
        <v>76263</v>
      </c>
      <c r="J6" s="424">
        <v>3160833</v>
      </c>
      <c r="K6" s="424">
        <v>629019</v>
      </c>
      <c r="L6" s="424">
        <v>3000</v>
      </c>
      <c r="M6" s="424">
        <v>16555</v>
      </c>
      <c r="N6" s="424">
        <v>324459</v>
      </c>
      <c r="O6" s="424">
        <v>0</v>
      </c>
      <c r="P6" s="424">
        <v>38550</v>
      </c>
      <c r="Q6" s="424">
        <v>0</v>
      </c>
      <c r="R6" s="425">
        <f>SUM(B6:Q6)</f>
        <v>5067843</v>
      </c>
    </row>
    <row r="7" spans="1:18" ht="17.25" customHeight="1">
      <c r="A7" s="228" t="s">
        <v>131</v>
      </c>
      <c r="B7" s="426">
        <v>23975</v>
      </c>
      <c r="C7" s="426">
        <v>4675</v>
      </c>
      <c r="D7" s="426">
        <v>213100</v>
      </c>
      <c r="E7" s="426"/>
      <c r="F7" s="426">
        <v>10497</v>
      </c>
      <c r="G7" s="426">
        <v>9125</v>
      </c>
      <c r="H7" s="426"/>
      <c r="I7" s="426"/>
      <c r="J7" s="426">
        <v>32428</v>
      </c>
      <c r="K7" s="426">
        <v>92177</v>
      </c>
      <c r="L7" s="426">
        <v>0</v>
      </c>
      <c r="M7" s="426">
        <v>0</v>
      </c>
      <c r="N7" s="426">
        <v>0</v>
      </c>
      <c r="O7" s="426">
        <v>0</v>
      </c>
      <c r="P7" s="426">
        <v>38550</v>
      </c>
      <c r="Q7" s="426">
        <v>0</v>
      </c>
      <c r="R7" s="427">
        <f>SUM(B7:Q7)</f>
        <v>424527</v>
      </c>
    </row>
    <row r="8" spans="1:18" ht="42.75">
      <c r="A8" s="229" t="s">
        <v>46</v>
      </c>
      <c r="B8" s="428">
        <v>1249705</v>
      </c>
      <c r="C8" s="428">
        <v>261773</v>
      </c>
      <c r="D8" s="428">
        <v>833905</v>
      </c>
      <c r="E8" s="428"/>
      <c r="F8" s="428">
        <v>169</v>
      </c>
      <c r="G8" s="428"/>
      <c r="H8" s="428"/>
      <c r="I8" s="428"/>
      <c r="J8" s="428">
        <v>106971</v>
      </c>
      <c r="K8" s="428">
        <v>30693</v>
      </c>
      <c r="L8" s="428"/>
      <c r="M8" s="428"/>
      <c r="N8" s="428"/>
      <c r="O8" s="428"/>
      <c r="P8" s="428"/>
      <c r="Q8" s="428"/>
      <c r="R8" s="429">
        <f>SUM(B8:Q8)</f>
        <v>2483216</v>
      </c>
    </row>
    <row r="9" spans="1:18" ht="20.25" customHeight="1" thickBot="1">
      <c r="A9" s="230" t="s">
        <v>131</v>
      </c>
      <c r="B9" s="430">
        <v>668415</v>
      </c>
      <c r="C9" s="430">
        <v>140022</v>
      </c>
      <c r="D9" s="430">
        <v>309799</v>
      </c>
      <c r="E9" s="430"/>
      <c r="F9" s="430">
        <v>169</v>
      </c>
      <c r="G9" s="430"/>
      <c r="H9" s="430"/>
      <c r="I9" s="430"/>
      <c r="J9" s="430">
        <v>284</v>
      </c>
      <c r="K9" s="430"/>
      <c r="L9" s="430"/>
      <c r="M9" s="430"/>
      <c r="N9" s="430"/>
      <c r="O9" s="430"/>
      <c r="P9" s="430"/>
      <c r="Q9" s="430"/>
      <c r="R9" s="431">
        <f>SUM(B9:Q9)</f>
        <v>1118689</v>
      </c>
    </row>
    <row r="10" spans="1:18" ht="16.5" customHeight="1">
      <c r="A10" s="166" t="s">
        <v>52</v>
      </c>
      <c r="B10" s="432">
        <f aca="true" t="shared" si="0" ref="B10:R10">SUM(B6+B8)</f>
        <v>1302129</v>
      </c>
      <c r="C10" s="432">
        <f t="shared" si="0"/>
        <v>274094</v>
      </c>
      <c r="D10" s="432">
        <f t="shared" si="0"/>
        <v>1345535</v>
      </c>
      <c r="E10" s="432">
        <f t="shared" si="0"/>
        <v>21150</v>
      </c>
      <c r="F10" s="432">
        <f t="shared" si="0"/>
        <v>85229</v>
      </c>
      <c r="G10" s="432">
        <f t="shared" si="0"/>
        <v>136579</v>
      </c>
      <c r="H10" s="432">
        <f t="shared" si="0"/>
        <v>0</v>
      </c>
      <c r="I10" s="432">
        <f t="shared" si="0"/>
        <v>76263</v>
      </c>
      <c r="J10" s="432">
        <f t="shared" si="0"/>
        <v>3267804</v>
      </c>
      <c r="K10" s="432">
        <f t="shared" si="0"/>
        <v>659712</v>
      </c>
      <c r="L10" s="432">
        <f t="shared" si="0"/>
        <v>3000</v>
      </c>
      <c r="M10" s="432">
        <f t="shared" si="0"/>
        <v>16555</v>
      </c>
      <c r="N10" s="432">
        <f t="shared" si="0"/>
        <v>324459</v>
      </c>
      <c r="O10" s="432">
        <f t="shared" si="0"/>
        <v>0</v>
      </c>
      <c r="P10" s="432">
        <f t="shared" si="0"/>
        <v>38550</v>
      </c>
      <c r="Q10" s="432">
        <f t="shared" si="0"/>
        <v>0</v>
      </c>
      <c r="R10" s="433">
        <f t="shared" si="0"/>
        <v>7551059</v>
      </c>
    </row>
    <row r="11" spans="1:18" s="2" customFormat="1" ht="28.5">
      <c r="A11" s="182" t="s">
        <v>80</v>
      </c>
      <c r="B11" s="434">
        <f>B7+B9</f>
        <v>692390</v>
      </c>
      <c r="C11" s="434">
        <f aca="true" t="shared" si="1" ref="C11:R11">C7+C9</f>
        <v>144697</v>
      </c>
      <c r="D11" s="434">
        <f t="shared" si="1"/>
        <v>522899</v>
      </c>
      <c r="E11" s="434">
        <f t="shared" si="1"/>
        <v>0</v>
      </c>
      <c r="F11" s="434">
        <f t="shared" si="1"/>
        <v>10666</v>
      </c>
      <c r="G11" s="434">
        <f t="shared" si="1"/>
        <v>9125</v>
      </c>
      <c r="H11" s="434">
        <f t="shared" si="1"/>
        <v>0</v>
      </c>
      <c r="I11" s="434">
        <f t="shared" si="1"/>
        <v>0</v>
      </c>
      <c r="J11" s="434">
        <f t="shared" si="1"/>
        <v>32712</v>
      </c>
      <c r="K11" s="434">
        <f t="shared" si="1"/>
        <v>92177</v>
      </c>
      <c r="L11" s="434">
        <f t="shared" si="1"/>
        <v>0</v>
      </c>
      <c r="M11" s="434">
        <f t="shared" si="1"/>
        <v>0</v>
      </c>
      <c r="N11" s="434">
        <f t="shared" si="1"/>
        <v>0</v>
      </c>
      <c r="O11" s="434">
        <f t="shared" si="1"/>
        <v>0</v>
      </c>
      <c r="P11" s="434">
        <f t="shared" si="1"/>
        <v>38550</v>
      </c>
      <c r="Q11" s="434">
        <f t="shared" si="1"/>
        <v>0</v>
      </c>
      <c r="R11" s="429">
        <f t="shared" si="1"/>
        <v>1543216</v>
      </c>
    </row>
    <row r="12" spans="1:18" s="2" customFormat="1" ht="29.25" thickBot="1">
      <c r="A12" s="183" t="s">
        <v>81</v>
      </c>
      <c r="B12" s="435">
        <f>B10-B11</f>
        <v>609739</v>
      </c>
      <c r="C12" s="435">
        <f aca="true" t="shared" si="2" ref="C12:R12">C10-C11</f>
        <v>129397</v>
      </c>
      <c r="D12" s="435">
        <f t="shared" si="2"/>
        <v>822636</v>
      </c>
      <c r="E12" s="435">
        <f t="shared" si="2"/>
        <v>21150</v>
      </c>
      <c r="F12" s="435">
        <f t="shared" si="2"/>
        <v>74563</v>
      </c>
      <c r="G12" s="435">
        <f t="shared" si="2"/>
        <v>127454</v>
      </c>
      <c r="H12" s="435">
        <f t="shared" si="2"/>
        <v>0</v>
      </c>
      <c r="I12" s="435">
        <f t="shared" si="2"/>
        <v>76263</v>
      </c>
      <c r="J12" s="435">
        <f t="shared" si="2"/>
        <v>3235092</v>
      </c>
      <c r="K12" s="435">
        <f t="shared" si="2"/>
        <v>567535</v>
      </c>
      <c r="L12" s="435">
        <f t="shared" si="2"/>
        <v>3000</v>
      </c>
      <c r="M12" s="435">
        <f t="shared" si="2"/>
        <v>16555</v>
      </c>
      <c r="N12" s="435">
        <f t="shared" si="2"/>
        <v>324459</v>
      </c>
      <c r="O12" s="435">
        <f t="shared" si="2"/>
        <v>0</v>
      </c>
      <c r="P12" s="435">
        <f t="shared" si="2"/>
        <v>0</v>
      </c>
      <c r="Q12" s="435">
        <f t="shared" si="2"/>
        <v>0</v>
      </c>
      <c r="R12" s="436">
        <f t="shared" si="2"/>
        <v>6007843</v>
      </c>
    </row>
    <row r="16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15748031496062992" right="0.17" top="1.023622047244094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2018.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8" sqref="C48"/>
    </sheetView>
  </sheetViews>
  <sheetFormatPr defaultColWidth="9.140625" defaultRowHeight="12.75"/>
  <cols>
    <col min="1" max="1" width="22.8515625" style="79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10.0039062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750" t="s">
        <v>143</v>
      </c>
      <c r="B1" s="789" t="s">
        <v>51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1"/>
      <c r="P1" s="795" t="s">
        <v>23</v>
      </c>
      <c r="Q1" s="796"/>
      <c r="R1" s="797"/>
      <c r="S1" s="780" t="s">
        <v>9</v>
      </c>
    </row>
    <row r="2" spans="1:19" ht="13.5" customHeight="1">
      <c r="A2" s="722"/>
      <c r="B2" s="792" t="s">
        <v>8</v>
      </c>
      <c r="C2" s="793"/>
      <c r="D2" s="793"/>
      <c r="E2" s="793"/>
      <c r="F2" s="793"/>
      <c r="G2" s="793"/>
      <c r="H2" s="793"/>
      <c r="I2" s="794"/>
      <c r="J2" s="798" t="s">
        <v>70</v>
      </c>
      <c r="K2" s="799"/>
      <c r="L2" s="799"/>
      <c r="M2" s="799"/>
      <c r="N2" s="799"/>
      <c r="O2" s="800"/>
      <c r="P2" s="724" t="s">
        <v>251</v>
      </c>
      <c r="Q2" s="730" t="s">
        <v>252</v>
      </c>
      <c r="R2" s="724" t="s">
        <v>250</v>
      </c>
      <c r="S2" s="781"/>
    </row>
    <row r="3" spans="1:19" ht="20.25" customHeight="1">
      <c r="A3" s="722"/>
      <c r="B3" s="730" t="s">
        <v>0</v>
      </c>
      <c r="C3" s="725" t="s">
        <v>144</v>
      </c>
      <c r="D3" s="725" t="s">
        <v>10</v>
      </c>
      <c r="E3" s="725" t="s">
        <v>49</v>
      </c>
      <c r="F3" s="786" t="s">
        <v>7</v>
      </c>
      <c r="G3" s="787"/>
      <c r="H3" s="787"/>
      <c r="I3" s="788"/>
      <c r="J3" s="724" t="s">
        <v>147</v>
      </c>
      <c r="K3" s="724" t="s">
        <v>148</v>
      </c>
      <c r="L3" s="724" t="s">
        <v>170</v>
      </c>
      <c r="M3" s="724"/>
      <c r="N3" s="724"/>
      <c r="O3" s="724"/>
      <c r="P3" s="724"/>
      <c r="Q3" s="783"/>
      <c r="R3" s="724"/>
      <c r="S3" s="781"/>
    </row>
    <row r="4" spans="1:19" ht="76.5">
      <c r="A4" s="723"/>
      <c r="B4" s="731"/>
      <c r="C4" s="727"/>
      <c r="D4" s="727"/>
      <c r="E4" s="727"/>
      <c r="F4" s="75" t="s">
        <v>189</v>
      </c>
      <c r="G4" s="80" t="s">
        <v>190</v>
      </c>
      <c r="H4" s="271" t="s">
        <v>149</v>
      </c>
      <c r="I4" s="271" t="s">
        <v>188</v>
      </c>
      <c r="J4" s="724"/>
      <c r="K4" s="724"/>
      <c r="L4" s="80" t="s">
        <v>191</v>
      </c>
      <c r="M4" s="80" t="s">
        <v>192</v>
      </c>
      <c r="N4" s="80" t="s">
        <v>50</v>
      </c>
      <c r="O4" s="80" t="s">
        <v>193</v>
      </c>
      <c r="P4" s="724"/>
      <c r="Q4" s="731"/>
      <c r="R4" s="724"/>
      <c r="S4" s="782"/>
    </row>
    <row r="5" spans="1:19" ht="15" thickBot="1">
      <c r="A5" s="81">
        <v>1</v>
      </c>
      <c r="B5" s="82">
        <v>2</v>
      </c>
      <c r="C5" s="82">
        <v>3</v>
      </c>
      <c r="D5" s="83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12</v>
      </c>
      <c r="M5" s="82">
        <v>13</v>
      </c>
      <c r="N5" s="82">
        <v>14</v>
      </c>
      <c r="O5" s="82">
        <v>15</v>
      </c>
      <c r="P5" s="82">
        <v>16</v>
      </c>
      <c r="Q5" s="82">
        <v>17</v>
      </c>
      <c r="R5" s="82">
        <v>18</v>
      </c>
      <c r="S5" s="91">
        <v>19</v>
      </c>
    </row>
    <row r="6" spans="1:21" s="86" customFormat="1" ht="14.25">
      <c r="A6" s="85" t="s">
        <v>106</v>
      </c>
      <c r="B6" s="476">
        <v>51424</v>
      </c>
      <c r="C6" s="476">
        <v>12126</v>
      </c>
      <c r="D6" s="476">
        <v>68470</v>
      </c>
      <c r="E6" s="476"/>
      <c r="F6" s="476"/>
      <c r="G6" s="476">
        <v>24000</v>
      </c>
      <c r="H6" s="476"/>
      <c r="I6" s="476"/>
      <c r="J6" s="476">
        <v>0</v>
      </c>
      <c r="K6" s="476">
        <v>0</v>
      </c>
      <c r="L6" s="476"/>
      <c r="M6" s="476">
        <v>6150</v>
      </c>
      <c r="N6" s="476"/>
      <c r="O6" s="476"/>
      <c r="P6" s="145"/>
      <c r="Q6" s="476"/>
      <c r="R6" s="300"/>
      <c r="S6" s="515">
        <f aca="true" t="shared" si="0" ref="S6:S24">SUM(B6:R6)</f>
        <v>162170</v>
      </c>
      <c r="T6" s="89"/>
      <c r="U6" s="88"/>
    </row>
    <row r="7" spans="1:21" s="86" customFormat="1" ht="14.25">
      <c r="A7" s="216" t="s">
        <v>130</v>
      </c>
      <c r="B7" s="145">
        <v>23975</v>
      </c>
      <c r="C7" s="145">
        <v>4675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302"/>
      <c r="S7" s="146">
        <f t="shared" si="0"/>
        <v>28650</v>
      </c>
      <c r="T7" s="89"/>
      <c r="U7" s="88"/>
    </row>
    <row r="8" spans="1:20" s="86" customFormat="1" ht="26.25">
      <c r="A8" s="87" t="s">
        <v>120</v>
      </c>
      <c r="B8" s="145"/>
      <c r="C8" s="145"/>
      <c r="D8" s="145">
        <v>20300</v>
      </c>
      <c r="E8" s="145"/>
      <c r="F8" s="145"/>
      <c r="G8" s="145"/>
      <c r="H8" s="145"/>
      <c r="I8" s="145"/>
      <c r="J8" s="145">
        <v>0</v>
      </c>
      <c r="K8" s="145">
        <v>10000</v>
      </c>
      <c r="L8" s="145"/>
      <c r="M8" s="145"/>
      <c r="N8" s="145"/>
      <c r="O8" s="145"/>
      <c r="P8" s="145"/>
      <c r="Q8" s="145"/>
      <c r="R8" s="302"/>
      <c r="S8" s="146">
        <f t="shared" si="0"/>
        <v>30300</v>
      </c>
      <c r="T8" s="89"/>
    </row>
    <row r="9" spans="1:20" s="86" customFormat="1" ht="14.25">
      <c r="A9" s="216" t="s">
        <v>130</v>
      </c>
      <c r="B9" s="217"/>
      <c r="C9" s="217"/>
      <c r="D9" s="217">
        <v>20300</v>
      </c>
      <c r="E9" s="217"/>
      <c r="F9" s="217"/>
      <c r="G9" s="217"/>
      <c r="H9" s="217"/>
      <c r="I9" s="217"/>
      <c r="J9" s="217"/>
      <c r="K9" s="217">
        <v>10000</v>
      </c>
      <c r="L9" s="217"/>
      <c r="M9" s="217"/>
      <c r="N9" s="217"/>
      <c r="O9" s="217"/>
      <c r="P9" s="145"/>
      <c r="Q9" s="217"/>
      <c r="R9" s="341"/>
      <c r="S9" s="146">
        <f t="shared" si="0"/>
        <v>30300</v>
      </c>
      <c r="T9" s="89"/>
    </row>
    <row r="10" spans="1:21" s="86" customFormat="1" ht="26.25">
      <c r="A10" s="87" t="s">
        <v>113</v>
      </c>
      <c r="B10" s="145"/>
      <c r="C10" s="145"/>
      <c r="D10" s="145">
        <v>123838</v>
      </c>
      <c r="E10" s="145"/>
      <c r="F10" s="145"/>
      <c r="G10" s="145"/>
      <c r="H10" s="145"/>
      <c r="I10" s="145"/>
      <c r="J10" s="145">
        <v>190880</v>
      </c>
      <c r="K10" s="145">
        <v>68058</v>
      </c>
      <c r="L10" s="145"/>
      <c r="M10" s="145"/>
      <c r="N10" s="145"/>
      <c r="O10" s="145"/>
      <c r="P10" s="145"/>
      <c r="Q10" s="145"/>
      <c r="R10" s="302"/>
      <c r="S10" s="146">
        <f t="shared" si="0"/>
        <v>382776</v>
      </c>
      <c r="T10" s="89"/>
      <c r="U10" s="88"/>
    </row>
    <row r="11" spans="1:21" s="86" customFormat="1" ht="14.25">
      <c r="A11" s="87" t="s">
        <v>441</v>
      </c>
      <c r="B11" s="145"/>
      <c r="C11" s="145"/>
      <c r="D11" s="145"/>
      <c r="E11" s="145"/>
      <c r="F11" s="145"/>
      <c r="G11" s="145"/>
      <c r="H11" s="145"/>
      <c r="I11" s="145"/>
      <c r="J11" s="145">
        <v>11000</v>
      </c>
      <c r="K11" s="145"/>
      <c r="L11" s="145"/>
      <c r="M11" s="145"/>
      <c r="N11" s="145"/>
      <c r="O11" s="145"/>
      <c r="P11" s="145"/>
      <c r="Q11" s="145"/>
      <c r="R11" s="302"/>
      <c r="S11" s="146">
        <f t="shared" si="0"/>
        <v>11000</v>
      </c>
      <c r="T11" s="89"/>
      <c r="U11" s="88"/>
    </row>
    <row r="12" spans="1:21" s="86" customFormat="1" ht="14.25">
      <c r="A12" s="87" t="s">
        <v>327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>
        <v>38550</v>
      </c>
      <c r="R12" s="302"/>
      <c r="S12" s="146">
        <f t="shared" si="0"/>
        <v>38550</v>
      </c>
      <c r="T12" s="89"/>
      <c r="U12" s="88"/>
    </row>
    <row r="13" spans="1:21" s="86" customFormat="1" ht="14.25">
      <c r="A13" s="216" t="s">
        <v>271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>
        <v>38550</v>
      </c>
      <c r="R13" s="302"/>
      <c r="S13" s="146">
        <f t="shared" si="0"/>
        <v>38550</v>
      </c>
      <c r="T13" s="89"/>
      <c r="U13" s="88"/>
    </row>
    <row r="14" spans="1:21" s="86" customFormat="1" ht="26.25">
      <c r="A14" s="87" t="s">
        <v>253</v>
      </c>
      <c r="B14" s="145"/>
      <c r="C14" s="145"/>
      <c r="D14" s="145"/>
      <c r="E14" s="145"/>
      <c r="F14" s="467">
        <v>83260</v>
      </c>
      <c r="G14" s="467"/>
      <c r="H14" s="467"/>
      <c r="I14" s="467"/>
      <c r="J14" s="467"/>
      <c r="K14" s="467"/>
      <c r="L14" s="467">
        <v>3000</v>
      </c>
      <c r="M14" s="467"/>
      <c r="N14" s="467"/>
      <c r="O14" s="467"/>
      <c r="P14" s="467">
        <v>1943710</v>
      </c>
      <c r="Q14" s="145"/>
      <c r="R14" s="302"/>
      <c r="S14" s="468">
        <f t="shared" si="0"/>
        <v>2029970</v>
      </c>
      <c r="T14" s="89"/>
      <c r="U14" s="88"/>
    </row>
    <row r="15" spans="1:21" s="86" customFormat="1" ht="14.25">
      <c r="A15" s="216" t="s">
        <v>130</v>
      </c>
      <c r="B15" s="145"/>
      <c r="C15" s="145"/>
      <c r="D15" s="145"/>
      <c r="E15" s="145"/>
      <c r="F15" s="145">
        <v>10497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>
        <v>1002872</v>
      </c>
      <c r="Q15" s="145"/>
      <c r="R15" s="302"/>
      <c r="S15" s="304">
        <f t="shared" si="0"/>
        <v>1013369</v>
      </c>
      <c r="T15" s="89"/>
      <c r="U15" s="88"/>
    </row>
    <row r="16" spans="1:21" s="86" customFormat="1" ht="14.25">
      <c r="A16" s="87" t="s">
        <v>323</v>
      </c>
      <c r="B16" s="145"/>
      <c r="C16" s="145"/>
      <c r="D16" s="145">
        <v>1500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302"/>
      <c r="S16" s="304">
        <f t="shared" si="0"/>
        <v>1500</v>
      </c>
      <c r="T16" s="89"/>
      <c r="U16" s="88"/>
    </row>
    <row r="17" spans="1:21" s="86" customFormat="1" ht="14.25">
      <c r="A17" s="87" t="s">
        <v>109</v>
      </c>
      <c r="B17" s="145">
        <v>1000</v>
      </c>
      <c r="C17" s="145">
        <v>195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302"/>
      <c r="S17" s="304">
        <f t="shared" si="0"/>
        <v>1195</v>
      </c>
      <c r="T17" s="89"/>
      <c r="U17" s="88"/>
    </row>
    <row r="18" spans="1:21" s="86" customFormat="1" ht="14.25">
      <c r="A18" s="464" t="s">
        <v>110</v>
      </c>
      <c r="B18" s="220"/>
      <c r="C18" s="220"/>
      <c r="D18" s="220">
        <v>1500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145"/>
      <c r="Q18" s="220"/>
      <c r="R18" s="220"/>
      <c r="S18" s="465">
        <f t="shared" si="0"/>
        <v>1500</v>
      </c>
      <c r="T18" s="89"/>
      <c r="U18" s="90"/>
    </row>
    <row r="19" spans="1:21" s="86" customFormat="1" ht="26.25">
      <c r="A19" s="87" t="s">
        <v>249</v>
      </c>
      <c r="B19" s="145"/>
      <c r="C19" s="145"/>
      <c r="D19" s="145"/>
      <c r="E19" s="145"/>
      <c r="F19" s="145"/>
      <c r="G19" s="145"/>
      <c r="H19" s="145"/>
      <c r="I19" s="145"/>
      <c r="J19" s="145">
        <v>135406</v>
      </c>
      <c r="K19" s="145">
        <v>82177</v>
      </c>
      <c r="L19" s="145"/>
      <c r="M19" s="145"/>
      <c r="N19" s="145"/>
      <c r="O19" s="145"/>
      <c r="P19" s="145"/>
      <c r="Q19" s="145"/>
      <c r="R19" s="302"/>
      <c r="S19" s="304">
        <f t="shared" si="0"/>
        <v>217583</v>
      </c>
      <c r="T19" s="89"/>
      <c r="U19" s="88"/>
    </row>
    <row r="20" spans="1:21" s="86" customFormat="1" ht="14.25">
      <c r="A20" s="216" t="s">
        <v>130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>
        <v>82177</v>
      </c>
      <c r="L20" s="145"/>
      <c r="M20" s="145"/>
      <c r="N20" s="145"/>
      <c r="O20" s="145"/>
      <c r="P20" s="145"/>
      <c r="Q20" s="145"/>
      <c r="R20" s="302"/>
      <c r="S20" s="304">
        <f t="shared" si="0"/>
        <v>82177</v>
      </c>
      <c r="T20" s="89"/>
      <c r="U20" s="88"/>
    </row>
    <row r="21" spans="1:21" s="86" customFormat="1" ht="14.25">
      <c r="A21" s="87" t="s">
        <v>112</v>
      </c>
      <c r="B21" s="145"/>
      <c r="C21" s="145"/>
      <c r="D21" s="145">
        <v>93250</v>
      </c>
      <c r="E21" s="145"/>
      <c r="F21" s="145"/>
      <c r="G21" s="145">
        <v>9125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302"/>
      <c r="S21" s="304">
        <f t="shared" si="0"/>
        <v>102375</v>
      </c>
      <c r="T21" s="89"/>
      <c r="U21" s="88"/>
    </row>
    <row r="22" spans="1:21" s="86" customFormat="1" ht="14.25">
      <c r="A22" s="216" t="s">
        <v>130</v>
      </c>
      <c r="B22" s="145"/>
      <c r="C22" s="145"/>
      <c r="D22" s="145">
        <v>93250</v>
      </c>
      <c r="E22" s="145"/>
      <c r="F22" s="145"/>
      <c r="G22" s="145">
        <v>9125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302"/>
      <c r="S22" s="304">
        <f t="shared" si="0"/>
        <v>102375</v>
      </c>
      <c r="T22" s="89"/>
      <c r="U22" s="88"/>
    </row>
    <row r="23" spans="1:21" s="86" customFormat="1" ht="14.25">
      <c r="A23" s="340" t="s">
        <v>116</v>
      </c>
      <c r="B23" s="217"/>
      <c r="C23" s="217"/>
      <c r="D23" s="217">
        <v>22150</v>
      </c>
      <c r="E23" s="217"/>
      <c r="F23" s="217"/>
      <c r="G23" s="217"/>
      <c r="H23" s="217"/>
      <c r="I23" s="217"/>
      <c r="J23" s="217">
        <v>144000</v>
      </c>
      <c r="K23" s="217"/>
      <c r="L23" s="217"/>
      <c r="M23" s="217"/>
      <c r="N23" s="217"/>
      <c r="O23" s="217"/>
      <c r="P23" s="145"/>
      <c r="Q23" s="217"/>
      <c r="R23" s="341"/>
      <c r="S23" s="466">
        <f t="shared" si="0"/>
        <v>166150</v>
      </c>
      <c r="T23" s="89"/>
      <c r="U23" s="88"/>
    </row>
    <row r="24" spans="1:21" s="86" customFormat="1" ht="14.25">
      <c r="A24" s="216" t="s">
        <v>130</v>
      </c>
      <c r="B24" s="165"/>
      <c r="C24" s="165"/>
      <c r="D24" s="165">
        <v>20150</v>
      </c>
      <c r="E24" s="165"/>
      <c r="F24" s="165"/>
      <c r="G24" s="165"/>
      <c r="H24" s="165"/>
      <c r="I24" s="165"/>
      <c r="J24" s="165">
        <v>24000</v>
      </c>
      <c r="K24" s="165"/>
      <c r="L24" s="165"/>
      <c r="M24" s="165"/>
      <c r="N24" s="165"/>
      <c r="O24" s="165"/>
      <c r="P24" s="145"/>
      <c r="Q24" s="165"/>
      <c r="R24" s="301"/>
      <c r="S24" s="304">
        <f t="shared" si="0"/>
        <v>44150</v>
      </c>
      <c r="T24" s="89"/>
      <c r="U24" s="88"/>
    </row>
    <row r="25" spans="1:21" s="86" customFormat="1" ht="14.25">
      <c r="A25" s="87" t="s">
        <v>111</v>
      </c>
      <c r="B25" s="145"/>
      <c r="C25" s="145"/>
      <c r="D25" s="145">
        <v>6000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302"/>
      <c r="S25" s="304">
        <f aca="true" t="shared" si="1" ref="S25:S34">SUM(B25:R25)</f>
        <v>6000</v>
      </c>
      <c r="T25" s="89"/>
      <c r="U25" s="88"/>
    </row>
    <row r="26" spans="1:21" s="86" customFormat="1" ht="14.25">
      <c r="A26" s="216" t="s">
        <v>130</v>
      </c>
      <c r="B26" s="145"/>
      <c r="C26" s="145"/>
      <c r="D26" s="145">
        <v>5000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302"/>
      <c r="S26" s="304">
        <f t="shared" si="1"/>
        <v>5000</v>
      </c>
      <c r="T26" s="89"/>
      <c r="U26" s="88"/>
    </row>
    <row r="27" spans="1:21" s="86" customFormat="1" ht="14.25">
      <c r="A27" s="87" t="s">
        <v>291</v>
      </c>
      <c r="B27" s="145"/>
      <c r="C27" s="145"/>
      <c r="D27" s="145">
        <v>11100</v>
      </c>
      <c r="E27" s="145"/>
      <c r="F27" s="145"/>
      <c r="G27" s="145"/>
      <c r="H27" s="145"/>
      <c r="I27" s="145"/>
      <c r="J27" s="145">
        <v>2665569</v>
      </c>
      <c r="K27" s="145">
        <v>16000</v>
      </c>
      <c r="L27" s="145"/>
      <c r="M27" s="145"/>
      <c r="N27" s="145"/>
      <c r="O27" s="145"/>
      <c r="P27" s="145"/>
      <c r="Q27" s="145"/>
      <c r="R27" s="145"/>
      <c r="S27" s="146">
        <f t="shared" si="1"/>
        <v>2692669</v>
      </c>
      <c r="T27" s="89"/>
      <c r="U27" s="88"/>
    </row>
    <row r="28" spans="1:21" s="86" customFormat="1" ht="14.25">
      <c r="A28" s="216" t="s">
        <v>130</v>
      </c>
      <c r="B28" s="145"/>
      <c r="C28" s="145"/>
      <c r="D28" s="145">
        <v>100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6">
        <f t="shared" si="1"/>
        <v>100</v>
      </c>
      <c r="T28" s="89"/>
      <c r="U28" s="88"/>
    </row>
    <row r="29" spans="1:20" s="86" customFormat="1" ht="14.25">
      <c r="A29" s="464" t="s">
        <v>107</v>
      </c>
      <c r="B29" s="145"/>
      <c r="C29" s="145"/>
      <c r="D29" s="145">
        <v>56209</v>
      </c>
      <c r="E29" s="145"/>
      <c r="F29" s="145"/>
      <c r="G29" s="145"/>
      <c r="H29" s="145"/>
      <c r="I29" s="145"/>
      <c r="J29" s="145">
        <v>8428</v>
      </c>
      <c r="K29" s="145"/>
      <c r="L29" s="145"/>
      <c r="M29" s="145"/>
      <c r="N29" s="145"/>
      <c r="O29" s="145"/>
      <c r="P29" s="145"/>
      <c r="Q29" s="145"/>
      <c r="R29" s="302"/>
      <c r="S29" s="304">
        <f t="shared" si="1"/>
        <v>64637</v>
      </c>
      <c r="T29" s="89"/>
    </row>
    <row r="30" spans="1:20" s="86" customFormat="1" ht="15" thickBot="1">
      <c r="A30" s="227" t="s">
        <v>130</v>
      </c>
      <c r="B30" s="191"/>
      <c r="C30" s="191"/>
      <c r="D30" s="191">
        <v>48500</v>
      </c>
      <c r="E30" s="191"/>
      <c r="F30" s="191"/>
      <c r="G30" s="191"/>
      <c r="H30" s="191"/>
      <c r="I30" s="191"/>
      <c r="J30" s="191">
        <v>8428</v>
      </c>
      <c r="K30" s="191"/>
      <c r="L30" s="191"/>
      <c r="M30" s="191"/>
      <c r="N30" s="191"/>
      <c r="O30" s="191"/>
      <c r="P30" s="191"/>
      <c r="Q30" s="191"/>
      <c r="R30" s="303"/>
      <c r="S30" s="438">
        <f t="shared" si="1"/>
        <v>56928</v>
      </c>
      <c r="T30" s="89"/>
    </row>
    <row r="31" spans="1:21" s="86" customFormat="1" ht="14.25">
      <c r="A31" s="464" t="s">
        <v>114</v>
      </c>
      <c r="B31" s="220"/>
      <c r="C31" s="220"/>
      <c r="D31" s="220">
        <v>8350</v>
      </c>
      <c r="E31" s="220"/>
      <c r="F31" s="220"/>
      <c r="G31" s="220"/>
      <c r="H31" s="220"/>
      <c r="I31" s="220"/>
      <c r="J31" s="220">
        <v>550</v>
      </c>
      <c r="K31" s="220"/>
      <c r="L31" s="220"/>
      <c r="M31" s="220"/>
      <c r="N31" s="220"/>
      <c r="O31" s="220"/>
      <c r="P31" s="220"/>
      <c r="Q31" s="220"/>
      <c r="R31" s="300"/>
      <c r="S31" s="439">
        <f t="shared" si="1"/>
        <v>8900</v>
      </c>
      <c r="T31" s="89"/>
      <c r="U31" s="88"/>
    </row>
    <row r="32" spans="1:21" s="86" customFormat="1" ht="14.25">
      <c r="A32" s="216" t="s">
        <v>130</v>
      </c>
      <c r="B32" s="145"/>
      <c r="C32" s="145"/>
      <c r="D32" s="145">
        <v>3800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302"/>
      <c r="S32" s="304">
        <f t="shared" si="1"/>
        <v>3800</v>
      </c>
      <c r="T32" s="89"/>
      <c r="U32" s="88"/>
    </row>
    <row r="33" spans="1:21" s="86" customFormat="1" ht="26.25">
      <c r="A33" s="87" t="s">
        <v>108</v>
      </c>
      <c r="B33" s="145"/>
      <c r="C33" s="145"/>
      <c r="D33" s="145">
        <v>22000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6">
        <f t="shared" si="1"/>
        <v>22000</v>
      </c>
      <c r="T33" s="89"/>
      <c r="U33" s="88"/>
    </row>
    <row r="34" spans="1:21" s="86" customFormat="1" ht="14.25">
      <c r="A34" s="216" t="s">
        <v>130</v>
      </c>
      <c r="B34" s="145"/>
      <c r="C34" s="145"/>
      <c r="D34" s="145">
        <v>22000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6">
        <f t="shared" si="1"/>
        <v>22000</v>
      </c>
      <c r="T34" s="89"/>
      <c r="U34" s="88"/>
    </row>
    <row r="35" spans="1:21" s="86" customFormat="1" ht="14.25">
      <c r="A35" s="87" t="s">
        <v>117</v>
      </c>
      <c r="B35" s="145"/>
      <c r="C35" s="145"/>
      <c r="D35" s="145">
        <v>1580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302"/>
      <c r="S35" s="304">
        <f aca="true" t="shared" si="2" ref="S35:S42">SUM(B35:R35)</f>
        <v>1580</v>
      </c>
      <c r="T35" s="89"/>
      <c r="U35" s="88"/>
    </row>
    <row r="36" spans="1:21" s="86" customFormat="1" ht="26.25">
      <c r="A36" s="87" t="s">
        <v>325</v>
      </c>
      <c r="B36" s="145"/>
      <c r="C36" s="145"/>
      <c r="D36" s="145">
        <v>1489</v>
      </c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302"/>
      <c r="S36" s="304">
        <f t="shared" si="2"/>
        <v>1489</v>
      </c>
      <c r="T36" s="89"/>
      <c r="U36" s="88"/>
    </row>
    <row r="37" spans="1:21" s="86" customFormat="1" ht="26.25">
      <c r="A37" s="87" t="s">
        <v>214</v>
      </c>
      <c r="B37" s="145"/>
      <c r="C37" s="145"/>
      <c r="D37" s="145"/>
      <c r="E37" s="145"/>
      <c r="F37" s="145"/>
      <c r="G37" s="467">
        <v>8500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302"/>
      <c r="S37" s="304">
        <f t="shared" si="2"/>
        <v>8500</v>
      </c>
      <c r="T37" s="89"/>
      <c r="U37" s="88"/>
    </row>
    <row r="38" spans="1:21" s="86" customFormat="1" ht="14.25">
      <c r="A38" s="87" t="s">
        <v>255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>
        <v>4905</v>
      </c>
      <c r="N38" s="145"/>
      <c r="O38" s="145"/>
      <c r="P38" s="145"/>
      <c r="Q38" s="145"/>
      <c r="R38" s="302"/>
      <c r="S38" s="304">
        <f t="shared" si="2"/>
        <v>4905</v>
      </c>
      <c r="T38" s="89"/>
      <c r="U38" s="88"/>
    </row>
    <row r="39" spans="1:21" s="86" customFormat="1" ht="14.25">
      <c r="A39" s="87" t="s">
        <v>118</v>
      </c>
      <c r="B39" s="145"/>
      <c r="C39" s="145"/>
      <c r="D39" s="145"/>
      <c r="E39" s="145"/>
      <c r="F39" s="145"/>
      <c r="G39" s="145">
        <v>55454</v>
      </c>
      <c r="H39" s="145"/>
      <c r="J39" s="145"/>
      <c r="K39" s="145"/>
      <c r="L39" s="145"/>
      <c r="M39" s="145"/>
      <c r="N39" s="145"/>
      <c r="O39" s="145"/>
      <c r="P39" s="145"/>
      <c r="Q39" s="145"/>
      <c r="R39" s="302"/>
      <c r="S39" s="304">
        <f t="shared" si="2"/>
        <v>55454</v>
      </c>
      <c r="T39" s="89"/>
      <c r="U39" s="88"/>
    </row>
    <row r="40" spans="1:21" s="86" customFormat="1" ht="26.25">
      <c r="A40" s="87" t="s">
        <v>119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467">
        <v>5500</v>
      </c>
      <c r="N40" s="145"/>
      <c r="O40" s="145"/>
      <c r="P40" s="145"/>
      <c r="Q40" s="145"/>
      <c r="R40" s="302"/>
      <c r="S40" s="304">
        <f t="shared" si="2"/>
        <v>5500</v>
      </c>
      <c r="T40" s="89"/>
      <c r="U40" s="88"/>
    </row>
    <row r="41" spans="1:21" s="86" customFormat="1" ht="26.25">
      <c r="A41" s="87" t="s">
        <v>439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>
        <v>262938</v>
      </c>
      <c r="L41" s="145"/>
      <c r="M41" s="467"/>
      <c r="N41" s="145"/>
      <c r="O41" s="145"/>
      <c r="P41" s="145"/>
      <c r="Q41" s="145"/>
      <c r="R41" s="302"/>
      <c r="S41" s="304">
        <f t="shared" si="2"/>
        <v>262938</v>
      </c>
      <c r="T41" s="89"/>
      <c r="U41" s="88"/>
    </row>
    <row r="42" spans="1:21" s="86" customFormat="1" ht="26.25">
      <c r="A42" s="87" t="s">
        <v>440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>
        <v>79317</v>
      </c>
      <c r="L42" s="145"/>
      <c r="M42" s="467"/>
      <c r="N42" s="145"/>
      <c r="O42" s="145"/>
      <c r="P42" s="145"/>
      <c r="Q42" s="145"/>
      <c r="R42" s="302"/>
      <c r="S42" s="304">
        <f t="shared" si="2"/>
        <v>79317</v>
      </c>
      <c r="T42" s="89"/>
      <c r="U42" s="88"/>
    </row>
    <row r="43" spans="1:21" s="86" customFormat="1" ht="26.25">
      <c r="A43" s="87" t="s">
        <v>322</v>
      </c>
      <c r="B43" s="145"/>
      <c r="C43" s="145"/>
      <c r="D43" s="467">
        <v>1000</v>
      </c>
      <c r="E43" s="145"/>
      <c r="F43" s="145"/>
      <c r="G43" s="467">
        <v>39500</v>
      </c>
      <c r="H43" s="145"/>
      <c r="I43" s="145"/>
      <c r="J43" s="145"/>
      <c r="K43" s="145">
        <v>110529</v>
      </c>
      <c r="L43" s="145"/>
      <c r="M43" s="145"/>
      <c r="N43" s="145"/>
      <c r="O43" s="145"/>
      <c r="P43" s="145"/>
      <c r="Q43" s="145"/>
      <c r="R43" s="302"/>
      <c r="S43" s="304">
        <f>SUM(B43:R43)</f>
        <v>151029</v>
      </c>
      <c r="T43" s="89"/>
      <c r="U43" s="88"/>
    </row>
    <row r="44" spans="1:21" s="86" customFormat="1" ht="26.25">
      <c r="A44" s="87" t="s">
        <v>196</v>
      </c>
      <c r="B44" s="145"/>
      <c r="C44" s="145"/>
      <c r="D44" s="145"/>
      <c r="E44" s="145"/>
      <c r="F44" s="145"/>
      <c r="G44" s="145"/>
      <c r="H44" s="145"/>
      <c r="I44" s="145"/>
      <c r="J44" s="467">
        <v>5000</v>
      </c>
      <c r="K44" s="145"/>
      <c r="L44" s="145"/>
      <c r="M44" s="145"/>
      <c r="N44" s="145"/>
      <c r="O44" s="145"/>
      <c r="P44" s="145"/>
      <c r="Q44" s="145"/>
      <c r="R44" s="302"/>
      <c r="S44" s="304">
        <f>SUM(B44:R44)</f>
        <v>5000</v>
      </c>
      <c r="T44" s="89"/>
      <c r="U44" s="88"/>
    </row>
    <row r="45" spans="1:21" s="86" customFormat="1" ht="14.25">
      <c r="A45" s="87" t="s">
        <v>326</v>
      </c>
      <c r="B45" s="145"/>
      <c r="C45" s="145"/>
      <c r="D45" s="145">
        <v>72894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302"/>
      <c r="S45" s="304">
        <f>SUM(B45:R45)</f>
        <v>72894</v>
      </c>
      <c r="T45" s="89"/>
      <c r="U45" s="88"/>
    </row>
    <row r="46" spans="1:21" s="86" customFormat="1" ht="26.25">
      <c r="A46" s="87" t="s">
        <v>197</v>
      </c>
      <c r="B46" s="145"/>
      <c r="C46" s="145"/>
      <c r="D46" s="145"/>
      <c r="E46" s="467">
        <v>21150</v>
      </c>
      <c r="F46" s="467">
        <v>1800</v>
      </c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302"/>
      <c r="S46" s="304">
        <f>SUM(B46:R46)</f>
        <v>22950</v>
      </c>
      <c r="T46" s="89"/>
      <c r="U46" s="88"/>
    </row>
    <row r="47" spans="1:21" s="86" customFormat="1" ht="15" thickBot="1">
      <c r="A47" s="340" t="s">
        <v>115</v>
      </c>
      <c r="B47" s="217"/>
      <c r="C47" s="217"/>
      <c r="D47" s="217"/>
      <c r="E47" s="217"/>
      <c r="F47" s="217"/>
      <c r="G47" s="217"/>
      <c r="H47" s="217">
        <v>76263</v>
      </c>
      <c r="I47" s="217"/>
      <c r="J47" s="217"/>
      <c r="K47" s="217"/>
      <c r="L47" s="217"/>
      <c r="M47" s="217"/>
      <c r="N47" s="217">
        <v>324459</v>
      </c>
      <c r="O47" s="217"/>
      <c r="P47" s="145"/>
      <c r="Q47" s="217"/>
      <c r="R47" s="341"/>
      <c r="S47" s="437">
        <f>SUM(B47:R47)</f>
        <v>400722</v>
      </c>
      <c r="T47" s="89"/>
      <c r="U47" s="88"/>
    </row>
    <row r="48" spans="1:22" s="2" customFormat="1" ht="15">
      <c r="A48" s="166" t="s">
        <v>52</v>
      </c>
      <c r="B48" s="215">
        <f>SUM(B6+B8+B10+B12+B14+B16+B17+B18+B19+B21+B23+B25+B27+B29+B31+B33+B35+B36+B37+B38+B39+B40+B43+B44+B45+B46+B47+B41+B42+B11)</f>
        <v>52424</v>
      </c>
      <c r="C48" s="215">
        <f aca="true" t="shared" si="3" ref="C48:S48">SUM(C6+C8+C10+C12+C14+C16+C17+C18+C19+C21+C23+C25+C27+C29+C31+C33+C35+C36+C37+C38+C39+C40+C43+C44+C45+C46+C47+C41+C42+C11)</f>
        <v>12321</v>
      </c>
      <c r="D48" s="215">
        <f t="shared" si="3"/>
        <v>511630</v>
      </c>
      <c r="E48" s="215">
        <f t="shared" si="3"/>
        <v>21150</v>
      </c>
      <c r="F48" s="215">
        <f t="shared" si="3"/>
        <v>85060</v>
      </c>
      <c r="G48" s="215">
        <f t="shared" si="3"/>
        <v>136579</v>
      </c>
      <c r="H48" s="215">
        <f t="shared" si="3"/>
        <v>76263</v>
      </c>
      <c r="I48" s="215">
        <f t="shared" si="3"/>
        <v>0</v>
      </c>
      <c r="J48" s="215">
        <f t="shared" si="3"/>
        <v>3160833</v>
      </c>
      <c r="K48" s="215">
        <f t="shared" si="3"/>
        <v>629019</v>
      </c>
      <c r="L48" s="215">
        <f t="shared" si="3"/>
        <v>3000</v>
      </c>
      <c r="M48" s="215">
        <f t="shared" si="3"/>
        <v>16555</v>
      </c>
      <c r="N48" s="215">
        <f t="shared" si="3"/>
        <v>324459</v>
      </c>
      <c r="O48" s="215">
        <f t="shared" si="3"/>
        <v>0</v>
      </c>
      <c r="P48" s="215">
        <f t="shared" si="3"/>
        <v>1943710</v>
      </c>
      <c r="Q48" s="215">
        <f t="shared" si="3"/>
        <v>38550</v>
      </c>
      <c r="R48" s="215">
        <f t="shared" si="3"/>
        <v>0</v>
      </c>
      <c r="S48" s="718">
        <f t="shared" si="3"/>
        <v>7011553</v>
      </c>
      <c r="T48" s="10"/>
      <c r="U48" s="10"/>
      <c r="V48" s="10"/>
    </row>
    <row r="49" spans="1:19" s="2" customFormat="1" ht="15">
      <c r="A49" s="218" t="s">
        <v>129</v>
      </c>
      <c r="B49" s="225">
        <f>SUM(B9+B24+B15+B13+B34+B30+B7+B32+B22+B20+B26+B28)</f>
        <v>23975</v>
      </c>
      <c r="C49" s="225">
        <f aca="true" t="shared" si="4" ref="C49:S49">SUM(C9+C24+C15+C13+C34+C30+C7+C32+C22+C20+C26+C28)</f>
        <v>4675</v>
      </c>
      <c r="D49" s="225">
        <f t="shared" si="4"/>
        <v>213100</v>
      </c>
      <c r="E49" s="225">
        <f t="shared" si="4"/>
        <v>0</v>
      </c>
      <c r="F49" s="225">
        <f t="shared" si="4"/>
        <v>10497</v>
      </c>
      <c r="G49" s="225">
        <f t="shared" si="4"/>
        <v>9125</v>
      </c>
      <c r="H49" s="225">
        <f t="shared" si="4"/>
        <v>0</v>
      </c>
      <c r="I49" s="225">
        <f t="shared" si="4"/>
        <v>0</v>
      </c>
      <c r="J49" s="225">
        <f t="shared" si="4"/>
        <v>32428</v>
      </c>
      <c r="K49" s="225">
        <f t="shared" si="4"/>
        <v>92177</v>
      </c>
      <c r="L49" s="225">
        <f t="shared" si="4"/>
        <v>0</v>
      </c>
      <c r="M49" s="225">
        <f t="shared" si="4"/>
        <v>0</v>
      </c>
      <c r="N49" s="225">
        <f t="shared" si="4"/>
        <v>0</v>
      </c>
      <c r="O49" s="225">
        <f t="shared" si="4"/>
        <v>0</v>
      </c>
      <c r="P49" s="225">
        <f t="shared" si="4"/>
        <v>1002872</v>
      </c>
      <c r="Q49" s="225">
        <f t="shared" si="4"/>
        <v>38550</v>
      </c>
      <c r="R49" s="225">
        <f t="shared" si="4"/>
        <v>0</v>
      </c>
      <c r="S49" s="719">
        <f t="shared" si="4"/>
        <v>1427399</v>
      </c>
    </row>
    <row r="50" spans="1:22" s="2" customFormat="1" ht="15.75" thickBot="1">
      <c r="A50" s="219" t="s">
        <v>81</v>
      </c>
      <c r="B50" s="226">
        <f>B48-B49</f>
        <v>28449</v>
      </c>
      <c r="C50" s="226">
        <f aca="true" t="shared" si="5" ref="C50:S50">C48-C49</f>
        <v>7646</v>
      </c>
      <c r="D50" s="226">
        <f t="shared" si="5"/>
        <v>298530</v>
      </c>
      <c r="E50" s="226">
        <f t="shared" si="5"/>
        <v>21150</v>
      </c>
      <c r="F50" s="226">
        <f t="shared" si="5"/>
        <v>74563</v>
      </c>
      <c r="G50" s="226">
        <f t="shared" si="5"/>
        <v>127454</v>
      </c>
      <c r="H50" s="440">
        <f t="shared" si="5"/>
        <v>76263</v>
      </c>
      <c r="I50" s="440">
        <f t="shared" si="5"/>
        <v>0</v>
      </c>
      <c r="J50" s="440">
        <f t="shared" si="5"/>
        <v>3128405</v>
      </c>
      <c r="K50" s="440">
        <f t="shared" si="5"/>
        <v>536842</v>
      </c>
      <c r="L50" s="440">
        <f t="shared" si="5"/>
        <v>3000</v>
      </c>
      <c r="M50" s="440">
        <f t="shared" si="5"/>
        <v>16555</v>
      </c>
      <c r="N50" s="440">
        <f t="shared" si="5"/>
        <v>324459</v>
      </c>
      <c r="O50" s="440">
        <f t="shared" si="5"/>
        <v>0</v>
      </c>
      <c r="P50" s="440">
        <f t="shared" si="5"/>
        <v>940838</v>
      </c>
      <c r="Q50" s="440">
        <f t="shared" si="5"/>
        <v>0</v>
      </c>
      <c r="R50" s="440">
        <f t="shared" si="5"/>
        <v>0</v>
      </c>
      <c r="S50" s="441">
        <f t="shared" si="5"/>
        <v>5584154</v>
      </c>
      <c r="V50" s="1"/>
    </row>
  </sheetData>
  <sheetProtection/>
  <mergeCells count="17"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R2:R4"/>
    <mergeCell ref="Q2:Q4"/>
    <mergeCell ref="D3:D4"/>
    <mergeCell ref="E3:E4"/>
    <mergeCell ref="J3:J4"/>
    <mergeCell ref="K3:K4"/>
    <mergeCell ref="F3:I3"/>
    <mergeCell ref="L3:O3"/>
  </mergeCells>
  <printOptions/>
  <pageMargins left="0.1968503937007874" right="0.1968503937007874" top="0.9055118110236221" bottom="0.39" header="0.31496062992125984" footer="0.18"/>
  <pageSetup horizontalDpi="600" verticalDpi="600" orientation="landscape" paperSize="9" scale="90" r:id="rId1"/>
  <headerFooter>
    <oddHeader>&amp;C&amp;"Book Antiqua,Félkövér"&amp;11Keszthely Város Önkormányzata
2018. évi főbb kiadásai jogcím-csoportonként és feladatonként&amp;R&amp;"Book Antiqua,Félkövér"8. melléklet
ezer Ft</oddHeader>
    <oddFooter>&amp;C&amp;P</oddFooter>
  </headerFooter>
  <rowBreaks count="1" manualBreakCount="1">
    <brk id="30" max="255" man="1"/>
  </rowBreaks>
  <ignoredErrors>
    <ignoredError sqref="P50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13" customWidth="1"/>
    <col min="8" max="8" width="12.421875" style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7.140625" style="1" customWidth="1"/>
    <col min="14" max="16384" width="9.140625" style="1" customWidth="1"/>
  </cols>
  <sheetData>
    <row r="1" spans="1:13" ht="16.5" customHeight="1">
      <c r="A1" s="804" t="s">
        <v>4</v>
      </c>
      <c r="B1" s="813" t="s">
        <v>8</v>
      </c>
      <c r="C1" s="813"/>
      <c r="D1" s="813"/>
      <c r="E1" s="813"/>
      <c r="F1" s="813"/>
      <c r="G1" s="813"/>
      <c r="H1" s="813" t="s">
        <v>13</v>
      </c>
      <c r="I1" s="813"/>
      <c r="J1" s="813"/>
      <c r="K1" s="803" t="s">
        <v>9</v>
      </c>
      <c r="L1" s="803" t="s">
        <v>5</v>
      </c>
      <c r="M1" s="807" t="s">
        <v>237</v>
      </c>
    </row>
    <row r="2" spans="1:13" ht="31.5" customHeight="1">
      <c r="A2" s="805"/>
      <c r="B2" s="801" t="s">
        <v>0</v>
      </c>
      <c r="C2" s="801" t="s">
        <v>210</v>
      </c>
      <c r="D2" s="801" t="s">
        <v>10</v>
      </c>
      <c r="E2" s="801" t="s">
        <v>141</v>
      </c>
      <c r="F2" s="811" t="s">
        <v>7</v>
      </c>
      <c r="G2" s="812"/>
      <c r="H2" s="801" t="s">
        <v>92</v>
      </c>
      <c r="I2" s="801" t="s">
        <v>11</v>
      </c>
      <c r="J2" s="801" t="s">
        <v>202</v>
      </c>
      <c r="K2" s="801"/>
      <c r="L2" s="801"/>
      <c r="M2" s="808"/>
    </row>
    <row r="3" spans="1:13" ht="51.75" customHeight="1" thickBot="1">
      <c r="A3" s="806"/>
      <c r="B3" s="802"/>
      <c r="C3" s="802"/>
      <c r="D3" s="802"/>
      <c r="E3" s="802"/>
      <c r="F3" s="34" t="s">
        <v>211</v>
      </c>
      <c r="G3" s="34" t="s">
        <v>212</v>
      </c>
      <c r="H3" s="802"/>
      <c r="I3" s="802"/>
      <c r="J3" s="802"/>
      <c r="K3" s="802"/>
      <c r="L3" s="810"/>
      <c r="M3" s="809"/>
    </row>
    <row r="4" spans="1:13" ht="17.25" thickBot="1">
      <c r="A4" s="27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28">
        <v>10</v>
      </c>
      <c r="K4" s="298">
        <v>11</v>
      </c>
      <c r="L4" s="338">
        <v>12</v>
      </c>
      <c r="M4" s="339">
        <v>13</v>
      </c>
    </row>
    <row r="5" spans="1:13" ht="28.5">
      <c r="A5" s="11" t="s">
        <v>139</v>
      </c>
      <c r="B5" s="23">
        <v>227867</v>
      </c>
      <c r="C5" s="23">
        <v>47704</v>
      </c>
      <c r="D5" s="23">
        <v>50397</v>
      </c>
      <c r="E5" s="23"/>
      <c r="F5" s="23"/>
      <c r="G5" s="23"/>
      <c r="H5" s="23">
        <v>2720</v>
      </c>
      <c r="I5" s="23">
        <v>290</v>
      </c>
      <c r="J5" s="25">
        <v>0</v>
      </c>
      <c r="K5" s="24">
        <f>SUM(B5:J5)</f>
        <v>328978</v>
      </c>
      <c r="L5" s="23">
        <v>53</v>
      </c>
      <c r="M5" s="292">
        <v>0</v>
      </c>
    </row>
    <row r="6" spans="1:13" ht="15">
      <c r="A6" s="12" t="s">
        <v>80</v>
      </c>
      <c r="B6" s="23">
        <v>136720</v>
      </c>
      <c r="C6" s="23">
        <v>28622</v>
      </c>
      <c r="D6" s="23">
        <v>25552</v>
      </c>
      <c r="E6" s="23"/>
      <c r="F6" s="23"/>
      <c r="G6" s="23"/>
      <c r="H6" s="23"/>
      <c r="I6" s="23"/>
      <c r="J6" s="25"/>
      <c r="K6" s="24">
        <f>SUM(B6:J6)</f>
        <v>190894</v>
      </c>
      <c r="L6" s="25">
        <v>42</v>
      </c>
      <c r="M6" s="293">
        <v>0</v>
      </c>
    </row>
    <row r="7" spans="1:15" s="8" customFormat="1" ht="28.5">
      <c r="A7" s="157" t="s">
        <v>140</v>
      </c>
      <c r="B7" s="25">
        <v>328514</v>
      </c>
      <c r="C7" s="25">
        <v>69889</v>
      </c>
      <c r="D7" s="25">
        <v>38288</v>
      </c>
      <c r="E7" s="25"/>
      <c r="F7" s="25"/>
      <c r="G7" s="25"/>
      <c r="H7" s="25">
        <v>3175</v>
      </c>
      <c r="I7" s="25">
        <v>4600</v>
      </c>
      <c r="J7" s="25"/>
      <c r="K7" s="332">
        <f aca="true" t="shared" si="0" ref="K7:K21">SUM(B7:I7)</f>
        <v>444466</v>
      </c>
      <c r="L7" s="25">
        <v>93</v>
      </c>
      <c r="M7" s="294">
        <v>0</v>
      </c>
      <c r="O7" s="1"/>
    </row>
    <row r="8" spans="1:15" s="8" customFormat="1" ht="15">
      <c r="A8" s="12" t="s">
        <v>80</v>
      </c>
      <c r="B8" s="25">
        <v>279237</v>
      </c>
      <c r="C8" s="25">
        <v>59405</v>
      </c>
      <c r="D8" s="25">
        <v>34687</v>
      </c>
      <c r="E8" s="25"/>
      <c r="F8" s="25"/>
      <c r="G8" s="25"/>
      <c r="H8" s="25">
        <v>0</v>
      </c>
      <c r="I8" s="25">
        <v>0</v>
      </c>
      <c r="J8" s="25"/>
      <c r="K8" s="332">
        <f t="shared" si="0"/>
        <v>373329</v>
      </c>
      <c r="L8" s="25">
        <v>93</v>
      </c>
      <c r="M8" s="294">
        <v>0</v>
      </c>
      <c r="O8" s="1"/>
    </row>
    <row r="9" spans="1:13" ht="30">
      <c r="A9" s="158" t="s">
        <v>71</v>
      </c>
      <c r="B9" s="25">
        <v>40048</v>
      </c>
      <c r="C9" s="25">
        <v>8119</v>
      </c>
      <c r="D9" s="25">
        <v>126680</v>
      </c>
      <c r="E9" s="25"/>
      <c r="F9" s="25"/>
      <c r="G9" s="25"/>
      <c r="H9" s="25">
        <v>500</v>
      </c>
      <c r="I9" s="25">
        <v>7000</v>
      </c>
      <c r="J9" s="25"/>
      <c r="K9" s="332">
        <f t="shared" si="0"/>
        <v>182347</v>
      </c>
      <c r="L9" s="25">
        <v>13</v>
      </c>
      <c r="M9" s="293">
        <v>3</v>
      </c>
    </row>
    <row r="10" spans="1:13" ht="15">
      <c r="A10" s="12" t="s">
        <v>80</v>
      </c>
      <c r="B10" s="26">
        <v>3205</v>
      </c>
      <c r="C10" s="442">
        <v>650</v>
      </c>
      <c r="D10" s="442">
        <v>26733</v>
      </c>
      <c r="E10" s="442"/>
      <c r="F10" s="442"/>
      <c r="G10" s="442"/>
      <c r="H10" s="442"/>
      <c r="I10" s="442"/>
      <c r="J10" s="442"/>
      <c r="K10" s="332">
        <f t="shared" si="0"/>
        <v>30588</v>
      </c>
      <c r="L10" s="25">
        <v>7</v>
      </c>
      <c r="M10" s="293">
        <v>0</v>
      </c>
    </row>
    <row r="11" spans="1:13" ht="15">
      <c r="A11" s="157" t="s">
        <v>72</v>
      </c>
      <c r="B11" s="26">
        <v>35041</v>
      </c>
      <c r="C11" s="442">
        <v>6902</v>
      </c>
      <c r="D11" s="442">
        <v>13765</v>
      </c>
      <c r="E11" s="442"/>
      <c r="F11" s="442"/>
      <c r="G11" s="442"/>
      <c r="H11" s="442">
        <v>51811</v>
      </c>
      <c r="I11" s="442"/>
      <c r="J11" s="442"/>
      <c r="K11" s="332">
        <f t="shared" si="0"/>
        <v>107519</v>
      </c>
      <c r="L11" s="25">
        <v>12</v>
      </c>
      <c r="M11" s="293">
        <v>2</v>
      </c>
    </row>
    <row r="12" spans="1:13" ht="15">
      <c r="A12" s="12" t="s">
        <v>80</v>
      </c>
      <c r="B12" s="26">
        <v>6307</v>
      </c>
      <c r="C12" s="442">
        <v>1242</v>
      </c>
      <c r="D12" s="442">
        <v>2451</v>
      </c>
      <c r="E12" s="442"/>
      <c r="F12" s="442"/>
      <c r="G12" s="442"/>
      <c r="H12" s="442"/>
      <c r="I12" s="442"/>
      <c r="J12" s="442"/>
      <c r="K12" s="332">
        <f t="shared" si="0"/>
        <v>10000</v>
      </c>
      <c r="L12" s="25">
        <v>11</v>
      </c>
      <c r="M12" s="293">
        <v>0</v>
      </c>
    </row>
    <row r="13" spans="1:13" ht="30">
      <c r="A13" s="157" t="s">
        <v>73</v>
      </c>
      <c r="B13" s="25">
        <v>71321</v>
      </c>
      <c r="C13" s="333">
        <v>13758</v>
      </c>
      <c r="D13" s="333">
        <v>81080</v>
      </c>
      <c r="E13" s="333"/>
      <c r="F13" s="333">
        <v>169</v>
      </c>
      <c r="G13" s="333"/>
      <c r="H13" s="333">
        <v>1081</v>
      </c>
      <c r="I13" s="333"/>
      <c r="J13" s="333"/>
      <c r="K13" s="332">
        <f t="shared" si="0"/>
        <v>167409</v>
      </c>
      <c r="L13" s="25">
        <v>19</v>
      </c>
      <c r="M13" s="293">
        <v>0</v>
      </c>
    </row>
    <row r="14" spans="1:13" ht="15">
      <c r="A14" s="12" t="s">
        <v>80</v>
      </c>
      <c r="B14" s="25">
        <v>58891</v>
      </c>
      <c r="C14" s="333">
        <v>11353</v>
      </c>
      <c r="D14" s="333">
        <v>70343</v>
      </c>
      <c r="E14" s="333"/>
      <c r="F14" s="333">
        <v>169</v>
      </c>
      <c r="G14" s="333"/>
      <c r="H14" s="333"/>
      <c r="I14" s="333"/>
      <c r="J14" s="333"/>
      <c r="K14" s="332">
        <f t="shared" si="0"/>
        <v>140756</v>
      </c>
      <c r="L14" s="25">
        <v>14</v>
      </c>
      <c r="M14" s="293">
        <v>0</v>
      </c>
    </row>
    <row r="15" spans="1:13" ht="30">
      <c r="A15" s="157" t="s">
        <v>74</v>
      </c>
      <c r="B15" s="25">
        <v>144504</v>
      </c>
      <c r="C15" s="333">
        <v>31111</v>
      </c>
      <c r="D15" s="333">
        <v>108560</v>
      </c>
      <c r="E15" s="333"/>
      <c r="F15" s="333"/>
      <c r="G15" s="333"/>
      <c r="H15" s="333">
        <v>1302</v>
      </c>
      <c r="I15" s="333"/>
      <c r="J15" s="333"/>
      <c r="K15" s="332">
        <f t="shared" si="0"/>
        <v>285477</v>
      </c>
      <c r="L15" s="25">
        <v>56</v>
      </c>
      <c r="M15" s="293">
        <v>3</v>
      </c>
    </row>
    <row r="16" spans="1:13" ht="15">
      <c r="A16" s="12" t="s">
        <v>80</v>
      </c>
      <c r="B16" s="25">
        <v>80922</v>
      </c>
      <c r="C16" s="333">
        <v>17422</v>
      </c>
      <c r="D16" s="333">
        <v>60826</v>
      </c>
      <c r="E16" s="333"/>
      <c r="F16" s="333"/>
      <c r="G16" s="333"/>
      <c r="H16" s="333"/>
      <c r="I16" s="333"/>
      <c r="J16" s="442"/>
      <c r="K16" s="332">
        <f t="shared" si="0"/>
        <v>159170</v>
      </c>
      <c r="L16" s="25">
        <v>21</v>
      </c>
      <c r="M16" s="293">
        <v>0</v>
      </c>
    </row>
    <row r="17" spans="1:13" ht="15">
      <c r="A17" s="157" t="s">
        <v>75</v>
      </c>
      <c r="B17" s="25">
        <v>39197</v>
      </c>
      <c r="C17" s="333">
        <v>7593</v>
      </c>
      <c r="D17" s="333">
        <v>27603</v>
      </c>
      <c r="E17" s="333"/>
      <c r="F17" s="333"/>
      <c r="G17" s="333"/>
      <c r="H17" s="333">
        <v>1230</v>
      </c>
      <c r="I17" s="333">
        <v>614</v>
      </c>
      <c r="J17" s="442"/>
      <c r="K17" s="332">
        <f t="shared" si="0"/>
        <v>76237</v>
      </c>
      <c r="L17" s="333">
        <v>14</v>
      </c>
      <c r="M17" s="293"/>
    </row>
    <row r="18" spans="1:13" ht="30">
      <c r="A18" s="157" t="s">
        <v>247</v>
      </c>
      <c r="B18" s="25">
        <v>32743</v>
      </c>
      <c r="C18" s="333">
        <v>6262</v>
      </c>
      <c r="D18" s="333">
        <v>8484</v>
      </c>
      <c r="E18" s="333"/>
      <c r="F18" s="333"/>
      <c r="G18" s="333"/>
      <c r="H18" s="333">
        <v>284</v>
      </c>
      <c r="I18" s="333"/>
      <c r="J18" s="442"/>
      <c r="K18" s="332">
        <f t="shared" si="0"/>
        <v>47773</v>
      </c>
      <c r="L18" s="25">
        <v>13</v>
      </c>
      <c r="M18" s="293">
        <v>1</v>
      </c>
    </row>
    <row r="19" spans="1:13" ht="15">
      <c r="A19" s="12" t="s">
        <v>80</v>
      </c>
      <c r="B19" s="25">
        <v>32743</v>
      </c>
      <c r="C19" s="333">
        <v>6262</v>
      </c>
      <c r="D19" s="333">
        <v>8484</v>
      </c>
      <c r="E19" s="333"/>
      <c r="F19" s="333"/>
      <c r="G19" s="333"/>
      <c r="H19" s="333">
        <v>284</v>
      </c>
      <c r="I19" s="333"/>
      <c r="J19" s="442"/>
      <c r="K19" s="332">
        <f t="shared" si="0"/>
        <v>47773</v>
      </c>
      <c r="L19" s="25">
        <v>13</v>
      </c>
      <c r="M19" s="293"/>
    </row>
    <row r="20" spans="1:13" ht="28.5">
      <c r="A20" s="157" t="s">
        <v>76</v>
      </c>
      <c r="B20" s="25">
        <v>330470</v>
      </c>
      <c r="C20" s="333">
        <v>70435</v>
      </c>
      <c r="D20" s="333">
        <v>379048</v>
      </c>
      <c r="E20" s="333"/>
      <c r="F20" s="333"/>
      <c r="G20" s="333"/>
      <c r="H20" s="333">
        <v>44868</v>
      </c>
      <c r="I20" s="333">
        <v>18189</v>
      </c>
      <c r="J20" s="333"/>
      <c r="K20" s="332">
        <f>SUM(B20:J20)</f>
        <v>843010</v>
      </c>
      <c r="L20" s="25">
        <v>123</v>
      </c>
      <c r="M20" s="293">
        <v>17</v>
      </c>
    </row>
    <row r="21" spans="1:13" ht="15.75" thickBot="1">
      <c r="A21" s="279" t="s">
        <v>80</v>
      </c>
      <c r="B21" s="280">
        <v>70390</v>
      </c>
      <c r="C21" s="443">
        <v>15066</v>
      </c>
      <c r="D21" s="443">
        <v>80723</v>
      </c>
      <c r="E21" s="443"/>
      <c r="F21" s="443"/>
      <c r="G21" s="443"/>
      <c r="H21" s="443"/>
      <c r="I21" s="443"/>
      <c r="J21" s="443"/>
      <c r="K21" s="444">
        <f t="shared" si="0"/>
        <v>166179</v>
      </c>
      <c r="L21" s="317">
        <v>123</v>
      </c>
      <c r="M21" s="295">
        <v>0</v>
      </c>
    </row>
    <row r="22" spans="1:13" s="10" customFormat="1" ht="30">
      <c r="A22" s="170" t="s">
        <v>66</v>
      </c>
      <c r="B22" s="171">
        <f>SUM(B5+B7+B9+B11+B13+B15+B17+B18+B20)</f>
        <v>1249705</v>
      </c>
      <c r="C22" s="445">
        <f aca="true" t="shared" si="1" ref="C22:L22">SUM(C5+C7+C9+C11+C13+C15+C17+C20+C18)</f>
        <v>261773</v>
      </c>
      <c r="D22" s="445">
        <f t="shared" si="1"/>
        <v>833905</v>
      </c>
      <c r="E22" s="445">
        <f t="shared" si="1"/>
        <v>0</v>
      </c>
      <c r="F22" s="445">
        <f t="shared" si="1"/>
        <v>169</v>
      </c>
      <c r="G22" s="445">
        <f t="shared" si="1"/>
        <v>0</v>
      </c>
      <c r="H22" s="445">
        <f t="shared" si="1"/>
        <v>106971</v>
      </c>
      <c r="I22" s="445">
        <f t="shared" si="1"/>
        <v>30693</v>
      </c>
      <c r="J22" s="445">
        <f t="shared" si="1"/>
        <v>0</v>
      </c>
      <c r="K22" s="445">
        <f t="shared" si="1"/>
        <v>2483216</v>
      </c>
      <c r="L22" s="171">
        <f t="shared" si="1"/>
        <v>396</v>
      </c>
      <c r="M22" s="327">
        <f>SUM(M5+M7+M9+M11+M13+M15+M17+M20+M18)</f>
        <v>26</v>
      </c>
    </row>
    <row r="23" spans="1:13" s="2" customFormat="1" ht="15">
      <c r="A23" s="716" t="s">
        <v>80</v>
      </c>
      <c r="B23" s="24">
        <f>SUM(B6+B8+B10+B12+B14+B16+B21+B19)</f>
        <v>668415</v>
      </c>
      <c r="C23" s="332">
        <f aca="true" t="shared" si="2" ref="C23:K23">SUM(C6+C8+C10+C12+C14+C16+C21+C19)</f>
        <v>140022</v>
      </c>
      <c r="D23" s="332">
        <f t="shared" si="2"/>
        <v>309799</v>
      </c>
      <c r="E23" s="332">
        <f t="shared" si="2"/>
        <v>0</v>
      </c>
      <c r="F23" s="332">
        <f t="shared" si="2"/>
        <v>169</v>
      </c>
      <c r="G23" s="332">
        <f t="shared" si="2"/>
        <v>0</v>
      </c>
      <c r="H23" s="332">
        <f t="shared" si="2"/>
        <v>284</v>
      </c>
      <c r="I23" s="332">
        <f t="shared" si="2"/>
        <v>0</v>
      </c>
      <c r="J23" s="332">
        <f t="shared" si="2"/>
        <v>0</v>
      </c>
      <c r="K23" s="332">
        <f t="shared" si="2"/>
        <v>1118689</v>
      </c>
      <c r="L23" s="24">
        <f>SUM(L6+L8+L10+L12+L14+L16+L21)</f>
        <v>311</v>
      </c>
      <c r="M23" s="717">
        <f>SUM(M6+M8+M10+M12+M14+M16+M21)</f>
        <v>0</v>
      </c>
    </row>
    <row r="24" spans="1:13" s="2" customFormat="1" ht="15.75" thickBot="1">
      <c r="A24" s="296" t="s">
        <v>81</v>
      </c>
      <c r="B24" s="174">
        <f>B22-B23</f>
        <v>581290</v>
      </c>
      <c r="C24" s="444">
        <f aca="true" t="shared" si="3" ref="C24:M24">C22-C23</f>
        <v>121751</v>
      </c>
      <c r="D24" s="444">
        <f t="shared" si="3"/>
        <v>524106</v>
      </c>
      <c r="E24" s="444">
        <f t="shared" si="3"/>
        <v>0</v>
      </c>
      <c r="F24" s="444">
        <f t="shared" si="3"/>
        <v>0</v>
      </c>
      <c r="G24" s="444">
        <f t="shared" si="3"/>
        <v>0</v>
      </c>
      <c r="H24" s="444">
        <f t="shared" si="3"/>
        <v>106687</v>
      </c>
      <c r="I24" s="444">
        <f t="shared" si="3"/>
        <v>30693</v>
      </c>
      <c r="J24" s="444">
        <f t="shared" si="3"/>
        <v>0</v>
      </c>
      <c r="K24" s="444">
        <f t="shared" si="3"/>
        <v>1364527</v>
      </c>
      <c r="L24" s="297">
        <f t="shared" si="3"/>
        <v>85</v>
      </c>
      <c r="M24" s="299">
        <f t="shared" si="3"/>
        <v>26</v>
      </c>
    </row>
  </sheetData>
  <sheetProtection/>
  <mergeCells count="14">
    <mergeCell ref="B2:B3"/>
    <mergeCell ref="C2:C3"/>
    <mergeCell ref="D2:D3"/>
    <mergeCell ref="E2:E3"/>
    <mergeCell ref="H2:H3"/>
    <mergeCell ref="I2:I3"/>
    <mergeCell ref="J2:J3"/>
    <mergeCell ref="K1:K3"/>
    <mergeCell ref="A1:A3"/>
    <mergeCell ref="M1:M3"/>
    <mergeCell ref="L1:L3"/>
    <mergeCell ref="F2:G2"/>
    <mergeCell ref="B1:G1"/>
    <mergeCell ref="H1:J1"/>
  </mergeCells>
  <printOptions/>
  <pageMargins left="0.5118110236220472" right="0.15748031496062992" top="0.7874015748031497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2018. évi főbb kiadásai jogcím-csoportonként&amp;R&amp;"Book Antiqua,Félkövér"&amp;11 9. 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KPH</cp:lastModifiedBy>
  <cp:lastPrinted>2018-02-08T14:30:23Z</cp:lastPrinted>
  <dcterms:created xsi:type="dcterms:W3CDTF">2011-12-13T08:40:14Z</dcterms:created>
  <dcterms:modified xsi:type="dcterms:W3CDTF">2018-02-08T14:30:37Z</dcterms:modified>
  <cp:category/>
  <cp:version/>
  <cp:contentType/>
  <cp:contentStatus/>
</cp:coreProperties>
</file>