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702" firstSheet="1" activeTab="13"/>
  </bookViews>
  <sheets>
    <sheet name="2-3.mell" sheetId="1" r:id="rId1"/>
    <sheet name="4.mell" sheetId="2" r:id="rId2"/>
    <sheet name="4.1" sheetId="3" r:id="rId3"/>
    <sheet name="4.2" sheetId="4" r:id="rId4"/>
    <sheet name="4.3-8" sheetId="5" r:id="rId5"/>
    <sheet name="5.mell" sheetId="6" r:id="rId6"/>
    <sheet name="5.1" sheetId="7" r:id="rId7"/>
    <sheet name="5.2" sheetId="8" r:id="rId8"/>
    <sheet name="5.3-8." sheetId="9" r:id="rId9"/>
    <sheet name="7-8.mell." sheetId="10" r:id="rId10"/>
    <sheet name="9.1-9.2" sheetId="11" r:id="rId11"/>
    <sheet name="9.3. mell." sheetId="12" r:id="rId12"/>
    <sheet name="10.mell." sheetId="13" r:id="rId13"/>
    <sheet name="11 .1-11.2" sheetId="14" r:id="rId14"/>
    <sheet name="13.mell" sheetId="15" r:id="rId15"/>
    <sheet name="14.mell" sheetId="16" r:id="rId16"/>
  </sheets>
  <definedNames>
    <definedName name="_xlnm.Print_Titles" localSheetId="2">'4.1'!$7:$10</definedName>
    <definedName name="_xlnm.Print_Titles" localSheetId="3">'4.2'!$6:$10</definedName>
    <definedName name="_xlnm.Print_Titles" localSheetId="4">'4.3-8'!$6:$9</definedName>
    <definedName name="_xlnm.Print_Titles" localSheetId="6">'5.1'!$7:$11</definedName>
    <definedName name="_xlnm.Print_Titles" localSheetId="7">'5.2'!$6:$11</definedName>
    <definedName name="_xlnm.Print_Titles" localSheetId="8">'5.3-8.'!$6:$11</definedName>
    <definedName name="_xlnm.Print_Titles" localSheetId="5">'5.mell'!$9:$14</definedName>
    <definedName name="_xlnm.Print_Area" localSheetId="13">'11 .1-11.2'!$A$1:$H$67</definedName>
    <definedName name="_xlnm.Print_Area" localSheetId="14">'13.mell'!$A$1:$N$36</definedName>
    <definedName name="_xlnm.Print_Area" localSheetId="15">'14.mell'!$A$1:$H$33</definedName>
    <definedName name="_xlnm.Print_Area" localSheetId="0">'2-3.mell'!$A$1:$E$77</definedName>
    <definedName name="_xlnm.Print_Area" localSheetId="2">'4.1'!$A$1:$P$250</definedName>
    <definedName name="_xlnm.Print_Area" localSheetId="3">'4.2'!$A$1:$P$67</definedName>
    <definedName name="_xlnm.Print_Area" localSheetId="4">'4.3-8'!$A$1:$M$162</definedName>
    <definedName name="_xlnm.Print_Area" localSheetId="1">'4.mell'!$A$1:$P$53</definedName>
    <definedName name="_xlnm.Print_Area" localSheetId="6">'5.1'!$A$1:$O$391</definedName>
    <definedName name="_xlnm.Print_Area" localSheetId="7">'5.2'!$A$1:$O$80</definedName>
    <definedName name="_xlnm.Print_Area" localSheetId="8">'5.3-8.'!$A$1:$M$170</definedName>
    <definedName name="_xlnm.Print_Area" localSheetId="5">'5.mell'!$A$1:$N$50</definedName>
    <definedName name="_xlnm.Print_Area" localSheetId="9">'7-8.mell.'!$A$1:$E$88</definedName>
    <definedName name="_xlnm.Print_Area" localSheetId="10">'9.1-9.2'!$A$1:$K$72</definedName>
  </definedNames>
  <calcPr fullCalcOnLoad="1"/>
</workbook>
</file>

<file path=xl/sharedStrings.xml><?xml version="1.0" encoding="utf-8"?>
<sst xmlns="http://schemas.openxmlformats.org/spreadsheetml/2006/main" count="2206" uniqueCount="936">
  <si>
    <t>BEVÉTELEK</t>
  </si>
  <si>
    <t xml:space="preserve">Adatok: ezer forintban </t>
  </si>
  <si>
    <t>Sor-</t>
  </si>
  <si>
    <t>Megnevezés</t>
  </si>
  <si>
    <t>Intézm.</t>
  </si>
  <si>
    <t>Összesen</t>
  </si>
  <si>
    <t>szám</t>
  </si>
  <si>
    <t>1.</t>
  </si>
  <si>
    <t>2.</t>
  </si>
  <si>
    <t>3.</t>
  </si>
  <si>
    <t>4.</t>
  </si>
  <si>
    <t>5.</t>
  </si>
  <si>
    <t>6.</t>
  </si>
  <si>
    <t>Átengedett központi adók</t>
  </si>
  <si>
    <t>7.</t>
  </si>
  <si>
    <t>8.</t>
  </si>
  <si>
    <t>9.</t>
  </si>
  <si>
    <t>10.</t>
  </si>
  <si>
    <t>11.</t>
  </si>
  <si>
    <t>12.</t>
  </si>
  <si>
    <t>13.</t>
  </si>
  <si>
    <t>14.</t>
  </si>
  <si>
    <t>KIADÁSOK</t>
  </si>
  <si>
    <t xml:space="preserve">    Adatok: ezer forintban </t>
  </si>
  <si>
    <t>Költségvetési szervek folyó kiadásai</t>
  </si>
  <si>
    <t>Ebből: - személyi juttatás</t>
  </si>
  <si>
    <t xml:space="preserve">             - munkaadókat terhelő járulék</t>
  </si>
  <si>
    <t xml:space="preserve">             - dologi kiadás</t>
  </si>
  <si>
    <t xml:space="preserve">               ebből: hitel visszafiz. kamata</t>
  </si>
  <si>
    <t>Felhalmozási kiadások</t>
  </si>
  <si>
    <t>Ebből: - felújítás</t>
  </si>
  <si>
    <t xml:space="preserve">           - beruházás</t>
  </si>
  <si>
    <t xml:space="preserve">           - felh. kiadásra átadás</t>
  </si>
  <si>
    <t>Hiteltörlesztés</t>
  </si>
  <si>
    <t>Tartalék előirányzatok</t>
  </si>
  <si>
    <t xml:space="preserve">          - általános tartalék</t>
  </si>
  <si>
    <t>KIADÁSOK FŐÖSSZEGE</t>
  </si>
  <si>
    <t>(1+2+3+4)</t>
  </si>
  <si>
    <r>
      <t xml:space="preserve">                          </t>
    </r>
    <r>
      <rPr>
        <b/>
        <u val="single"/>
        <sz val="12"/>
        <rFont val="Arial CE"/>
        <family val="2"/>
      </rPr>
      <t xml:space="preserve"> MÉRLEG</t>
    </r>
  </si>
  <si>
    <t>BEVÉTEL</t>
  </si>
  <si>
    <t>KIADÁS</t>
  </si>
  <si>
    <t>Egyenleg</t>
  </si>
  <si>
    <t>Dorog Város Önkormányzat</t>
  </si>
  <si>
    <t>Adatok: ezer forintban</t>
  </si>
  <si>
    <t xml:space="preserve">Költségvetési cím </t>
  </si>
  <si>
    <t>Költségv.</t>
  </si>
  <si>
    <t>Önkor-</t>
  </si>
  <si>
    <t>Önkorm.</t>
  </si>
  <si>
    <t>Felhalm.</t>
  </si>
  <si>
    <t>Központi</t>
  </si>
  <si>
    <t>Átvett</t>
  </si>
  <si>
    <t>Fejl.célú</t>
  </si>
  <si>
    <t>Pénzforg.</t>
  </si>
  <si>
    <t>és megnevezés</t>
  </si>
  <si>
    <t>bevételi</t>
  </si>
  <si>
    <t>mányzati</t>
  </si>
  <si>
    <t xml:space="preserve">folyó </t>
  </si>
  <si>
    <t>sajátos</t>
  </si>
  <si>
    <t xml:space="preserve">jellegű </t>
  </si>
  <si>
    <t>támo-</t>
  </si>
  <si>
    <t>pénzeszk.</t>
  </si>
  <si>
    <t>gatás</t>
  </si>
  <si>
    <t>hitelfel-</t>
  </si>
  <si>
    <t>nélküli</t>
  </si>
  <si>
    <t>főösszeg</t>
  </si>
  <si>
    <t>támogatás</t>
  </si>
  <si>
    <t>bevétel</t>
  </si>
  <si>
    <t>folyó bev.</t>
  </si>
  <si>
    <t>vétel</t>
  </si>
  <si>
    <t xml:space="preserve">     Eredeti előirányzat</t>
  </si>
  <si>
    <t>Polgármesteri Hivatal</t>
  </si>
  <si>
    <t>Kiadási összesítő</t>
  </si>
  <si>
    <t>Működési kiadás</t>
  </si>
  <si>
    <t>Felhalmozási kiadás</t>
  </si>
  <si>
    <t>Hitel</t>
  </si>
  <si>
    <t>Tartalék</t>
  </si>
  <si>
    <t>Munkaad.</t>
  </si>
  <si>
    <t>Dologi</t>
  </si>
  <si>
    <t>Pénzeszk.</t>
  </si>
  <si>
    <t>Felújítás</t>
  </si>
  <si>
    <t>Beruházás</t>
  </si>
  <si>
    <t xml:space="preserve">terhelő </t>
  </si>
  <si>
    <t>átadás</t>
  </si>
  <si>
    <t>átadott</t>
  </si>
  <si>
    <t>járulék</t>
  </si>
  <si>
    <t>egyéb tám.</t>
  </si>
  <si>
    <t>Kincstári Szervezet</t>
  </si>
  <si>
    <t>pénzeszöz</t>
  </si>
  <si>
    <t xml:space="preserve">        Eredeti előirányzat</t>
  </si>
  <si>
    <t>1. cím költségvetési főösszege</t>
  </si>
  <si>
    <t>Működési kiadások</t>
  </si>
  <si>
    <t xml:space="preserve">   Felhalm. kiadások</t>
  </si>
  <si>
    <t>kiadási</t>
  </si>
  <si>
    <t>terhelő</t>
  </si>
  <si>
    <t>Költség.</t>
  </si>
  <si>
    <t>Fejlesz-</t>
  </si>
  <si>
    <t>folyó</t>
  </si>
  <si>
    <t>jellegű</t>
  </si>
  <si>
    <t>pénz-</t>
  </si>
  <si>
    <t xml:space="preserve">tési </t>
  </si>
  <si>
    <t>eszköz</t>
  </si>
  <si>
    <t>hitel</t>
  </si>
  <si>
    <t>Eredeti előirányzat</t>
  </si>
  <si>
    <t>Intézményfinanszírozás</t>
  </si>
  <si>
    <t xml:space="preserve">                 Dorog Város Önkormányzat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</si>
  <si>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</si>
  <si>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</si>
  <si>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</si>
  <si>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</si>
  <si>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</si>
  <si>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</si>
  <si>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Felsőoktatásban tanulók támogatása</t>
  </si>
  <si>
    <t>II.</t>
  </si>
  <si>
    <t>Rendkívüli gyermekvédelmi támogatás</t>
  </si>
  <si>
    <t>Idősek karácsonya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</si>
  <si>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</si>
  <si>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</si>
  <si>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</si>
  <si>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</si>
  <si>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</si>
  <si>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</si>
  <si>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>Felújítások összesen</t>
  </si>
  <si>
    <t xml:space="preserve">                                                      Adatok: ezer forintban</t>
  </si>
  <si>
    <t>Felhalmozási célú pénzeszköz átadás össz.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</si>
  <si>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</si>
  <si>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</si>
  <si>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</si>
  <si>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Céltartalék</t>
  </si>
  <si>
    <t>Általános tartalék</t>
  </si>
  <si>
    <t>Tartalék összesen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</si>
  <si>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</si>
  <si>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</si>
  <si>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</si>
  <si>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</si>
  <si>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</si>
  <si>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</si>
  <si>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</si>
  <si>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</si>
  <si>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</si>
  <si>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</si>
  <si>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</si>
  <si>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</si>
  <si>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</si>
  <si>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</si>
  <si>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</si>
  <si>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</si>
  <si>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</si>
  <si>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</si>
  <si>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Központo-</t>
  </si>
  <si>
    <t>sított</t>
  </si>
  <si>
    <t>Központ-</t>
  </si>
  <si>
    <t>tosított</t>
  </si>
  <si>
    <t>tám.</t>
  </si>
  <si>
    <t>Védőnői Szolgálat</t>
  </si>
  <si>
    <t>Előirányzat felhasználási terv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</si>
  <si>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</si>
  <si>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</si>
  <si>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</si>
  <si>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</si>
  <si>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</si>
  <si>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</si>
  <si>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</si>
  <si>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</si>
  <si>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</si>
  <si>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</si>
  <si>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</si>
  <si>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</si>
  <si>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</si>
  <si>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 xml:space="preserve">2. Helyi adók </t>
  </si>
  <si>
    <t>Önkormányzati kiadások</t>
  </si>
  <si>
    <t>Működési kiadások összesen</t>
  </si>
  <si>
    <t>Felhalmozási bevételek összesen</t>
  </si>
  <si>
    <t>Felhalmozási kiadások összesen</t>
  </si>
  <si>
    <t xml:space="preserve">Működési bevételek </t>
  </si>
  <si>
    <t>Intézményi működési bevételek</t>
  </si>
  <si>
    <t>Önkorm. sajátos működési bevételei</t>
  </si>
  <si>
    <t>2.1.</t>
  </si>
  <si>
    <t>Helyi adók</t>
  </si>
  <si>
    <t>2.2.</t>
  </si>
  <si>
    <t>2.3.</t>
  </si>
  <si>
    <t>Támogatások</t>
  </si>
  <si>
    <t xml:space="preserve">1. </t>
  </si>
  <si>
    <t>Önkormányzatok költségvetési támogatása</t>
  </si>
  <si>
    <t>1.1.</t>
  </si>
  <si>
    <t>Normatív támogatások</t>
  </si>
  <si>
    <t>1.2.</t>
  </si>
  <si>
    <t>Központosított előirányzatok</t>
  </si>
  <si>
    <t>1.3.</t>
  </si>
  <si>
    <t>Fejlesztési célú támogatások</t>
  </si>
  <si>
    <t>Felhalmozási és tőke jellegű bevételek</t>
  </si>
  <si>
    <t>Tárgyi eszközök, immat.javak értékesítése</t>
  </si>
  <si>
    <t>Önkorm.sajátos felhalm. és tőke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</si>
  <si>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</si>
  <si>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</si>
  <si>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</si>
  <si>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</si>
  <si>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</si>
  <si>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Támogatási kölcsönök visszatérülése,</t>
  </si>
  <si>
    <t>értékpapírok ért., kibocsátásának bev.</t>
  </si>
  <si>
    <t>VI.</t>
  </si>
  <si>
    <t>Hitelek</t>
  </si>
  <si>
    <t>Működési célú hitel, kötvénykibocsátás</t>
  </si>
  <si>
    <t>Felhalmozási célú hitel, kötvénykibocsátás</t>
  </si>
  <si>
    <t>VII.</t>
  </si>
  <si>
    <t>Pénzforgalom nélküli bevételek</t>
  </si>
  <si>
    <t>Bevételek főösszege</t>
  </si>
  <si>
    <t xml:space="preserve">A működési és a felhalmozási célú bevételi és kiadási előirányzatok </t>
  </si>
  <si>
    <t>bemutatása mérlegszerűen</t>
  </si>
  <si>
    <t>Önkormányzati sajátos működési bevétel</t>
  </si>
  <si>
    <t xml:space="preserve">   - helyi adók</t>
  </si>
  <si>
    <t xml:space="preserve">   - átengedett központi adók</t>
  </si>
  <si>
    <t xml:space="preserve">   - bírságok, pótlékok, egyéb sajátos bevétel</t>
  </si>
  <si>
    <t xml:space="preserve">   - normatív támogatások</t>
  </si>
  <si>
    <t>Működési bevételek összesen</t>
  </si>
  <si>
    <t>MŰKÖDÉSI BEVÉTELEK</t>
  </si>
  <si>
    <t>MŰKÖDÉSI KIADÁSOK</t>
  </si>
  <si>
    <t>Dologi kiadások</t>
  </si>
  <si>
    <t xml:space="preserve">   - ebből hitel kamata</t>
  </si>
  <si>
    <t>Pénzeszköz átadás, egyéb támogatás</t>
  </si>
  <si>
    <t>FELHALMOZÁSI BEVÉTELEK</t>
  </si>
  <si>
    <t xml:space="preserve">   - tárgyi eszközök, immat.javak értékesítése</t>
  </si>
  <si>
    <t xml:space="preserve">   - önk. Sajátos felhalmozási és tőke bevétele</t>
  </si>
  <si>
    <t xml:space="preserve">   - pénzügyi befektetések bevételei</t>
  </si>
  <si>
    <t xml:space="preserve">   - fejlesztési célú támogatások</t>
  </si>
  <si>
    <t xml:space="preserve">   - fejlesztési célú hitel</t>
  </si>
  <si>
    <t>FELHALMOZÁSI KIADÁSOK</t>
  </si>
  <si>
    <t>Felújítások</t>
  </si>
  <si>
    <t>Beruházások</t>
  </si>
  <si>
    <t>Felhalmozási célú pénzezsköz átadás</t>
  </si>
  <si>
    <t>Fejlesztési hitel visszafizetés</t>
  </si>
  <si>
    <t xml:space="preserve">                                                          Adatok: ezer forintban</t>
  </si>
  <si>
    <t>Társadalom és szoc.pol. juttatás összesen</t>
  </si>
  <si>
    <t>1 + 2 cím összesen</t>
  </si>
  <si>
    <t xml:space="preserve">Ebből: - fejlesztési célú hitel </t>
  </si>
  <si>
    <t>Ebből: - céltartalék</t>
  </si>
  <si>
    <t>Támogatás értékű bevétel</t>
  </si>
  <si>
    <t>Működési célú támogatás értékű bev. OEP-től</t>
  </si>
  <si>
    <t>Működési célú támogatás értékű bevétel</t>
  </si>
  <si>
    <t xml:space="preserve">   - központosított előirányzat</t>
  </si>
  <si>
    <t xml:space="preserve">   - feljesztési hitel pénzmaradványa</t>
  </si>
  <si>
    <t>Törzstőke</t>
  </si>
  <si>
    <t>Műk.célú</t>
  </si>
  <si>
    <t>tám.ért.</t>
  </si>
  <si>
    <t>bev.</t>
  </si>
  <si>
    <t>Likvidi-</t>
  </si>
  <si>
    <t xml:space="preserve">tási </t>
  </si>
  <si>
    <t>15.</t>
  </si>
  <si>
    <t>Támogatás</t>
  </si>
  <si>
    <t>értékű</t>
  </si>
  <si>
    <t>kiadás</t>
  </si>
  <si>
    <t xml:space="preserve">          - rövid lejáratú hitel</t>
  </si>
  <si>
    <t xml:space="preserve">        - Idősek Otthona "A"</t>
  </si>
  <si>
    <t xml:space="preserve">        - Idősek Otthona "B"</t>
  </si>
  <si>
    <t xml:space="preserve">Működési célú támogatás értékű bev. </t>
  </si>
  <si>
    <t>Likvi-</t>
  </si>
  <si>
    <t>ditási</t>
  </si>
  <si>
    <t xml:space="preserve">             - önkorm.által folyósított ellátások</t>
  </si>
  <si>
    <t>által folyó-</t>
  </si>
  <si>
    <t>sított ell.</t>
  </si>
  <si>
    <t>Összesen:</t>
  </si>
  <si>
    <t>Működési célú hitel</t>
  </si>
  <si>
    <t>Önkormányzat által folyósított ellátások</t>
  </si>
  <si>
    <t>Működési célú hitel visszafizetése</t>
  </si>
  <si>
    <t>Európai Uniós támogatás átvett pénzeszköze</t>
  </si>
  <si>
    <t xml:space="preserve">             - egyéb műk.célú támogatások, kiadások</t>
  </si>
  <si>
    <t>Intézmények</t>
  </si>
  <si>
    <t xml:space="preserve">   Adatok: ezer forintban</t>
  </si>
  <si>
    <t xml:space="preserve">   - támogatási kölcsönök visszatérülése</t>
  </si>
  <si>
    <t>Lízingelt lakások adómegtérítése</t>
  </si>
  <si>
    <t>Beruházások összesen</t>
  </si>
  <si>
    <t>9. Támogatási kölcsönök visszatérülése</t>
  </si>
  <si>
    <t>10 Pénzmaradvány</t>
  </si>
  <si>
    <t>11. Bevételek összesen (1-9)</t>
  </si>
  <si>
    <t>12. Személyi juttatás</t>
  </si>
  <si>
    <t>13. Munkaadói járulék</t>
  </si>
  <si>
    <t>14. Dologi kiadás</t>
  </si>
  <si>
    <t>15. Pénzeszköz átadás</t>
  </si>
  <si>
    <t xml:space="preserve">16. Önkormányzat által nyújtott ellátások </t>
  </si>
  <si>
    <t>18. Működési kiadások összesen (11-16)</t>
  </si>
  <si>
    <t>19. Beruházás</t>
  </si>
  <si>
    <t>20. Felújítás</t>
  </si>
  <si>
    <t>21. Felhalmozási pénzeszköz átadás</t>
  </si>
  <si>
    <t>23. Felhalmozási kiadások összesen (18-21)</t>
  </si>
  <si>
    <t>24. Céltartalék</t>
  </si>
  <si>
    <t>25. Általános tartalék</t>
  </si>
  <si>
    <t>26. Tartalék összesen (23-24)</t>
  </si>
  <si>
    <t>27. KIADÁSOK ÖSSZESEN</t>
  </si>
  <si>
    <r>
      <t xml:space="preserve">         </t>
    </r>
    <r>
      <rPr>
        <b/>
        <u val="single"/>
        <sz val="10"/>
        <rFont val="Arial CE"/>
        <family val="0"/>
      </rPr>
      <t>nevelése, oktatása 1-4 évfolyam</t>
    </r>
  </si>
  <si>
    <r>
      <t xml:space="preserve">         </t>
    </r>
    <r>
      <rPr>
        <b/>
        <u val="single"/>
        <sz val="10"/>
        <rFont val="Arial CE"/>
        <family val="0"/>
      </rPr>
      <t>nevelése, oktatása 5-8 évfolyam</t>
    </r>
  </si>
  <si>
    <t>Átmeneti segély</t>
  </si>
  <si>
    <t>Temetési segély</t>
  </si>
  <si>
    <t>Egyéb önkormányzati eseti pénzbeli ellátás</t>
  </si>
  <si>
    <t>Köztemetés</t>
  </si>
  <si>
    <t>Város, községgazdálkodási szolgáltatás</t>
  </si>
  <si>
    <t>Városüzemeltetési Nonprofit Kft. támogatása</t>
  </si>
  <si>
    <t>Időskorúak nappali ellátása</t>
  </si>
  <si>
    <t>Közművelődési tevékenységek és támogatásuk</t>
  </si>
  <si>
    <t>Közművelődési Nonprofit Kft. támogatása</t>
  </si>
  <si>
    <t>Iskolai diáksport tevékenység és támogatásuk</t>
  </si>
  <si>
    <t>Diáksport támogatása</t>
  </si>
  <si>
    <t>Dorogi Többcélú Kistérségi Társulás támogatása</t>
  </si>
  <si>
    <t>2013.</t>
  </si>
  <si>
    <t xml:space="preserve">1. Saját bevétel és sajátos bevétel </t>
  </si>
  <si>
    <t xml:space="preserve">3. Átengedett központi adók </t>
  </si>
  <si>
    <t xml:space="preserve">4. Felhalmozási és tőke jellegű bevételek </t>
  </si>
  <si>
    <t xml:space="preserve">5. Felhalmozási célú hitelfelvétel </t>
  </si>
  <si>
    <t xml:space="preserve">6. Állami támogatás </t>
  </si>
  <si>
    <t xml:space="preserve">7. Átvett pénzeszközök </t>
  </si>
  <si>
    <t xml:space="preserve">8. Működési hitel </t>
  </si>
  <si>
    <t>Felhalm.átvett pénzeszk.</t>
  </si>
  <si>
    <t>EU-s forr.</t>
  </si>
  <si>
    <t>Adópótlék,adóbírság</t>
  </si>
  <si>
    <t>2.4.</t>
  </si>
  <si>
    <t>Egyéb sajátos bevétel</t>
  </si>
  <si>
    <t xml:space="preserve"> - Hétszínvirág Óvoda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</si>
  <si>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</si>
  <si>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</si>
  <si>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</si>
  <si>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</si>
  <si>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</si>
  <si>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Kulturális Alap (civil szervezetek)támogatása</t>
  </si>
  <si>
    <t>Bányászzenekar támogatása</t>
  </si>
  <si>
    <t>Bérlakás felújítás</t>
  </si>
  <si>
    <t>17. Rövid lejáratú hitel törlesztés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</si>
  <si>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</si>
  <si>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</si>
  <si>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</si>
  <si>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</si>
  <si>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</si>
  <si>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r>
      <t xml:space="preserve">1-1. </t>
    </r>
    <r>
      <rPr>
        <b/>
        <u val="single"/>
        <sz val="10"/>
        <rFont val="Arial CE"/>
        <family val="2"/>
      </rPr>
      <t>Szennyvíz gyűjtése kezelése</t>
    </r>
  </si>
  <si>
    <r>
      <t xml:space="preserve">1-2. </t>
    </r>
    <r>
      <rPr>
        <b/>
        <u val="single"/>
        <sz val="10"/>
        <rFont val="Arial CE"/>
        <family val="2"/>
      </rPr>
      <t>Települési hull. vegyes begyűjtése, száll.</t>
    </r>
  </si>
  <si>
    <r>
      <t xml:space="preserve">1-3. </t>
    </r>
    <r>
      <rPr>
        <b/>
        <u val="single"/>
        <sz val="10"/>
        <rFont val="Arial CE"/>
        <family val="2"/>
      </rPr>
      <t>Út, autópálya építése</t>
    </r>
  </si>
  <si>
    <r>
      <t xml:space="preserve">2-1. </t>
    </r>
    <r>
      <rPr>
        <b/>
        <u val="single"/>
        <sz val="10"/>
        <rFont val="Arial CE"/>
        <family val="2"/>
      </rPr>
      <t>Orsz.gyűlési képv.választáshoz kapcs.tev.</t>
    </r>
  </si>
  <si>
    <r>
      <t xml:space="preserve">2-2. </t>
    </r>
    <r>
      <rPr>
        <b/>
        <u val="single"/>
        <sz val="10"/>
        <rFont val="Arial CE"/>
        <family val="2"/>
      </rPr>
      <t>Orsz.gyűlési képv.választáshoz kapcs.tev.</t>
    </r>
  </si>
  <si>
    <r>
      <t xml:space="preserve">2-3. </t>
    </r>
    <r>
      <rPr>
        <b/>
        <u val="single"/>
        <sz val="10"/>
        <rFont val="Arial CE"/>
        <family val="2"/>
      </rPr>
      <t>Önkorm.és Többcélú Kistérs.Társ. ig.tev.</t>
    </r>
  </si>
  <si>
    <r>
      <t xml:space="preserve">2-2. </t>
    </r>
    <r>
      <rPr>
        <b/>
        <u val="single"/>
        <sz val="10"/>
        <rFont val="Arial CE"/>
        <family val="2"/>
      </rPr>
      <t>Önkorm. képv.választáshoz kapcs.tev.</t>
    </r>
  </si>
  <si>
    <r>
      <t xml:space="preserve">1-8. </t>
    </r>
    <r>
      <rPr>
        <b/>
        <u val="single"/>
        <sz val="10"/>
        <rFont val="Arial CE"/>
        <family val="2"/>
      </rPr>
      <t>Zöldterület kezelés</t>
    </r>
  </si>
  <si>
    <r>
      <t xml:space="preserve">1-9. </t>
    </r>
    <r>
      <rPr>
        <b/>
        <u val="single"/>
        <sz val="10"/>
        <rFont val="Arial CE"/>
        <family val="2"/>
      </rPr>
      <t>Közvilágítás</t>
    </r>
  </si>
  <si>
    <r>
      <t xml:space="preserve">1-10. </t>
    </r>
    <r>
      <rPr>
        <b/>
        <u val="single"/>
        <sz val="10"/>
        <rFont val="Arial CE"/>
        <family val="2"/>
      </rPr>
      <t>Város, községgazdálkodási szolgáltatás</t>
    </r>
  </si>
  <si>
    <r>
      <t xml:space="preserve">1-11.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nkorm., Többcélú Kistérs.Társ. elszám.</t>
    </r>
  </si>
  <si>
    <r>
      <t xml:space="preserve">1-13. </t>
    </r>
    <r>
      <rPr>
        <b/>
        <u val="single"/>
        <sz val="10"/>
        <rFont val="Arial CE"/>
        <family val="2"/>
      </rPr>
      <t>Óvodai nevelés, ellátás</t>
    </r>
  </si>
  <si>
    <r>
      <t xml:space="preserve">1-14.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</si>
  <si>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1-15..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</si>
  <si>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1-16. </t>
    </r>
    <r>
      <rPr>
        <b/>
        <u val="single"/>
        <sz val="10"/>
        <rFont val="Arial CE"/>
        <family val="2"/>
      </rPr>
      <t>Pedagógiai szakszolgáltató tevékenység</t>
    </r>
  </si>
  <si>
    <r>
      <t xml:space="preserve">1-17. </t>
    </r>
    <r>
      <rPr>
        <b/>
        <u val="single"/>
        <sz val="10"/>
        <rFont val="Arial CE"/>
        <family val="2"/>
      </rPr>
      <t>Fekvőbetegek krónikus ellátása</t>
    </r>
  </si>
  <si>
    <r>
      <t xml:space="preserve">1-18. </t>
    </r>
    <r>
      <rPr>
        <b/>
        <u val="single"/>
        <sz val="10"/>
        <rFont val="Arial CE"/>
        <family val="2"/>
      </rPr>
      <t>Járóbetegek gyógyító szakellátása</t>
    </r>
  </si>
  <si>
    <r>
      <t xml:space="preserve">1-19. </t>
    </r>
    <r>
      <rPr>
        <b/>
        <u val="single"/>
        <sz val="10"/>
        <rFont val="Arial CE"/>
        <family val="0"/>
      </rPr>
      <t>Időskorúak tartós bentlakásos szoc.ell.</t>
    </r>
  </si>
  <si>
    <r>
      <t xml:space="preserve">1-20. </t>
    </r>
    <r>
      <rPr>
        <b/>
        <u val="single"/>
        <sz val="10"/>
        <rFont val="Arial CE"/>
        <family val="0"/>
      </rPr>
      <t>Demens betegek bentlakásos ellátása</t>
    </r>
  </si>
  <si>
    <r>
      <t xml:space="preserve">1-21 . </t>
    </r>
    <r>
      <rPr>
        <b/>
        <u val="single"/>
        <sz val="10"/>
        <rFont val="Arial CE"/>
        <family val="0"/>
      </rPr>
      <t>Idősek nappali ellátása</t>
    </r>
  </si>
  <si>
    <r>
      <t xml:space="preserve">1-15.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</si>
  <si>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1-21. </t>
    </r>
    <r>
      <rPr>
        <b/>
        <u val="single"/>
        <sz val="10"/>
        <rFont val="Arial CE"/>
        <family val="0"/>
      </rPr>
      <t>Idősek nappali ellátása</t>
    </r>
  </si>
  <si>
    <t>7. Kincstári Szervezet</t>
  </si>
  <si>
    <t xml:space="preserve">          Védőnői szolgálat</t>
  </si>
  <si>
    <t>1. Önkormányzat</t>
  </si>
  <si>
    <t>4. Arany János Városi Könyvtár</t>
  </si>
  <si>
    <t>5. Dr. Mosonyi A. Gondozási Központ</t>
  </si>
  <si>
    <t>6. Dr. Magyar K. Városi Bölcsőde</t>
  </si>
  <si>
    <t>Önkormányzat összesen</t>
  </si>
  <si>
    <t xml:space="preserve">         Kincstári Szervezet</t>
  </si>
  <si>
    <t>Önkormányzati Hivatal finanszírozás</t>
  </si>
  <si>
    <t>Adósságkezelési szolgáltatás</t>
  </si>
  <si>
    <t>Kulturális Közalapítvány támogatása</t>
  </si>
  <si>
    <t>Ifjú muszikusok támogatása</t>
  </si>
  <si>
    <t>Lakóingatlan bérbeadás, üzemeltetése</t>
  </si>
  <si>
    <t>Nem lakóingatlan bérbeadás, üzemeltetése</t>
  </si>
  <si>
    <t>Nem lakás céljára szolg.helyiségek felújítása</t>
  </si>
  <si>
    <t xml:space="preserve">     Intézményfinanszírozás</t>
  </si>
  <si>
    <t>bev. Össz</t>
  </si>
  <si>
    <t>kiad.össz.</t>
  </si>
  <si>
    <t>1-10.</t>
  </si>
  <si>
    <t>1-21.</t>
  </si>
  <si>
    <t>1-40.</t>
  </si>
  <si>
    <t>1-26.</t>
  </si>
  <si>
    <t>1-29.</t>
  </si>
  <si>
    <t>1-30.</t>
  </si>
  <si>
    <t>1-33.</t>
  </si>
  <si>
    <t>1-34.</t>
  </si>
  <si>
    <t>1-36.</t>
  </si>
  <si>
    <t>1-6.</t>
  </si>
  <si>
    <t>1-7.</t>
  </si>
  <si>
    <t>1-52.</t>
  </si>
  <si>
    <t>1-53.</t>
  </si>
  <si>
    <t>Közfoglalkoz- tatottak</t>
  </si>
  <si>
    <t>5. Dr. Mosonyi Albert Gondozási Központ</t>
  </si>
  <si>
    <t>6. Dr. Magyar Károly Városi Bölcsőde</t>
  </si>
  <si>
    <t>1-7. cím összesen</t>
  </si>
  <si>
    <t xml:space="preserve">    -Védőnői Szolgálat</t>
  </si>
  <si>
    <t>VIII.</t>
  </si>
  <si>
    <r>
      <t xml:space="preserve">2-4. </t>
    </r>
    <r>
      <rPr>
        <b/>
        <u val="single"/>
        <sz val="10"/>
        <rFont val="Arial CE"/>
        <family val="0"/>
      </rPr>
      <t>Rendsz.szociális segél</t>
    </r>
    <r>
      <rPr>
        <b/>
        <sz val="10"/>
        <rFont val="Arial CE"/>
        <family val="2"/>
      </rPr>
      <t>y</t>
    </r>
  </si>
  <si>
    <r>
      <t xml:space="preserve">2-5. </t>
    </r>
    <r>
      <rPr>
        <b/>
        <u val="single"/>
        <sz val="10"/>
        <rFont val="Arial CE"/>
        <family val="0"/>
      </rPr>
      <t>Időskorúak járadék</t>
    </r>
    <r>
      <rPr>
        <b/>
        <sz val="10"/>
        <rFont val="Arial CE"/>
        <family val="2"/>
      </rPr>
      <t>a</t>
    </r>
  </si>
  <si>
    <r>
      <t>2-6. L</t>
    </r>
    <r>
      <rPr>
        <b/>
        <u val="single"/>
        <sz val="10"/>
        <rFont val="Arial CE"/>
        <family val="0"/>
      </rPr>
      <t>akásfenntartási támogatás normatí</t>
    </r>
    <r>
      <rPr>
        <b/>
        <sz val="10"/>
        <rFont val="Arial CE"/>
        <family val="2"/>
      </rPr>
      <t>v</t>
    </r>
  </si>
  <si>
    <r>
      <t xml:space="preserve">2-7. </t>
    </r>
    <r>
      <rPr>
        <b/>
        <u val="single"/>
        <sz val="10"/>
        <rFont val="Arial CE"/>
        <family val="0"/>
      </rPr>
      <t>Ápolási dí</t>
    </r>
    <r>
      <rPr>
        <b/>
        <sz val="10"/>
        <rFont val="Arial CE"/>
        <family val="2"/>
      </rPr>
      <t>j</t>
    </r>
  </si>
  <si>
    <r>
      <t xml:space="preserve">2-8. </t>
    </r>
    <r>
      <rPr>
        <b/>
        <u val="single"/>
        <sz val="10"/>
        <rFont val="Arial CE"/>
        <family val="0"/>
      </rPr>
      <t>Kiegészítő gyermekvédelmi támogatás</t>
    </r>
  </si>
  <si>
    <r>
      <t xml:space="preserve">2-9. </t>
    </r>
    <r>
      <rPr>
        <b/>
        <u val="single"/>
        <sz val="10"/>
        <rFont val="Arial CE"/>
        <family val="0"/>
      </rPr>
      <t>Óvodáztatási támogatás</t>
    </r>
  </si>
  <si>
    <t xml:space="preserve">  Városi Könyvtár felújítás KDOP pályázati önrész </t>
  </si>
  <si>
    <r>
      <t xml:space="preserve">2-4. </t>
    </r>
    <r>
      <rPr>
        <b/>
        <u val="single"/>
        <sz val="10"/>
        <rFont val="Arial CE"/>
        <family val="2"/>
      </rPr>
      <t>Önkorm.elszám.költségvetési szerveikkel</t>
    </r>
  </si>
  <si>
    <r>
      <t xml:space="preserve">1-12. </t>
    </r>
    <r>
      <rPr>
        <b/>
        <u val="single"/>
        <sz val="10"/>
        <rFont val="Arial CE"/>
        <family val="0"/>
      </rPr>
      <t>Önkorm. elszámolásai költségv.szerveikkel</t>
    </r>
  </si>
  <si>
    <r>
      <t xml:space="preserve">1-22 . </t>
    </r>
    <r>
      <rPr>
        <b/>
        <u val="single"/>
        <sz val="10"/>
        <rFont val="Arial CE"/>
        <family val="2"/>
      </rPr>
      <t>Helyi rendsz.lakásfenntartási tám.</t>
    </r>
  </si>
  <si>
    <r>
      <t>1-23. R</t>
    </r>
    <r>
      <rPr>
        <b/>
        <u val="single"/>
        <sz val="10"/>
        <rFont val="Arial CE"/>
        <family val="2"/>
      </rPr>
      <t>endsz.gyermekvédelmi pénzbeli ell.</t>
    </r>
  </si>
  <si>
    <r>
      <t>1-24.</t>
    </r>
    <r>
      <rPr>
        <b/>
        <u val="single"/>
        <sz val="10"/>
        <rFont val="Arial CE"/>
        <family val="0"/>
      </rPr>
      <t xml:space="preserve"> Átmeneti segél</t>
    </r>
    <r>
      <rPr>
        <b/>
        <sz val="10"/>
        <rFont val="Arial CE"/>
        <family val="2"/>
      </rPr>
      <t>y</t>
    </r>
  </si>
  <si>
    <r>
      <t xml:space="preserve">1-25. </t>
    </r>
    <r>
      <rPr>
        <b/>
        <u val="single"/>
        <sz val="10"/>
        <rFont val="Arial CE"/>
        <family val="2"/>
      </rPr>
      <t>Temetési segély</t>
    </r>
  </si>
  <si>
    <r>
      <t xml:space="preserve">1-27 . </t>
    </r>
    <r>
      <rPr>
        <b/>
        <u val="single"/>
        <sz val="10"/>
        <rFont val="Arial CE"/>
        <family val="2"/>
      </rPr>
      <t>Egyéb önkormányzatieseti pénzbeli ell.</t>
    </r>
  </si>
  <si>
    <r>
      <t xml:space="preserve">1-28.. </t>
    </r>
    <r>
      <rPr>
        <b/>
        <u val="single"/>
        <sz val="10"/>
        <rFont val="Arial CE"/>
        <family val="2"/>
      </rPr>
      <t>Adósságkezelési szolgáltatá</t>
    </r>
    <r>
      <rPr>
        <b/>
        <sz val="10"/>
        <rFont val="Arial CE"/>
        <family val="2"/>
      </rPr>
      <t>s</t>
    </r>
  </si>
  <si>
    <r>
      <t xml:space="preserve">1-29. </t>
    </r>
    <r>
      <rPr>
        <b/>
        <u val="single"/>
        <sz val="10"/>
        <rFont val="Arial CE"/>
        <family val="2"/>
      </rPr>
      <t xml:space="preserve">Közgyógyellátás </t>
    </r>
    <r>
      <rPr>
        <u val="single"/>
        <sz val="10"/>
        <rFont val="Arial CE"/>
        <family val="0"/>
      </rPr>
      <t>(méltányossági)</t>
    </r>
  </si>
  <si>
    <r>
      <t xml:space="preserve">1-30. </t>
    </r>
    <r>
      <rPr>
        <b/>
        <u val="single"/>
        <sz val="10"/>
        <rFont val="Arial CE"/>
        <family val="2"/>
      </rPr>
      <t>Köztemetés</t>
    </r>
  </si>
  <si>
    <r>
      <t xml:space="preserve">1-31 . </t>
    </r>
    <r>
      <rPr>
        <b/>
        <u val="single"/>
        <sz val="10"/>
        <rFont val="Arial CE"/>
        <family val="2"/>
      </rPr>
      <t>Bölcsődei ellátás</t>
    </r>
  </si>
  <si>
    <r>
      <t xml:space="preserve">1-32. . </t>
    </r>
    <r>
      <rPr>
        <b/>
        <u val="single"/>
        <sz val="10"/>
        <rFont val="Arial CE"/>
        <family val="0"/>
      </rPr>
      <t>Területi gyermekvédelmi szakszolgálat</t>
    </r>
  </si>
  <si>
    <r>
      <t xml:space="preserve">1-33.. </t>
    </r>
    <r>
      <rPr>
        <b/>
        <u val="single"/>
        <sz val="10"/>
        <rFont val="Arial CE"/>
        <family val="2"/>
      </rPr>
      <t>Családsegítés</t>
    </r>
  </si>
  <si>
    <r>
      <t>1-34 .</t>
    </r>
    <r>
      <rPr>
        <b/>
        <u val="single"/>
        <sz val="10"/>
        <rFont val="Arial CE"/>
        <family val="0"/>
      </rPr>
      <t>Civil szervezetek működésének támogatás</t>
    </r>
    <r>
      <rPr>
        <b/>
        <sz val="10"/>
        <rFont val="Arial CE"/>
        <family val="0"/>
      </rPr>
      <t>a</t>
    </r>
  </si>
  <si>
    <r>
      <t>1-35</t>
    </r>
    <r>
      <rPr>
        <sz val="10"/>
        <rFont val="Arial CE"/>
        <family val="2"/>
      </rPr>
      <t xml:space="preserve">. </t>
    </r>
    <r>
      <rPr>
        <b/>
        <u val="single"/>
        <sz val="10"/>
        <rFont val="Arial CE"/>
        <family val="0"/>
      </rPr>
      <t>Bérpótló juttatásra jogosultak hosszabb időtart.közfogl.</t>
    </r>
  </si>
  <si>
    <r>
      <t xml:space="preserve">1-36. </t>
    </r>
    <r>
      <rPr>
        <b/>
        <u val="single"/>
        <sz val="10"/>
        <rFont val="Arial CE"/>
        <family val="2"/>
      </rPr>
      <t>Közművelődési tevékenységük és tám.</t>
    </r>
  </si>
  <si>
    <r>
      <t xml:space="preserve">1-37. </t>
    </r>
    <r>
      <rPr>
        <b/>
        <u val="single"/>
        <sz val="10"/>
        <rFont val="Arial CE"/>
        <family val="2"/>
      </rPr>
      <t>Közműv.int, közösségi szinterek működtetése</t>
    </r>
  </si>
  <si>
    <r>
      <t xml:space="preserve">1-38. </t>
    </r>
    <r>
      <rPr>
        <b/>
        <u val="single"/>
        <sz val="10"/>
        <rFont val="Arial CE"/>
        <family val="0"/>
      </rPr>
      <t>Sportlétesítm.működtetése és fejl.</t>
    </r>
  </si>
  <si>
    <r>
      <t xml:space="preserve">1-39. </t>
    </r>
    <r>
      <rPr>
        <b/>
        <u val="single"/>
        <sz val="10"/>
        <rFont val="Arial CE"/>
        <family val="0"/>
      </rPr>
      <t>Versenysport-tevékenység támogatása</t>
    </r>
  </si>
  <si>
    <r>
      <t xml:space="preserve">1-40. </t>
    </r>
    <r>
      <rPr>
        <b/>
        <u val="single"/>
        <sz val="10"/>
        <rFont val="Arial CE"/>
        <family val="2"/>
      </rPr>
      <t>Iskolai diáksport tevékenység és tám.</t>
    </r>
  </si>
  <si>
    <r>
      <t xml:space="preserve">1-41. </t>
    </r>
    <r>
      <rPr>
        <b/>
        <u val="single"/>
        <sz val="10"/>
        <rFont val="Arial CE"/>
        <family val="2"/>
      </rPr>
      <t>Szabadidősport-tevékenység tám.</t>
    </r>
  </si>
  <si>
    <r>
      <t xml:space="preserve">1-42. </t>
    </r>
    <r>
      <rPr>
        <b/>
        <u val="single"/>
        <sz val="10"/>
        <rFont val="Arial CE"/>
        <family val="0"/>
      </rPr>
      <t>Köztemető fenntartás és működtetés</t>
    </r>
  </si>
  <si>
    <r>
      <t xml:space="preserve">1-4. </t>
    </r>
    <r>
      <rPr>
        <b/>
        <u val="single"/>
        <sz val="10"/>
        <rFont val="Arial CE"/>
        <family val="0"/>
      </rPr>
      <t>Közutak, hidak, alagutak üzemeltetés</t>
    </r>
    <r>
      <rPr>
        <b/>
        <sz val="10"/>
        <rFont val="Arial CE"/>
        <family val="2"/>
      </rPr>
      <t xml:space="preserve">e </t>
    </r>
  </si>
  <si>
    <r>
      <t xml:space="preserve">1-12. </t>
    </r>
    <r>
      <rPr>
        <b/>
        <u val="single"/>
        <sz val="10"/>
        <rFont val="Arial CE"/>
        <family val="0"/>
      </rPr>
      <t>Önkorm.elszámolásai költségv.szerveikke</t>
    </r>
    <r>
      <rPr>
        <b/>
        <sz val="10"/>
        <rFont val="Arial CE"/>
        <family val="0"/>
      </rPr>
      <t>l</t>
    </r>
  </si>
  <si>
    <r>
      <t xml:space="preserve">1-23. </t>
    </r>
    <r>
      <rPr>
        <b/>
        <u val="single"/>
        <sz val="10"/>
        <rFont val="Arial CE"/>
        <family val="0"/>
      </rPr>
      <t>Rendszeres gyermekvédelmi pénzbeli ellát</t>
    </r>
    <r>
      <rPr>
        <b/>
        <sz val="10"/>
        <rFont val="Arial CE"/>
        <family val="0"/>
      </rPr>
      <t>.</t>
    </r>
  </si>
  <si>
    <r>
      <t xml:space="preserve">1-24. </t>
    </r>
    <r>
      <rPr>
        <b/>
        <u val="single"/>
        <sz val="10"/>
        <rFont val="Arial CE"/>
        <family val="0"/>
      </rPr>
      <t>Átmeneti segély</t>
    </r>
  </si>
  <si>
    <r>
      <t xml:space="preserve">1-25. </t>
    </r>
    <r>
      <rPr>
        <b/>
        <u val="single"/>
        <sz val="10"/>
        <rFont val="Arial CE"/>
        <family val="0"/>
      </rPr>
      <t>Temetési segél</t>
    </r>
    <r>
      <rPr>
        <b/>
        <sz val="10"/>
        <rFont val="Arial CE"/>
        <family val="0"/>
      </rPr>
      <t>y</t>
    </r>
  </si>
  <si>
    <r>
      <t xml:space="preserve">1-27. </t>
    </r>
    <r>
      <rPr>
        <b/>
        <u val="single"/>
        <sz val="10"/>
        <rFont val="Arial CE"/>
        <family val="0"/>
      </rPr>
      <t>Egyéb önk.pénzbelei ellátáso</t>
    </r>
    <r>
      <rPr>
        <b/>
        <sz val="10"/>
        <rFont val="Arial CE"/>
        <family val="0"/>
      </rPr>
      <t>k</t>
    </r>
  </si>
  <si>
    <r>
      <t xml:space="preserve">1-28. </t>
    </r>
    <r>
      <rPr>
        <b/>
        <u val="single"/>
        <sz val="10"/>
        <rFont val="Arial CE"/>
        <family val="0"/>
      </rPr>
      <t>Adósságkezelési szolgáltatás</t>
    </r>
    <r>
      <rPr>
        <b/>
        <u val="single"/>
        <sz val="10"/>
        <rFont val="Arial CE"/>
        <family val="2"/>
      </rPr>
      <t>.</t>
    </r>
  </si>
  <si>
    <r>
      <t xml:space="preserve">1-29. </t>
    </r>
    <r>
      <rPr>
        <b/>
        <u val="single"/>
        <sz val="10"/>
        <rFont val="Arial CE"/>
        <family val="0"/>
      </rPr>
      <t>Közgyógyellátás</t>
    </r>
    <r>
      <rPr>
        <b/>
        <sz val="10"/>
        <rFont val="Arial CE"/>
        <family val="2"/>
      </rPr>
      <t xml:space="preserve"> (méltányossági)</t>
    </r>
  </si>
  <si>
    <r>
      <t xml:space="preserve">1-30. </t>
    </r>
    <r>
      <rPr>
        <b/>
        <u val="single"/>
        <sz val="10"/>
        <rFont val="Arial CE"/>
        <family val="0"/>
      </rPr>
      <t>Köztetmeté</t>
    </r>
    <r>
      <rPr>
        <b/>
        <sz val="10"/>
        <rFont val="Arial CE"/>
        <family val="0"/>
      </rPr>
      <t>s</t>
    </r>
  </si>
  <si>
    <r>
      <t xml:space="preserve">1-31. </t>
    </r>
    <r>
      <rPr>
        <b/>
        <u val="single"/>
        <sz val="10"/>
        <rFont val="Arial CE"/>
        <family val="0"/>
      </rPr>
      <t>Bölcsődei ellátá</t>
    </r>
    <r>
      <rPr>
        <b/>
        <sz val="10"/>
        <rFont val="Arial CE"/>
        <family val="2"/>
      </rPr>
      <t>s</t>
    </r>
  </si>
  <si>
    <r>
      <t xml:space="preserve">1-32. </t>
    </r>
    <r>
      <rPr>
        <b/>
        <u val="single"/>
        <sz val="10"/>
        <rFont val="Arial CE"/>
        <family val="0"/>
      </rPr>
      <t>Területi gyermekvédelmi szakszolgálat</t>
    </r>
  </si>
  <si>
    <r>
      <t xml:space="preserve">1-33. </t>
    </r>
    <r>
      <rPr>
        <b/>
        <u val="single"/>
        <sz val="10"/>
        <rFont val="Arial CE"/>
        <family val="0"/>
      </rPr>
      <t>Családsegítés</t>
    </r>
  </si>
  <si>
    <r>
      <t xml:space="preserve">1-34. </t>
    </r>
    <r>
      <rPr>
        <b/>
        <u val="single"/>
        <sz val="10"/>
        <rFont val="Arial CE"/>
        <family val="0"/>
      </rPr>
      <t>Civil szervezetek működésének támogatás</t>
    </r>
    <r>
      <rPr>
        <b/>
        <sz val="10"/>
        <rFont val="Arial CE"/>
        <family val="2"/>
      </rPr>
      <t>a</t>
    </r>
  </si>
  <si>
    <r>
      <t xml:space="preserve">1-36. </t>
    </r>
    <r>
      <rPr>
        <b/>
        <u val="single"/>
        <sz val="10"/>
        <rFont val="Arial CE"/>
        <family val="2"/>
      </rPr>
      <t>Közművelődési tevékenység és támog.</t>
    </r>
  </si>
  <si>
    <r>
      <t xml:space="preserve">1-37 </t>
    </r>
    <r>
      <rPr>
        <b/>
        <u val="single"/>
        <sz val="10"/>
        <rFont val="Arial CE"/>
        <family val="2"/>
      </rPr>
      <t>Közműv.int.közösségi szinterek működtetése</t>
    </r>
  </si>
  <si>
    <r>
      <t xml:space="preserve">1-38. </t>
    </r>
    <r>
      <rPr>
        <b/>
        <u val="single"/>
        <sz val="10"/>
        <rFont val="Arial CE"/>
        <family val="0"/>
      </rPr>
      <t>Sportlétesítmények működtetése és felúj</t>
    </r>
    <r>
      <rPr>
        <b/>
        <sz val="10"/>
        <rFont val="Arial CE"/>
        <family val="2"/>
      </rPr>
      <t>ít.</t>
    </r>
  </si>
  <si>
    <r>
      <t xml:space="preserve">1-35. </t>
    </r>
    <r>
      <rPr>
        <b/>
        <u val="single"/>
        <sz val="10"/>
        <rFont val="Arial CE"/>
        <family val="2"/>
      </rPr>
      <t>Bérpótló juttatásra jogosultak hosszabb időtart. Közfogl</t>
    </r>
  </si>
  <si>
    <r>
      <t xml:space="preserve">1-40. </t>
    </r>
    <r>
      <rPr>
        <b/>
        <u val="single"/>
        <sz val="10"/>
        <rFont val="Arial CE"/>
        <family val="0"/>
      </rPr>
      <t>Iskolai diáksport tevékenység és tám.</t>
    </r>
  </si>
  <si>
    <r>
      <t xml:space="preserve">1-41. </t>
    </r>
    <r>
      <rPr>
        <b/>
        <u val="single"/>
        <sz val="10"/>
        <rFont val="Arial CE"/>
        <family val="0"/>
      </rPr>
      <t>Szabadidősport -tevékenység támogatása</t>
    </r>
    <r>
      <rPr>
        <b/>
        <sz val="10"/>
        <rFont val="Arial CE"/>
        <family val="0"/>
      </rPr>
      <t>.</t>
    </r>
  </si>
  <si>
    <r>
      <t xml:space="preserve">1-42. </t>
    </r>
    <r>
      <rPr>
        <b/>
        <u val="single"/>
        <sz val="10"/>
        <rFont val="Arial CE"/>
        <family val="0"/>
      </rPr>
      <t>Köztemető fenntartás és működtetés</t>
    </r>
    <r>
      <rPr>
        <b/>
        <sz val="10"/>
        <rFont val="Arial CE"/>
        <family val="2"/>
      </rPr>
      <t>e</t>
    </r>
  </si>
  <si>
    <t xml:space="preserve">   Gimnázium múűködtetése</t>
  </si>
  <si>
    <t xml:space="preserve">   Zeneiskola működtetése</t>
  </si>
  <si>
    <r>
      <t xml:space="preserve">    </t>
    </r>
    <r>
      <rPr>
        <b/>
        <u val="single"/>
        <sz val="10"/>
        <rFont val="Arial CE"/>
        <family val="0"/>
      </rPr>
      <t>Hétszínvirág óvoda</t>
    </r>
  </si>
  <si>
    <r>
      <t xml:space="preserve">  </t>
    </r>
    <r>
      <rPr>
        <b/>
        <u val="single"/>
        <sz val="10"/>
        <rFont val="Arial CE"/>
        <family val="2"/>
      </rPr>
      <t>Petőfi Sándor óvoda</t>
    </r>
  </si>
  <si>
    <t xml:space="preserve">   Zrínyi Ilona óvoda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</si>
  <si>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</si>
  <si>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</si>
  <si>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</si>
  <si>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</si>
  <si>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 xml:space="preserve">        - Teniszpálya</t>
  </si>
  <si>
    <t xml:space="preserve">          Intézmény működtetés</t>
  </si>
  <si>
    <r>
      <t xml:space="preserve">    </t>
    </r>
    <r>
      <rPr>
        <b/>
        <u val="single"/>
        <sz val="10"/>
        <rFont val="Arial CE"/>
        <family val="2"/>
      </rPr>
      <t>Petőfi Sándor óvoda</t>
    </r>
  </si>
  <si>
    <t xml:space="preserve">    Zrínyi Ilona óvoda</t>
  </si>
  <si>
    <t>3. Dorog Városi Óvoda</t>
  </si>
  <si>
    <t>7. Dorog Város Egyesített Sportintézménye</t>
  </si>
  <si>
    <r>
      <t xml:space="preserve">1-4. </t>
    </r>
    <r>
      <rPr>
        <b/>
        <u val="single"/>
        <sz val="10"/>
        <rFont val="Arial CE"/>
        <family val="2"/>
      </rPr>
      <t>Közutak, hidak, alagutak üzemeltetés</t>
    </r>
    <r>
      <rPr>
        <b/>
        <sz val="10"/>
        <rFont val="Arial CE"/>
        <family val="2"/>
      </rPr>
      <t>e</t>
    </r>
  </si>
  <si>
    <t>1-7. Állategészségügy</t>
  </si>
  <si>
    <r>
      <t xml:space="preserve">1-5. </t>
    </r>
    <r>
      <rPr>
        <b/>
        <u val="single"/>
        <sz val="10"/>
        <rFont val="Arial CE"/>
        <family val="0"/>
      </rPr>
      <t>Lakóingatlan bérbeadása, üzemeltetés</t>
    </r>
    <r>
      <rPr>
        <b/>
        <sz val="10"/>
        <rFont val="Arial CE"/>
        <family val="0"/>
      </rPr>
      <t>e</t>
    </r>
  </si>
  <si>
    <r>
      <t xml:space="preserve">1-6. </t>
    </r>
    <r>
      <rPr>
        <b/>
        <u val="single"/>
        <sz val="10"/>
        <rFont val="Arial CE"/>
        <family val="0"/>
      </rPr>
      <t>Nem lakóingatlan bérbead.üzemeltetés</t>
    </r>
    <r>
      <rPr>
        <b/>
        <sz val="10"/>
        <rFont val="Arial CE"/>
        <family val="2"/>
      </rPr>
      <t>e</t>
    </r>
  </si>
  <si>
    <r>
      <t xml:space="preserve">1-5. </t>
    </r>
    <r>
      <rPr>
        <b/>
        <u val="single"/>
        <sz val="10"/>
        <rFont val="Arial CE"/>
        <family val="2"/>
      </rPr>
      <t>Lakóingatlan bérbeadása,üzemeltetés</t>
    </r>
    <r>
      <rPr>
        <b/>
        <sz val="10"/>
        <rFont val="Arial CE"/>
        <family val="2"/>
      </rPr>
      <t>e</t>
    </r>
  </si>
  <si>
    <r>
      <t xml:space="preserve">1-6. </t>
    </r>
    <r>
      <rPr>
        <b/>
        <u val="single"/>
        <sz val="10"/>
        <rFont val="Arial CE"/>
        <family val="2"/>
      </rPr>
      <t>Nem lakóingatlan bérbeadása, üzeme</t>
    </r>
    <r>
      <rPr>
        <b/>
        <sz val="10"/>
        <rFont val="Arial CE"/>
        <family val="2"/>
      </rPr>
      <t>lt.</t>
    </r>
  </si>
  <si>
    <r>
      <t xml:space="preserve">1-7. </t>
    </r>
    <r>
      <rPr>
        <b/>
        <u val="single"/>
        <sz val="10"/>
        <rFont val="Arial CE"/>
        <family val="0"/>
      </rPr>
      <t>Állategészségüg</t>
    </r>
    <r>
      <rPr>
        <b/>
        <sz val="10"/>
        <rFont val="Arial CE"/>
        <family val="2"/>
      </rPr>
      <t>y</t>
    </r>
  </si>
  <si>
    <r>
      <t xml:space="preserve">1-26..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2"/>
      </rPr>
      <t>s</t>
    </r>
  </si>
  <si>
    <t>2-3</t>
  </si>
  <si>
    <t>Önkorm.és Többcélú.Kistérs.Társ.ig.tevékenysége</t>
  </si>
  <si>
    <t>Mobiltelefon beszerzés</t>
  </si>
  <si>
    <t>1-3</t>
  </si>
  <si>
    <t>Út, autópoálya építése</t>
  </si>
  <si>
    <t>Klima berendezés (szerver helyiség)</t>
  </si>
  <si>
    <t>Intermodális közlekedési központ</t>
  </si>
  <si>
    <t xml:space="preserve">1-3. </t>
  </si>
  <si>
    <t>Út, autópálya építése</t>
  </si>
  <si>
    <t>Diófa-Akácfa u. aszfaltozás felújítása</t>
  </si>
  <si>
    <t>Kossuth L. u. szolgálati lakás felújítása</t>
  </si>
  <si>
    <t>Baumit út hull.lerakó megszüntetése</t>
  </si>
  <si>
    <t>volt Rendőrségi épület bontása (Bécsi út)</t>
  </si>
  <si>
    <t>1-19</t>
  </si>
  <si>
    <t>Időskorúak tartós bentlakásos szoc.ellátása</t>
  </si>
  <si>
    <t>Idősek otthona előtető felújítás</t>
  </si>
  <si>
    <t>1-5</t>
  </si>
  <si>
    <t>Önkorm.bérlakás lemodnás térítése</t>
  </si>
  <si>
    <t>Polgárőrség támogatása</t>
  </si>
  <si>
    <t>Kernstok Alapítvány támogatása</t>
  </si>
  <si>
    <t>ÁNTSZ támogatása egészségnap lebonyolítása</t>
  </si>
  <si>
    <t>3-6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</si>
  <si>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</si>
  <si>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</si>
  <si>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</si>
  <si>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</si>
  <si>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</si>
  <si>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Kézilabda Klub</t>
  </si>
  <si>
    <t>Új-Hullám Sportegyesület</t>
  </si>
  <si>
    <t>Diófa Sportegyesület</t>
  </si>
  <si>
    <t>Pályázati keretösszeg dorogi egyesületi tagok részére</t>
  </si>
  <si>
    <t>1-24</t>
  </si>
  <si>
    <t xml:space="preserve">1-25. </t>
  </si>
  <si>
    <t xml:space="preserve">1-27. </t>
  </si>
  <si>
    <t>1-28</t>
  </si>
  <si>
    <t>Közgyógyellátás (méltányossági)</t>
  </si>
  <si>
    <t>2-4.</t>
  </si>
  <si>
    <t>Rendszeres szociális segély</t>
  </si>
  <si>
    <t>2-6.</t>
  </si>
  <si>
    <t>Lakásfenntartási támogatás</t>
  </si>
  <si>
    <t>Bizottsági hatáskörű eseti támogatás (népjóléti alap)</t>
  </si>
  <si>
    <t>2013. évi terv</t>
  </si>
  <si>
    <t>2013. évi létszám összesítő</t>
  </si>
  <si>
    <t>2013. évi létszám alakulása</t>
  </si>
  <si>
    <t xml:space="preserve"> 3-1. Dorog Városi Óvoda</t>
  </si>
  <si>
    <t>3-2 Arany János Könyvtár</t>
  </si>
  <si>
    <t>3-3. Dr. Mosonyi Albert Gondozási központ</t>
  </si>
  <si>
    <t>3-4. Dr. Magyar Károly Városi Bölcsőde</t>
  </si>
  <si>
    <t>3-5. Dorog Város Egyesített Sportintézménye</t>
  </si>
  <si>
    <t xml:space="preserve"> - Uszoda</t>
  </si>
  <si>
    <t xml:space="preserve"> - Sportcsarnok</t>
  </si>
  <si>
    <t xml:space="preserve"> - Stadion</t>
  </si>
  <si>
    <t xml:space="preserve"> - Teniszpálya</t>
  </si>
  <si>
    <t xml:space="preserve"> - Petőfi Sándor Óvoda</t>
  </si>
  <si>
    <t xml:space="preserve"> - Zrínyi Ilona Óvoda</t>
  </si>
  <si>
    <t>3-6.. Kincstári Szervezet</t>
  </si>
  <si>
    <t xml:space="preserve">  - Kincstári Szervezet</t>
  </si>
  <si>
    <t xml:space="preserve">   - Intézény működtetés</t>
  </si>
  <si>
    <t>Munkaszerződés</t>
  </si>
  <si>
    <t>Intézményi</t>
  </si>
  <si>
    <r>
      <t xml:space="preserve">2-5. </t>
    </r>
    <r>
      <rPr>
        <b/>
        <u val="single"/>
        <sz val="10"/>
        <rFont val="Arial CE"/>
        <family val="0"/>
      </rPr>
      <t>Rendsz.szociális segél</t>
    </r>
    <r>
      <rPr>
        <b/>
        <sz val="10"/>
        <rFont val="Arial CE"/>
        <family val="2"/>
      </rPr>
      <t>y</t>
    </r>
  </si>
  <si>
    <r>
      <t xml:space="preserve">2-6. </t>
    </r>
    <r>
      <rPr>
        <b/>
        <u val="single"/>
        <sz val="10"/>
        <rFont val="Arial CE"/>
        <family val="0"/>
      </rPr>
      <t>Időskorúak járadék</t>
    </r>
    <r>
      <rPr>
        <b/>
        <sz val="10"/>
        <rFont val="Arial CE"/>
        <family val="2"/>
      </rPr>
      <t>a</t>
    </r>
  </si>
  <si>
    <r>
      <t>2-7. L</t>
    </r>
    <r>
      <rPr>
        <b/>
        <u val="single"/>
        <sz val="10"/>
        <rFont val="Arial CE"/>
        <family val="0"/>
      </rPr>
      <t>akásfenntartási támogatás normatí</t>
    </r>
    <r>
      <rPr>
        <b/>
        <sz val="10"/>
        <rFont val="Arial CE"/>
        <family val="2"/>
      </rPr>
      <t>v</t>
    </r>
  </si>
  <si>
    <r>
      <t xml:space="preserve">2-8. </t>
    </r>
    <r>
      <rPr>
        <b/>
        <u val="single"/>
        <sz val="10"/>
        <rFont val="Arial CE"/>
        <family val="0"/>
      </rPr>
      <t>Ápolási dí</t>
    </r>
    <r>
      <rPr>
        <b/>
        <sz val="10"/>
        <rFont val="Arial CE"/>
        <family val="2"/>
      </rPr>
      <t>j</t>
    </r>
  </si>
  <si>
    <r>
      <t xml:space="preserve">2-9. </t>
    </r>
    <r>
      <rPr>
        <b/>
        <u val="single"/>
        <sz val="10"/>
        <rFont val="Arial CE"/>
        <family val="0"/>
      </rPr>
      <t>Kiegészítő gyermekvédelmi támogatás</t>
    </r>
  </si>
  <si>
    <r>
      <t xml:space="preserve">2-10. </t>
    </r>
    <r>
      <rPr>
        <b/>
        <u val="single"/>
        <sz val="10"/>
        <rFont val="Arial CE"/>
        <family val="0"/>
      </rPr>
      <t>Óvodáztatási támogatás</t>
    </r>
  </si>
  <si>
    <r>
      <t xml:space="preserve">2-11.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0"/>
      </rPr>
      <t>s</t>
    </r>
  </si>
  <si>
    <t>Ellenőrzés</t>
  </si>
  <si>
    <t>2013. évi előirányzat</t>
  </si>
  <si>
    <t xml:space="preserve">        Eredeti előirányzat </t>
  </si>
  <si>
    <t xml:space="preserve">        Módosított előirányzat</t>
  </si>
  <si>
    <t>Módosított előirányzat</t>
  </si>
  <si>
    <t>2013. évi eredeti előirányzat</t>
  </si>
  <si>
    <t>FELÚJÍTÁS</t>
  </si>
  <si>
    <t xml:space="preserve">     Felhalmozásra átadott pénzeszközök és egyéb támogatások</t>
  </si>
  <si>
    <t>pénzügyi mérleg</t>
  </si>
  <si>
    <t>Fejlesztési hitel</t>
  </si>
  <si>
    <t>Likvidi-tási hitel</t>
  </si>
  <si>
    <t>Személyi juttatás</t>
  </si>
  <si>
    <t>Költségv. Kiadás főösszeg</t>
  </si>
  <si>
    <t>Költségvetési cím és alcím megnevezése</t>
  </si>
  <si>
    <t>Fejlesz-tési hitel</t>
  </si>
  <si>
    <t>Költségv. Kiadási főösszeg</t>
  </si>
  <si>
    <t>Beruhá-zás</t>
  </si>
  <si>
    <r>
      <t xml:space="preserve">1-39. </t>
    </r>
    <r>
      <rPr>
        <b/>
        <u val="single"/>
        <sz val="10"/>
        <rFont val="Arial CE"/>
        <family val="0"/>
      </rPr>
      <t>Vesenysport-tevékenység támogatása</t>
    </r>
  </si>
  <si>
    <t xml:space="preserve">Dorog Város Önkormányzat </t>
  </si>
  <si>
    <t>Működésre átadott pénzeszközök és egyéb támogatások</t>
  </si>
  <si>
    <t>Védőnői szolgálat</t>
  </si>
  <si>
    <t>Intézmény működtetés</t>
  </si>
  <si>
    <t xml:space="preserve">        Módosítás összesen</t>
  </si>
  <si>
    <t xml:space="preserve">         Modosítás összesen</t>
  </si>
  <si>
    <t xml:space="preserve">        Közfoglalkoztatás támogatása</t>
  </si>
  <si>
    <t>Módosítás összesen</t>
  </si>
  <si>
    <t xml:space="preserve"> Módosítás összesen</t>
  </si>
  <si>
    <t>Játszótér kialakítása</t>
  </si>
  <si>
    <t>Képzőművészeti alkotás vásárlása</t>
  </si>
  <si>
    <t xml:space="preserve"> 1-1.</t>
  </si>
  <si>
    <t>Szennyvíz gyűjtése, kezelése</t>
  </si>
  <si>
    <t>Szenyvíz közmű felújítása</t>
  </si>
  <si>
    <t>Jarda felújítás Csolnoki út</t>
  </si>
  <si>
    <t xml:space="preserve"> 1-37.</t>
  </si>
  <si>
    <t>Közművelődi intézmény,közösségi szinterek müköd.</t>
  </si>
  <si>
    <t>Könyvtár pályázat előleg</t>
  </si>
  <si>
    <t>8. Kincstári Szervezet</t>
  </si>
  <si>
    <r>
      <t xml:space="preserve">4. </t>
    </r>
    <r>
      <rPr>
        <b/>
        <u val="single"/>
        <sz val="10"/>
        <rFont val="Arial CE"/>
        <family val="0"/>
      </rPr>
      <t>Arany János Városi könyvtár</t>
    </r>
  </si>
  <si>
    <r>
      <t xml:space="preserve">6. </t>
    </r>
    <r>
      <rPr>
        <b/>
        <u val="single"/>
        <sz val="10"/>
        <rFont val="Arial CE"/>
        <family val="0"/>
      </rPr>
      <t>Dr. Magyar Károly Városi Bölcsőd</t>
    </r>
    <r>
      <rPr>
        <b/>
        <sz val="10"/>
        <rFont val="Arial CE"/>
        <family val="2"/>
      </rPr>
      <t>e</t>
    </r>
  </si>
  <si>
    <r>
      <t xml:space="preserve">7.  </t>
    </r>
    <r>
      <rPr>
        <b/>
        <u val="single"/>
        <sz val="10"/>
        <rFont val="Arial CE"/>
        <family val="0"/>
      </rPr>
      <t>Dorog Város Egyesített Sportintézménye</t>
    </r>
  </si>
  <si>
    <t>3-8 költségvetési cím főösszeg</t>
  </si>
  <si>
    <t>Könyvtár pályázat önrész céltartalék átvezetése</t>
  </si>
  <si>
    <t>Tehetség el nem vész Alapítvány támogatása</t>
  </si>
  <si>
    <t>Otthonteremtési támogatás</t>
  </si>
  <si>
    <t>Gyermektartásdíj</t>
  </si>
  <si>
    <t>Szgk. beszerzés</t>
  </si>
  <si>
    <t xml:space="preserve"> Foglalkoztatást helyettesítő tám.</t>
  </si>
  <si>
    <t xml:space="preserve"> Rendszeres szoc.segély</t>
  </si>
  <si>
    <t xml:space="preserve"> Lakásfenntartási tám.</t>
  </si>
  <si>
    <t xml:space="preserve"> Kieg.gyvt</t>
  </si>
  <si>
    <t>2-5</t>
  </si>
  <si>
    <t>Időskorúak járadéka</t>
  </si>
  <si>
    <t>2-7.</t>
  </si>
  <si>
    <t>Ápolási díj</t>
  </si>
  <si>
    <t>2-8.</t>
  </si>
  <si>
    <t>Kiegészítő gyermekvédelmi támogatás</t>
  </si>
  <si>
    <t>2-9.</t>
  </si>
  <si>
    <t>Óvodáztatási támogatás</t>
  </si>
  <si>
    <t>EU-s forrás</t>
  </si>
  <si>
    <t>hazai forrás</t>
  </si>
  <si>
    <t>Bevételi többlet</t>
  </si>
  <si>
    <t>Működési célú támogatás értékű bev. EU-s forrás</t>
  </si>
  <si>
    <r>
      <t xml:space="preserve">5 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</si>
  <si>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t>III. n.évi módosított előirányzat</t>
  </si>
  <si>
    <t>2013. évi tervezett előirányzat</t>
  </si>
  <si>
    <t xml:space="preserve">         III. n.évi  módosított előirányzat</t>
  </si>
  <si>
    <t xml:space="preserve">        III. n. évi módosított előirányzat</t>
  </si>
  <si>
    <t xml:space="preserve">        I. félévi módosított előirányzat</t>
  </si>
  <si>
    <t>I. félév</t>
  </si>
  <si>
    <t>segédképletek</t>
  </si>
  <si>
    <t xml:space="preserve"> eredeti 1-30-ig</t>
  </si>
  <si>
    <t>III. n.év</t>
  </si>
  <si>
    <t>III.n.évi módosított előirányzat</t>
  </si>
  <si>
    <t>III. n. évi módosított előirányzat</t>
  </si>
  <si>
    <t>eredeti 1-30</t>
  </si>
  <si>
    <t>I. félévi módosított 1-30</t>
  </si>
  <si>
    <t>III. n. évi módosított előirányzat 1-30</t>
  </si>
  <si>
    <t>Működési c. hiteltámogatás</t>
  </si>
  <si>
    <t>1.4</t>
  </si>
  <si>
    <t>Fejlesztési c. hiteltámogatás</t>
  </si>
  <si>
    <t>1.5.</t>
  </si>
  <si>
    <t>1-43</t>
  </si>
  <si>
    <t>Nappali rendszerű gimnáziumi oktatás</t>
  </si>
  <si>
    <t>1-19.</t>
  </si>
  <si>
    <t>Időskorúk tartós bentlakásos ellátása</t>
  </si>
  <si>
    <t>Idősek otthona előtető kialakítása</t>
  </si>
  <si>
    <t xml:space="preserve">         Kieg.gyermekvéd.tám.</t>
  </si>
  <si>
    <t>Vízelvezető árok kialakítása</t>
  </si>
  <si>
    <r>
      <t xml:space="preserve">1-26.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0"/>
      </rPr>
      <t>s</t>
    </r>
  </si>
  <si>
    <r>
      <t xml:space="preserve">1-43. </t>
    </r>
    <r>
      <rPr>
        <b/>
        <u val="single"/>
        <sz val="10"/>
        <rFont val="Arial CE"/>
        <family val="0"/>
      </rPr>
      <t>Nappali rendszerű gimnáziumi oktat</t>
    </r>
    <r>
      <rPr>
        <b/>
        <sz val="10"/>
        <rFont val="Arial CE"/>
        <family val="0"/>
      </rPr>
      <t>ás</t>
    </r>
  </si>
  <si>
    <t>Gimnázium padló javítás</t>
  </si>
  <si>
    <t>Eötvös Alapítvány támogatása</t>
  </si>
  <si>
    <t>Számítógép beszerzés</t>
  </si>
  <si>
    <t>1-22. Kiegészítő gyermekvédelmi támogatás</t>
  </si>
  <si>
    <t xml:space="preserve">         Módosítás összesen</t>
  </si>
  <si>
    <t>1-23.</t>
  </si>
  <si>
    <t>Rendszeres gyermekvédelmi pénzbeli elltás</t>
  </si>
  <si>
    <t>3-7.</t>
  </si>
  <si>
    <t>Sportcsarnok beruházás</t>
  </si>
  <si>
    <t>Rendőrkapitányságnak laptop beszerzés</t>
  </si>
  <si>
    <t>Kompolsztáló beruházás</t>
  </si>
  <si>
    <t>Homlozatfelújítási pályázat</t>
  </si>
  <si>
    <t>III. negyedévi módosított előirányzat</t>
  </si>
  <si>
    <t xml:space="preserve">   -működési c. hiteltámogatás</t>
  </si>
  <si>
    <t xml:space="preserve">   Fejlesztési célú hiteltámogatás</t>
  </si>
  <si>
    <t>Szociális Osztály</t>
  </si>
  <si>
    <t>Emberi Erőforrás és Hatósági Osztály</t>
  </si>
  <si>
    <t>Kiegyenlítő, függő,átfutó kiadások</t>
  </si>
  <si>
    <t>Költségvetési cím és megnevezés</t>
  </si>
  <si>
    <t>Kiegyenlítő, függő,átfutó bevételek</t>
  </si>
  <si>
    <t>Módosítás</t>
  </si>
  <si>
    <r>
      <t xml:space="preserve">5.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</si>
  <si>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t>Térségi Társulásnak bérkompenzáció átadása</t>
  </si>
  <si>
    <t>Társégi Társulásnak létszámcsökk.pályázat átadása</t>
  </si>
  <si>
    <t>Térségi Társulásnak igényelt normatíva átadása</t>
  </si>
  <si>
    <t>1-12</t>
  </si>
  <si>
    <t>Önk.elszámolásai költségv.szerveikkel</t>
  </si>
  <si>
    <t>Könyvtári érdekeltségnövelő támogatás</t>
  </si>
  <si>
    <t>Német nemzetiségi Kórus támogaása</t>
  </si>
  <si>
    <t>Gimnázium étkezési normatíva átadása</t>
  </si>
  <si>
    <t xml:space="preserve"> 2013. évi költségvetésének IV. negyedévi  módosítása</t>
  </si>
  <si>
    <t>IV n.évi módosított előirányzat</t>
  </si>
  <si>
    <t xml:space="preserve"> 2013. évi költségvetésének IV. negyedévi módosítása</t>
  </si>
  <si>
    <t>2013. évi költségvetésének IV. negyedévi  módosítása</t>
  </si>
  <si>
    <t xml:space="preserve">         IV. n.évi  módosított előirányzat</t>
  </si>
  <si>
    <t xml:space="preserve">         III. n.évi módosított előirányzat</t>
  </si>
  <si>
    <t xml:space="preserve">         IV.. n.évi  módosított előirányzat</t>
  </si>
  <si>
    <t xml:space="preserve">        III.n. évi módosított előirányzat</t>
  </si>
  <si>
    <t xml:space="preserve">        IV n. évi módosított előirányzat</t>
  </si>
  <si>
    <t xml:space="preserve">         III.n.évi módosított előirányzat</t>
  </si>
  <si>
    <t xml:space="preserve">        IV. n. évi módosított előirányzat</t>
  </si>
  <si>
    <t xml:space="preserve">        III.n.évi módosított előirányzat</t>
  </si>
  <si>
    <t xml:space="preserve">        IV. n.évi módosított előirányzat</t>
  </si>
  <si>
    <t xml:space="preserve">        III. n.évi módosított előirányzat</t>
  </si>
  <si>
    <t xml:space="preserve">        IV.n.évi módosított előirányzat</t>
  </si>
  <si>
    <t xml:space="preserve">        III n.évi módosított előirányzat</t>
  </si>
  <si>
    <t xml:space="preserve">        IV.névi módosított előirányzat</t>
  </si>
  <si>
    <t>2013. évi költségvetésének IV. negyedévi módosítása</t>
  </si>
  <si>
    <t xml:space="preserve">    III.n.évi módosított előirányzat</t>
  </si>
  <si>
    <t xml:space="preserve">    IV. n.évi módosított előirányzat</t>
  </si>
  <si>
    <t xml:space="preserve">        IV. n.évi ódosított előirányzat</t>
  </si>
  <si>
    <t xml:space="preserve">       IV. n.évi módosított előirányzat</t>
  </si>
  <si>
    <t>2013. évi költségvetésének IV negyedévi módosítása</t>
  </si>
  <si>
    <t>IV. n.évi módosított előirányzat</t>
  </si>
  <si>
    <t>III.n.évi módosított előriányzat</t>
  </si>
  <si>
    <t>IV.n. évi módosított előirányzat</t>
  </si>
  <si>
    <t>III. n.évi módosított előriányzat</t>
  </si>
  <si>
    <t>IV.. n.évi módosított előirányzat</t>
  </si>
  <si>
    <t>IV.n.évi módosított előirányzat</t>
  </si>
  <si>
    <t>IV. .n.évi módosított előirányzat</t>
  </si>
  <si>
    <t>III. n.évimódosított előirányzat</t>
  </si>
  <si>
    <t>IV. n. évi módosított előirányzat</t>
  </si>
  <si>
    <t>IV n. évi módosított előirányzat</t>
  </si>
  <si>
    <t>IV. n.évi mód. előirányzat</t>
  </si>
  <si>
    <t>III. n.évi mód. előirányzat</t>
  </si>
  <si>
    <t xml:space="preserve">                              2013. évi költségvetésének IV negyedévi módosítása</t>
  </si>
  <si>
    <t>III.n.évi mód. előirányzat</t>
  </si>
  <si>
    <t>IV.n.évi mód. előirányzat</t>
  </si>
  <si>
    <t>IV. negyedévi módosított előirányzat</t>
  </si>
  <si>
    <t xml:space="preserve">                     2013. évi költségvetésének IV. negyedévi módosítása</t>
  </si>
  <si>
    <t xml:space="preserve">                             2013. évi költségvetésének IV. negyedévi módosítása</t>
  </si>
  <si>
    <t>IV .n.évi módosított előirányzat</t>
  </si>
  <si>
    <t>szemétszállítás</t>
  </si>
  <si>
    <t>módosítás összesen</t>
  </si>
  <si>
    <t>egyéb építmények felújítása</t>
  </si>
  <si>
    <t>karbantartás csökk.</t>
  </si>
  <si>
    <t>felújítás csökk.</t>
  </si>
  <si>
    <t>bérlakás lemond.tér.elmaradása</t>
  </si>
  <si>
    <t>közös költség</t>
  </si>
  <si>
    <t>karbantartás, kisjavítás</t>
  </si>
  <si>
    <t>készletbeszerzés</t>
  </si>
  <si>
    <t>közüzemi díjak</t>
  </si>
  <si>
    <t>egyéb üzemeltetés</t>
  </si>
  <si>
    <t>felújítás elmaradása</t>
  </si>
  <si>
    <t>egyéb üzemeltetés csökk.</t>
  </si>
  <si>
    <t>karbantartás</t>
  </si>
  <si>
    <t>továbbszáml.szolg IH</t>
  </si>
  <si>
    <t>továbbszáml.szolg ÁHT-n kívül</t>
  </si>
  <si>
    <t>egyéb üzemeltetési ktg</t>
  </si>
  <si>
    <t>egyéb üzemeltetés, dologi kiadások áfa</t>
  </si>
  <si>
    <t>parkfenntartás</t>
  </si>
  <si>
    <t>áram</t>
  </si>
  <si>
    <t>elmaradt beruházások</t>
  </si>
  <si>
    <t>működési c. hitel törl.</t>
  </si>
  <si>
    <t>fejl.c.hitel törl.</t>
  </si>
  <si>
    <t>térségnek nyújtott támogatás</t>
  </si>
  <si>
    <t>nonprofit szervez.nyújt.tám.</t>
  </si>
  <si>
    <t>állományba nem tart.juttatása és járuléka</t>
  </si>
  <si>
    <t>bérlet és lízingdíj</t>
  </si>
  <si>
    <t>szállítási szolg.</t>
  </si>
  <si>
    <t>munkáltató által fiz.szja repi után</t>
  </si>
  <si>
    <t>egészségügyi hozzájár. Repi után</t>
  </si>
  <si>
    <t>adómentes reprezentáció</t>
  </si>
  <si>
    <t>adóköteles reprezentáció</t>
  </si>
  <si>
    <t>működési c. kamatkiadás</t>
  </si>
  <si>
    <t>felhalmozási c. kamatkiadás</t>
  </si>
  <si>
    <t>egyéb üzemeltetési kiadások</t>
  </si>
  <si>
    <t>felújítás</t>
  </si>
  <si>
    <t>készlet beszerzés</t>
  </si>
  <si>
    <t>gyermekorvosi rendelő szoftver</t>
  </si>
  <si>
    <t>kommunikációs szolgáltatás</t>
  </si>
  <si>
    <t>vásárolt szolg. Gyermekorvos helyettes.</t>
  </si>
  <si>
    <t>egyéb különfél dologi kiadások</t>
  </si>
  <si>
    <t>dologi kiadások áfa</t>
  </si>
  <si>
    <t>adók, díjak, egyéb befiz.</t>
  </si>
  <si>
    <t>kistérségi társnak nyújtott támogatás</t>
  </si>
  <si>
    <t>erzsébet utalvány</t>
  </si>
  <si>
    <t>átmeneti segély</t>
  </si>
  <si>
    <t>temetési segély</t>
  </si>
  <si>
    <t>egyszeri gyvt.</t>
  </si>
  <si>
    <t>egyéb önkormányzati családi támogatás</t>
  </si>
  <si>
    <t>önk. saját hat.körben nyújtott tám.</t>
  </si>
  <si>
    <t>egyéb dologi kiadás</t>
  </si>
  <si>
    <t>közgyőgyellátás</t>
  </si>
  <si>
    <t>köztemetés</t>
  </si>
  <si>
    <t xml:space="preserve">karbantartás </t>
  </si>
  <si>
    <t>egyéb üzemeltetési költségek</t>
  </si>
  <si>
    <t>eszközbeszerzés</t>
  </si>
  <si>
    <t>Közfoglalkoztatás bér és járulék</t>
  </si>
  <si>
    <t>munkaruha</t>
  </si>
  <si>
    <t>egyéb dologi kiadások</t>
  </si>
  <si>
    <r>
      <t xml:space="preserve">1-44. </t>
    </r>
    <r>
      <rPr>
        <b/>
        <u val="single"/>
        <sz val="10"/>
        <rFont val="Arial CE"/>
        <family val="0"/>
      </rPr>
      <t>Téli közfoglalkoztatás</t>
    </r>
  </si>
  <si>
    <t>személyi juttatások és járulékai</t>
  </si>
  <si>
    <t>közműv.kft.támog.csökk.</t>
  </si>
  <si>
    <t>SOFT miniprojekt lebonyolítása</t>
  </si>
  <si>
    <t>bérleti és lízingdíj</t>
  </si>
  <si>
    <t>könyvtár költöztetés ktg.csökk.</t>
  </si>
  <si>
    <t>hirdetési díjak</t>
  </si>
  <si>
    <t>felújítás elhúzódása</t>
  </si>
  <si>
    <t>szállítási szolg, készletbeszerzés</t>
  </si>
  <si>
    <t>dologi kiadások áfa növ.</t>
  </si>
  <si>
    <t>bérleti és lízingdíjak</t>
  </si>
  <si>
    <t>egyéb üzemeltetési költségek csökk.</t>
  </si>
  <si>
    <t>diáksport tám.</t>
  </si>
  <si>
    <t>dologi kiadások csökk.</t>
  </si>
  <si>
    <t>dologi kiadások növekedése</t>
  </si>
  <si>
    <t>gyermektartásdíj</t>
  </si>
  <si>
    <t>hulladékgyűjtés</t>
  </si>
  <si>
    <t>útépítés</t>
  </si>
  <si>
    <t>hidak,utak, alagutak üzemeltetése</t>
  </si>
  <si>
    <t>lakóingatlan üzemeltetése</t>
  </si>
  <si>
    <t>nem lakóingatlan üzemeltetése</t>
  </si>
  <si>
    <t>állategészségügy</t>
  </si>
  <si>
    <t>zöldterület kezelése</t>
  </si>
  <si>
    <t>közvilágítás</t>
  </si>
  <si>
    <t>város és községgazdálkodási feladatok</t>
  </si>
  <si>
    <t xml:space="preserve">óvodai nevelés </t>
  </si>
  <si>
    <t>ált. iskolai oktatás</t>
  </si>
  <si>
    <t>pedagógiai szakszolgálat</t>
  </si>
  <si>
    <t>gyermekorvos helyettesítés</t>
  </si>
  <si>
    <t>idősek otthona</t>
  </si>
  <si>
    <t>idősek nappali ellátása</t>
  </si>
  <si>
    <t xml:space="preserve">köztemetés </t>
  </si>
  <si>
    <t>rendsz.gyermekvédelmi támogatás</t>
  </si>
  <si>
    <t>rendkívüli gyermekvédelmi tám.</t>
  </si>
  <si>
    <t>egyéb önkormányzati eseti támogatás</t>
  </si>
  <si>
    <t>adósságkezelési szolg.</t>
  </si>
  <si>
    <t>közgyógyelláts</t>
  </si>
  <si>
    <t>bölcsőde</t>
  </si>
  <si>
    <t>téli közfoglalkoztatás</t>
  </si>
  <si>
    <t>közművelődési kft. Támogatás</t>
  </si>
  <si>
    <t>könyvtár felújítás</t>
  </si>
  <si>
    <t>sportlétesítmények működtetése és fejl.</t>
  </si>
  <si>
    <t>iskolai diáksport</t>
  </si>
  <si>
    <t>szabadidősport</t>
  </si>
  <si>
    <t>versenysopt</t>
  </si>
  <si>
    <t>temető üzemeltetés</t>
  </si>
  <si>
    <t>kincstári szervezet és intézm.finansz.növ.</t>
  </si>
  <si>
    <t>polgármesteri hivatal finansz.növ.</t>
  </si>
  <si>
    <t>lakóingatlan üzemeltetése lakbérbev.csökk.</t>
  </si>
  <si>
    <t>nem lakóingatlan működtetés bev. Csökk</t>
  </si>
  <si>
    <t xml:space="preserve">városgazdálkodási feladatok </t>
  </si>
  <si>
    <t>önk.elszám kp-i költségvetéssel</t>
  </si>
  <si>
    <t>OEP támogatás gyermekorvosi praxisra</t>
  </si>
  <si>
    <t>hosszabb időtart közfogl.támogatása</t>
  </si>
  <si>
    <t>start téli közfoglalk.támogatása</t>
  </si>
  <si>
    <t>köztemető müködtetés bev.növ.</t>
  </si>
  <si>
    <t>demens ellátás</t>
  </si>
  <si>
    <t xml:space="preserve">         vízdjbevétel növekedése</t>
  </si>
  <si>
    <t xml:space="preserve">         lakbérbevétel</t>
  </si>
  <si>
    <t xml:space="preserve">         továbbszáml.szolg.</t>
  </si>
  <si>
    <t xml:space="preserve">         továbbszám.szolg. ÁHT-n belül</t>
  </si>
  <si>
    <t xml:space="preserve">         továbbszáml.szolg.ÁHT-n kívül</t>
  </si>
  <si>
    <t xml:space="preserve">         helyiségbérbeadásából szárm.bev.</t>
  </si>
  <si>
    <t xml:space="preserve">         kötbér, kártérítés bev.</t>
  </si>
  <si>
    <t xml:space="preserve">         földhaszonbér</t>
  </si>
  <si>
    <t xml:space="preserve">         saját intézményi bevétel</t>
  </si>
  <si>
    <t xml:space="preserve">         rövid lejár hitel felvét</t>
  </si>
  <si>
    <t xml:space="preserve">         kamatbevétel</t>
  </si>
  <si>
    <t xml:space="preserve">         önk.egyéb helyiség ért.bev.</t>
  </si>
  <si>
    <t xml:space="preserve">         telekértékesítés bevétel</t>
  </si>
  <si>
    <t xml:space="preserve">         továbbszáml.szolg.bevétel</t>
  </si>
  <si>
    <t xml:space="preserve">         intézményi folyó bevételek</t>
  </si>
  <si>
    <t xml:space="preserve">         OEP támogatás gyermekorvosi praxis műk</t>
  </si>
  <si>
    <t xml:space="preserve">         módsoítás összesen</t>
  </si>
  <si>
    <t xml:space="preserve">        talajterhelési díj bev.növ</t>
  </si>
  <si>
    <t xml:space="preserve">        építményadó bev.növ.</t>
  </si>
  <si>
    <t xml:space="preserve">        iparűzési adó bev.növ.</t>
  </si>
  <si>
    <t xml:space="preserve">        adópótlék, adóbírság</t>
  </si>
  <si>
    <t xml:space="preserve">         önk. bérlakás értékesítés bev.csök</t>
  </si>
  <si>
    <t xml:space="preserve">         földterület értékesítés</t>
  </si>
  <si>
    <t xml:space="preserve">         egyes jövedelem pótló tám.</t>
  </si>
  <si>
    <t xml:space="preserve">         normatív támogatások</t>
  </si>
  <si>
    <t xml:space="preserve">         támogatásértékű bevétel</t>
  </si>
  <si>
    <t xml:space="preserve">        kamatbevétel</t>
  </si>
  <si>
    <t xml:space="preserve">         téli közfogl.tám. Áht-n belül</t>
  </si>
  <si>
    <t>1-44.Start téli közfoglalkoztatás</t>
  </si>
  <si>
    <t xml:space="preserve">         temető működtetés bevétel</t>
  </si>
  <si>
    <t>IV.n. módosítás össz. 1-30</t>
  </si>
  <si>
    <t xml:space="preserve">        Áht-n belül nyújtoptt szolg.</t>
  </si>
  <si>
    <t>1-17. Fekvőbetegek krónikus ellátása</t>
  </si>
  <si>
    <t xml:space="preserve">        gyermektartásdíj</t>
  </si>
  <si>
    <t xml:space="preserve">        módosítás összesen</t>
  </si>
  <si>
    <t>intermodális közlkp.</t>
  </si>
  <si>
    <t>,</t>
  </si>
  <si>
    <t>ált.tart. Kiadás</t>
  </si>
  <si>
    <t>ált.tart. Bevétel</t>
  </si>
  <si>
    <t>önkormányzati támogatások</t>
  </si>
  <si>
    <t>egyéb szolgáltatás</t>
  </si>
  <si>
    <t xml:space="preserve">        finanszírozás növelése</t>
  </si>
  <si>
    <t>ügyviteli eszk.beszerzés</t>
  </si>
  <si>
    <t>személyi jellegű kifizetések csökk.</t>
  </si>
  <si>
    <t>szoc. hj. adó</t>
  </si>
  <si>
    <t>készletbeszerzés csökk.</t>
  </si>
  <si>
    <t>egyéb üzemeltetés növ.</t>
  </si>
  <si>
    <t>dologi kiadások áfa csökk.</t>
  </si>
  <si>
    <t>adók, díjak egyéb befiz.(cégaautóadó,rehab.</t>
  </si>
  <si>
    <t>egyéb bép beszerzés</t>
  </si>
  <si>
    <t>vagyoni értékű jogok</t>
  </si>
  <si>
    <t>óvodáztatási támogatás</t>
  </si>
  <si>
    <t>ápolási díj</t>
  </si>
  <si>
    <t>időskorúak járadéka</t>
  </si>
  <si>
    <t>módosatás összesen.</t>
  </si>
  <si>
    <t>2-10. Közgyógyellátás</t>
  </si>
  <si>
    <t>közgyógyellátás</t>
  </si>
  <si>
    <t xml:space="preserve"> III. negyedévi módosított előirányzat</t>
  </si>
  <si>
    <t>IIV n.évi módosított előirányzat</t>
  </si>
  <si>
    <t>1-18.</t>
  </si>
  <si>
    <t>Járóbetegek gyógyító szakellátása</t>
  </si>
  <si>
    <t>Gyermekorvosi rendelő szoftver besz.</t>
  </si>
  <si>
    <t>1-35.</t>
  </si>
  <si>
    <t>1-15.</t>
  </si>
  <si>
    <t>Ált. isk.tanulók nappali rendszerű nevelése,oktatása</t>
  </si>
  <si>
    <t>3-4.</t>
  </si>
  <si>
    <t>Arany János Városi Könyvtár</t>
  </si>
  <si>
    <t>Bérpótló juttatásra jogosultak közfoglalkoztatása</t>
  </si>
  <si>
    <t>3-8.</t>
  </si>
  <si>
    <t>Szoftver beszerzés</t>
  </si>
  <si>
    <t>1-37.</t>
  </si>
  <si>
    <t>Könyvtár pályázat SOFT miniprojektek támogaása</t>
  </si>
  <si>
    <t>Dr. Mosonyi Albert Gondozási Központ</t>
  </si>
  <si>
    <t xml:space="preserve">Dorogi Nehézatlétikai Klub          </t>
  </si>
  <si>
    <t>2-10.</t>
  </si>
  <si>
    <r>
      <t xml:space="preserve">1-45. </t>
    </r>
    <r>
      <rPr>
        <b/>
        <u val="single"/>
        <sz val="10"/>
        <rFont val="Arial CE"/>
        <family val="0"/>
      </rPr>
      <t>Céltartalék</t>
    </r>
  </si>
  <si>
    <r>
      <t xml:space="preserve">1-46. </t>
    </r>
    <r>
      <rPr>
        <b/>
        <u val="single"/>
        <sz val="10"/>
        <rFont val="Arial CE"/>
        <family val="0"/>
      </rPr>
      <t>Általános tartalék</t>
    </r>
  </si>
  <si>
    <t>informatikai eszközök és programok</t>
  </si>
  <si>
    <t>Stadion egyéb gép beszerzés</t>
  </si>
  <si>
    <t>informatikai eszközök beszerzése</t>
  </si>
  <si>
    <t xml:space="preserve">         egyéb bevétel csökk.</t>
  </si>
  <si>
    <t xml:space="preserve">         módosítás összesen</t>
  </si>
  <si>
    <t>KÖT</t>
  </si>
  <si>
    <t>kÖT</t>
  </si>
  <si>
    <t>ÖNKÉNT</t>
  </si>
  <si>
    <t>ÁLLIG</t>
  </si>
  <si>
    <t>ÖNK</t>
  </si>
  <si>
    <t>ÖNKÉNT VÁLLALT FELADAT IV.N.ÉV MÓD EI.</t>
  </si>
  <si>
    <t>KÖTELEZŐ FELADAT IV.N.ÉVI MÓD.EI.</t>
  </si>
  <si>
    <t>ÁLL.IG.FELADAT IV.N.ÉVI MÓD.EI.</t>
  </si>
  <si>
    <t>ÁLLIG.</t>
  </si>
  <si>
    <t>ELLENŐRZÉS</t>
  </si>
  <si>
    <t>ÁLT. TARTALÉK</t>
  </si>
  <si>
    <t>kÖTELEZŐ FELADAT IV.N.ÉVI MÓD.EI.ÖSSZES</t>
  </si>
  <si>
    <t>Ellátottak pénzbeli ellátása</t>
  </si>
  <si>
    <t>Finanszírozás korrekció</t>
  </si>
  <si>
    <t>Előirányzat átcsoportosítás</t>
  </si>
  <si>
    <t>Működési saját bevételi többlet</t>
  </si>
  <si>
    <t>Nyelvoktatásra átvett pénz</t>
  </si>
  <si>
    <t>TÁMOP 3.1.7 elszámolás</t>
  </si>
  <si>
    <t>Finanszírozási korrekció</t>
  </si>
  <si>
    <t>TIOP 1.2.3 pályázati átvett pénz</t>
  </si>
  <si>
    <t>Versmondó versenyre átvett pénz</t>
  </si>
  <si>
    <t>Működési saját bevételi hiány</t>
  </si>
  <si>
    <t>Munkaügyi Hivataltól átvett pénzeszk.</t>
  </si>
  <si>
    <t>OEP finanszírozási többlet</t>
  </si>
  <si>
    <t>TÁMOP 3.1.7 támogatás</t>
  </si>
  <si>
    <t>Működési saját bevétel többlet</t>
  </si>
  <si>
    <t>Munkaügyi hivataltól átvett pénz</t>
  </si>
  <si>
    <t>2013. évi költségvetésének IV. negyedéves módosítása</t>
  </si>
  <si>
    <t>4/2. melléklet a 2-11. Polgármesteri Hivatal bevételei 5/2014. (II.28.) önkormányzati rendelethez</t>
  </si>
  <si>
    <t>4/3. melléklet a 3-7 Intézmények bevételei  5/2014. (II.28.) önkormányzati rendelethez</t>
  </si>
  <si>
    <t>5/1. melléklet a 1-46. Helyi önkormányzatok kiadásai  5/2014. (II.28.)  önkormányzati rendelethez</t>
  </si>
  <si>
    <t>5/2. melléklet 2-10. Polgármesteri Hivatal kiadásai a  5/2014. (II.28.)  önkormányzati rendelethez</t>
  </si>
  <si>
    <t>9/3. melléklet az  5/2014. (II.28.) önkormmányzati rendelethez</t>
  </si>
  <si>
    <t>10. melléklet az  5/2014. (II.28.) önkormányzati rendelethez</t>
  </si>
  <si>
    <t>11/1. melléklet az 5/2014. (II.28.) önkormányzati rendelethez</t>
  </si>
  <si>
    <t>11/2 melléklet az  5/2014. (II.28.) számú önkormányzati rendelethez</t>
  </si>
  <si>
    <t xml:space="preserve">13. melléklet az  5/2014. (II.28.) önkormányzati rendelethez </t>
  </si>
  <si>
    <t>14. melléklet az  5/2014. (II.28.) önkormányzati  rendelethez</t>
  </si>
  <si>
    <t>4. melléklet az  5/2014. (II.28.) önkormányzati rendelethez</t>
  </si>
  <si>
    <t>5. melléklet az  5/2014. (II.28.) önkormányzati rendelethez</t>
  </si>
  <si>
    <t>5/3. melléklet a 3-8. Intézmények kiadásai  az  5/2014. (II.28.) önkormányzati rendelethez</t>
  </si>
  <si>
    <t>7. melléklet az  5/2014. (II.28.) önkormányzati rendelethez</t>
  </si>
  <si>
    <t>8. melléklet a  5/2014. (II.28.) számú önkormányzati rendelethez</t>
  </si>
  <si>
    <t>9/1. melléklet az  5/2014. (II.28.) önkormányzati rendelethez</t>
  </si>
  <si>
    <t>9/2.  melléklet az  5/2014. (II.28.) számú önkormányzati rendelethez</t>
  </si>
  <si>
    <t>3. melléklet az 5/2014. (II.28.) önkormányzati rendelethez</t>
  </si>
  <si>
    <t>2. melléklet az  5/2014. (II.28.)  önkormányzati rendelethez</t>
  </si>
  <si>
    <t xml:space="preserve"> 4/1. melléklet az 1-44. Helyi önkormányzatok bevételei  5/2014. (II.28.) önkormányzati rendelethez</t>
  </si>
  <si>
    <t>11. melléklet az  5/2014. (II.28.)  önkormányzati 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</si>
</sst>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name val="Times New Roman CE"/>
      <family val="1"/>
    </font>
    <font>
      <sz val="12"/>
      <name val="MS Sans Serif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 CE"/>
      <family val="0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4" borderId="7" applyNumberFormat="0" applyFont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8" fillId="6" borderId="0" applyNumberFormat="0" applyBorder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13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4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49" fontId="8" fillId="0" borderId="1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14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7" fillId="0" borderId="1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24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9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9" fillId="0" borderId="10" xfId="0" applyFont="1" applyBorder="1" applyAlignment="1">
      <alignment horizontal="left"/>
    </xf>
    <xf numFmtId="3" fontId="7" fillId="0" borderId="15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8" fillId="0" borderId="22" xfId="0" applyFont="1" applyBorder="1" applyAlignment="1">
      <alignment/>
    </xf>
    <xf numFmtId="0" fontId="7" fillId="0" borderId="15" xfId="0" applyFont="1" applyBorder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8" fillId="0" borderId="12" xfId="0" applyFont="1" applyBorder="1" applyAlignment="1">
      <alignment horizontal="left" indent="2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 indent="3"/>
    </xf>
    <xf numFmtId="3" fontId="9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3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8" fillId="0" borderId="15" xfId="0" applyFont="1" applyBorder="1" applyAlignment="1">
      <alignment horizontal="left" indent="3"/>
    </xf>
    <xf numFmtId="0" fontId="8" fillId="0" borderId="10" xfId="0" applyFont="1" applyBorder="1" applyAlignment="1">
      <alignment horizontal="left" indent="3"/>
    </xf>
    <xf numFmtId="1" fontId="8" fillId="0" borderId="15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3" fontId="9" fillId="0" borderId="15" xfId="0" applyNumberFormat="1" applyFont="1" applyBorder="1" applyAlignment="1">
      <alignment vertical="center"/>
    </xf>
    <xf numFmtId="0" fontId="7" fillId="0" borderId="24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3" fontId="9" fillId="0" borderId="19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7" fillId="0" borderId="15" xfId="0" applyFont="1" applyFill="1" applyBorder="1" applyAlignment="1">
      <alignment horizontal="left" indent="2"/>
    </xf>
    <xf numFmtId="3" fontId="7" fillId="0" borderId="2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3" fontId="3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24" xfId="40" applyNumberFormat="1" applyFont="1" applyBorder="1" applyAlignment="1">
      <alignment horizontal="right"/>
    </xf>
    <xf numFmtId="0" fontId="8" fillId="0" borderId="22" xfId="0" applyFont="1" applyBorder="1" applyAlignment="1">
      <alignment horizontal="left" indent="3"/>
    </xf>
    <xf numFmtId="0" fontId="7" fillId="0" borderId="23" xfId="0" applyFont="1" applyBorder="1" applyAlignment="1">
      <alignment horizontal="left" indent="3"/>
    </xf>
    <xf numFmtId="49" fontId="8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3" fontId="9" fillId="0" borderId="19" xfId="0" applyNumberFormat="1" applyFont="1" applyBorder="1" applyAlignment="1">
      <alignment/>
    </xf>
    <xf numFmtId="49" fontId="8" fillId="0" borderId="22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vertical="center"/>
    </xf>
    <xf numFmtId="0" fontId="3" fillId="18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0" fontId="0" fillId="18" borderId="0" xfId="0" applyFill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2" xfId="0" applyFont="1" applyFill="1" applyBorder="1" applyAlignment="1">
      <alignment vertical="center"/>
    </xf>
    <xf numFmtId="0" fontId="9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18" borderId="23" xfId="0" applyFont="1" applyFill="1" applyBorder="1" applyAlignment="1">
      <alignment/>
    </xf>
    <xf numFmtId="0" fontId="8" fillId="18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left" indent="3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 indent="3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left" indent="2"/>
    </xf>
    <xf numFmtId="3" fontId="7" fillId="0" borderId="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16" borderId="12" xfId="0" applyNumberFormat="1" applyFont="1" applyFill="1" applyBorder="1" applyAlignment="1">
      <alignment/>
    </xf>
    <xf numFmtId="0" fontId="7" fillId="16" borderId="24" xfId="0" applyFont="1" applyFill="1" applyBorder="1" applyAlignment="1">
      <alignment/>
    </xf>
    <xf numFmtId="3" fontId="7" fillId="16" borderId="20" xfId="0" applyNumberFormat="1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16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 indent="2"/>
    </xf>
    <xf numFmtId="0" fontId="7" fillId="0" borderId="37" xfId="0" applyFont="1" applyBorder="1" applyAlignment="1">
      <alignment horizontal="left" indent="2"/>
    </xf>
    <xf numFmtId="0" fontId="7" fillId="0" borderId="3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left" indent="3"/>
    </xf>
    <xf numFmtId="0" fontId="7" fillId="0" borderId="35" xfId="0" applyFont="1" applyBorder="1" applyAlignment="1">
      <alignment/>
    </xf>
    <xf numFmtId="0" fontId="7" fillId="0" borderId="35" xfId="0" applyFont="1" applyBorder="1" applyAlignment="1">
      <alignment horizontal="left" indent="3"/>
    </xf>
    <xf numFmtId="0" fontId="7" fillId="0" borderId="35" xfId="0" applyFont="1" applyBorder="1" applyAlignment="1">
      <alignment/>
    </xf>
    <xf numFmtId="0" fontId="8" fillId="0" borderId="37" xfId="0" applyFont="1" applyBorder="1" applyAlignment="1">
      <alignment horizontal="left" indent="2"/>
    </xf>
    <xf numFmtId="0" fontId="8" fillId="0" borderId="36" xfId="0" applyFont="1" applyBorder="1" applyAlignment="1">
      <alignment horizontal="left" indent="2"/>
    </xf>
    <xf numFmtId="0" fontId="7" fillId="0" borderId="39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/>
    </xf>
    <xf numFmtId="3" fontId="7" fillId="0" borderId="12" xfId="40" applyNumberFormat="1" applyFont="1" applyBorder="1" applyAlignment="1">
      <alignment horizontal="right"/>
    </xf>
    <xf numFmtId="0" fontId="7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6.7109375" style="0" customWidth="1"/>
    <col min="2" max="2" width="41.7109375" style="0" customWidth="1"/>
    <col min="3" max="3" width="19.140625" style="0" customWidth="1"/>
    <col min="4" max="4" width="14.7109375" style="0" customWidth="1"/>
    <col min="5" max="5" width="12.7109375" style="0" customWidth="1"/>
    <col min="6" max="6" width="6.7109375" style="0" customWidth="1"/>
    <col min="7" max="7" width="31.7109375" style="0" customWidth="1"/>
    <col min="8" max="10" width="11.7109375" style="0" customWidth="1"/>
  </cols>
  <sheetData>
    <row r="1" spans="1:10" ht="15.75">
      <c r="A1" s="34" t="s">
        <v>933</v>
      </c>
      <c r="B1" s="34"/>
      <c r="C1" s="34"/>
      <c r="D1" s="32"/>
      <c r="E1" s="32"/>
      <c r="F1" s="34"/>
      <c r="G1" s="34"/>
      <c r="H1" s="34"/>
      <c r="I1" s="32"/>
      <c r="J1" s="32"/>
    </row>
    <row r="2" spans="1:10" ht="15.75">
      <c r="A2" s="34"/>
      <c r="B2" s="34"/>
      <c r="C2" s="34"/>
      <c r="D2" s="32"/>
      <c r="E2" s="32"/>
      <c r="F2" s="34"/>
      <c r="G2" s="34"/>
      <c r="H2" s="34"/>
      <c r="I2" s="32"/>
      <c r="J2" s="32"/>
    </row>
    <row r="3" spans="1:10" ht="15.75">
      <c r="A3" s="451" t="s">
        <v>42</v>
      </c>
      <c r="B3" s="452"/>
      <c r="C3" s="452"/>
      <c r="D3" s="452"/>
      <c r="E3" s="22"/>
      <c r="F3" s="49"/>
      <c r="G3" s="4"/>
      <c r="H3" s="49"/>
      <c r="I3" s="38"/>
      <c r="J3" s="22"/>
    </row>
    <row r="4" spans="1:10" ht="15.75">
      <c r="A4" s="453" t="s">
        <v>649</v>
      </c>
      <c r="B4" s="452"/>
      <c r="C4" s="453"/>
      <c r="D4" s="452"/>
      <c r="E4" s="33"/>
      <c r="F4" s="49"/>
      <c r="G4" s="49"/>
      <c r="H4" s="49"/>
      <c r="I4" s="22"/>
      <c r="J4" s="33"/>
    </row>
    <row r="5" spans="1:10" ht="15.75">
      <c r="A5" s="453" t="s">
        <v>535</v>
      </c>
      <c r="B5" s="452"/>
      <c r="C5" s="452"/>
      <c r="D5" s="452"/>
      <c r="E5" s="33"/>
      <c r="F5" s="49"/>
      <c r="G5" s="49"/>
      <c r="H5" s="49"/>
      <c r="I5" s="45"/>
      <c r="J5" s="33"/>
    </row>
    <row r="6" spans="1:10" ht="15.75">
      <c r="A6" s="49"/>
      <c r="B6" s="49"/>
      <c r="C6" s="49"/>
      <c r="D6" s="45"/>
      <c r="E6" s="33"/>
      <c r="F6" s="49"/>
      <c r="G6" s="49"/>
      <c r="H6" s="49"/>
      <c r="I6" s="45"/>
      <c r="J6" s="33"/>
    </row>
    <row r="7" spans="1:10" ht="13.5" customHeight="1">
      <c r="A7" s="4" t="s">
        <v>0</v>
      </c>
      <c r="B7" s="4"/>
      <c r="C7" s="5"/>
      <c r="D7" s="5" t="s">
        <v>1</v>
      </c>
      <c r="E7" s="5"/>
      <c r="F7" s="4"/>
      <c r="G7" s="4"/>
      <c r="H7" s="4"/>
      <c r="I7" s="5"/>
      <c r="J7" s="5"/>
    </row>
    <row r="8" spans="1:8" ht="13.5" customHeight="1">
      <c r="A8" s="29" t="s">
        <v>2</v>
      </c>
      <c r="B8" s="7" t="s">
        <v>3</v>
      </c>
      <c r="C8" s="454" t="s">
        <v>591</v>
      </c>
      <c r="D8" s="454" t="s">
        <v>600</v>
      </c>
      <c r="E8" s="454" t="s">
        <v>648</v>
      </c>
      <c r="F8" s="22"/>
      <c r="G8" s="22"/>
      <c r="H8" s="22"/>
    </row>
    <row r="9" spans="1:8" ht="31.5" customHeight="1">
      <c r="A9" s="30" t="s">
        <v>6</v>
      </c>
      <c r="B9" s="21"/>
      <c r="C9" s="456"/>
      <c r="D9" s="455"/>
      <c r="E9" s="455"/>
      <c r="F9" s="22"/>
      <c r="G9" s="22"/>
      <c r="H9" s="22"/>
    </row>
    <row r="10" spans="1:8" ht="13.5" customHeight="1">
      <c r="A10" s="7" t="s">
        <v>110</v>
      </c>
      <c r="B10" s="87" t="s">
        <v>173</v>
      </c>
      <c r="C10" s="153">
        <f>SUM(C11:C12)</f>
        <v>1359482</v>
      </c>
      <c r="D10" s="153">
        <f>SUM(D11:D12)</f>
        <v>1368728</v>
      </c>
      <c r="E10" s="153">
        <f>SUM(E11:E12)</f>
        <v>1405178</v>
      </c>
      <c r="F10" s="33"/>
      <c r="G10" s="33"/>
      <c r="H10" s="33"/>
    </row>
    <row r="11" spans="1:8" ht="13.5" customHeight="1">
      <c r="A11" s="52" t="s">
        <v>7</v>
      </c>
      <c r="B11" s="40" t="s">
        <v>174</v>
      </c>
      <c r="C11" s="126">
        <v>229478</v>
      </c>
      <c r="D11" s="126">
        <v>308212</v>
      </c>
      <c r="E11" s="126">
        <v>311205</v>
      </c>
      <c r="F11" s="33"/>
      <c r="G11" s="33"/>
      <c r="H11" s="33"/>
    </row>
    <row r="12" spans="1:8" ht="13.5" customHeight="1">
      <c r="A12" s="52" t="s">
        <v>8</v>
      </c>
      <c r="B12" s="40" t="s">
        <v>175</v>
      </c>
      <c r="C12" s="126">
        <f>SUM(C13:C16)</f>
        <v>1130004</v>
      </c>
      <c r="D12" s="126">
        <f>SUM(D13:D16)</f>
        <v>1060516</v>
      </c>
      <c r="E12" s="126">
        <f>SUM(E13:E16)</f>
        <v>1093973</v>
      </c>
      <c r="F12" s="33"/>
      <c r="G12" s="33"/>
      <c r="H12" s="33"/>
    </row>
    <row r="13" spans="1:8" ht="13.5" customHeight="1">
      <c r="A13" s="114" t="s">
        <v>176</v>
      </c>
      <c r="B13" s="40" t="s">
        <v>177</v>
      </c>
      <c r="C13" s="126">
        <v>1025566</v>
      </c>
      <c r="D13" s="126">
        <v>1025566</v>
      </c>
      <c r="E13" s="126">
        <v>1057390</v>
      </c>
      <c r="F13" s="33"/>
      <c r="G13" s="33"/>
      <c r="H13" s="33"/>
    </row>
    <row r="14" spans="1:8" ht="13.5" customHeight="1">
      <c r="A14" s="114" t="s">
        <v>178</v>
      </c>
      <c r="B14" s="40" t="s">
        <v>13</v>
      </c>
      <c r="C14" s="126">
        <v>28300</v>
      </c>
      <c r="D14" s="126">
        <v>28300</v>
      </c>
      <c r="E14" s="126">
        <v>28351</v>
      </c>
      <c r="F14" s="33"/>
      <c r="G14" s="33"/>
      <c r="H14" s="33"/>
    </row>
    <row r="15" spans="1:8" ht="13.5" customHeight="1">
      <c r="A15" s="114" t="s">
        <v>179</v>
      </c>
      <c r="B15" s="40" t="s">
        <v>311</v>
      </c>
      <c r="C15" s="126">
        <v>5000</v>
      </c>
      <c r="D15" s="126">
        <v>5000</v>
      </c>
      <c r="E15" s="126">
        <v>3683</v>
      </c>
      <c r="F15" s="33"/>
      <c r="G15" s="33"/>
      <c r="H15" s="33"/>
    </row>
    <row r="16" spans="1:8" ht="13.5" customHeight="1">
      <c r="A16" s="115" t="s">
        <v>312</v>
      </c>
      <c r="B16" s="37" t="s">
        <v>313</v>
      </c>
      <c r="C16" s="157">
        <v>71138</v>
      </c>
      <c r="D16" s="157">
        <v>1650</v>
      </c>
      <c r="E16" s="157">
        <v>4549</v>
      </c>
      <c r="F16" s="33"/>
      <c r="G16" s="33"/>
      <c r="H16" s="33"/>
    </row>
    <row r="17" spans="1:8" ht="13.5" customHeight="1">
      <c r="A17" s="21" t="s">
        <v>112</v>
      </c>
      <c r="B17" s="116" t="s">
        <v>180</v>
      </c>
      <c r="C17" s="153"/>
      <c r="D17" s="268"/>
      <c r="E17" s="268"/>
      <c r="F17" s="33"/>
      <c r="G17" s="33"/>
      <c r="H17" s="33"/>
    </row>
    <row r="18" spans="1:8" ht="13.5" customHeight="1">
      <c r="A18" s="52" t="s">
        <v>181</v>
      </c>
      <c r="B18" s="40" t="s">
        <v>182</v>
      </c>
      <c r="C18" s="162">
        <f>SUM(C19:C23)</f>
        <v>382082</v>
      </c>
      <c r="D18" s="162">
        <f>SUM(D19:D23)</f>
        <v>856054</v>
      </c>
      <c r="E18" s="162">
        <f>SUM(E19:E23)</f>
        <v>932381</v>
      </c>
      <c r="F18" s="33"/>
      <c r="G18" s="33"/>
      <c r="H18" s="33"/>
    </row>
    <row r="19" spans="1:8" ht="13.5" customHeight="1">
      <c r="A19" s="114" t="s">
        <v>183</v>
      </c>
      <c r="B19" s="40" t="s">
        <v>184</v>
      </c>
      <c r="C19" s="126">
        <v>382082</v>
      </c>
      <c r="D19" s="126">
        <v>441403</v>
      </c>
      <c r="E19" s="126">
        <v>517730</v>
      </c>
      <c r="F19" s="33"/>
      <c r="G19" s="33"/>
      <c r="H19" s="33"/>
    </row>
    <row r="20" spans="1:8" ht="13.5" customHeight="1">
      <c r="A20" s="114" t="s">
        <v>185</v>
      </c>
      <c r="B20" s="40" t="s">
        <v>186</v>
      </c>
      <c r="C20" s="126">
        <v>0</v>
      </c>
      <c r="D20" s="126">
        <v>66682</v>
      </c>
      <c r="E20" s="126">
        <v>66682</v>
      </c>
      <c r="F20" s="33"/>
      <c r="G20" s="33"/>
      <c r="H20" s="33"/>
    </row>
    <row r="21" spans="1:8" ht="13.5" customHeight="1">
      <c r="A21" s="114" t="s">
        <v>187</v>
      </c>
      <c r="B21" s="40" t="s">
        <v>604</v>
      </c>
      <c r="C21" s="126">
        <v>0</v>
      </c>
      <c r="D21" s="126">
        <v>140000</v>
      </c>
      <c r="E21" s="126">
        <v>140000</v>
      </c>
      <c r="F21" s="72"/>
      <c r="G21" s="72"/>
      <c r="H21" s="72"/>
    </row>
    <row r="22" spans="1:8" ht="13.5" customHeight="1">
      <c r="A22" s="114" t="s">
        <v>605</v>
      </c>
      <c r="B22" s="40" t="s">
        <v>606</v>
      </c>
      <c r="C22" s="126">
        <v>0</v>
      </c>
      <c r="D22" s="126">
        <v>207969</v>
      </c>
      <c r="E22" s="126">
        <v>207969</v>
      </c>
      <c r="F22" s="72"/>
      <c r="G22" s="72"/>
      <c r="H22" s="72"/>
    </row>
    <row r="23" spans="1:8" ht="13.5" customHeight="1">
      <c r="A23" s="115" t="s">
        <v>607</v>
      </c>
      <c r="B23" s="36" t="s">
        <v>188</v>
      </c>
      <c r="C23" s="126">
        <v>0</v>
      </c>
      <c r="D23" s="126">
        <v>0</v>
      </c>
      <c r="E23" s="126">
        <v>0</v>
      </c>
      <c r="F23" s="33"/>
      <c r="G23" s="33"/>
      <c r="H23" s="33"/>
    </row>
    <row r="24" spans="1:8" ht="13.5" customHeight="1">
      <c r="A24" s="7" t="s">
        <v>115</v>
      </c>
      <c r="B24" s="87" t="s">
        <v>189</v>
      </c>
      <c r="C24" s="153">
        <f>SUM(C25:C26)</f>
        <v>88632</v>
      </c>
      <c r="D24" s="153">
        <f>SUM(D25:D26)</f>
        <v>89332</v>
      </c>
      <c r="E24" s="153">
        <f>SUM(E25:E26)</f>
        <v>42910</v>
      </c>
      <c r="F24" s="33"/>
      <c r="G24" s="33"/>
      <c r="H24" s="33"/>
    </row>
    <row r="25" spans="1:8" ht="13.5" customHeight="1">
      <c r="A25" s="52" t="s">
        <v>7</v>
      </c>
      <c r="B25" s="40" t="s">
        <v>190</v>
      </c>
      <c r="C25" s="126">
        <v>46043</v>
      </c>
      <c r="D25" s="126">
        <v>46743</v>
      </c>
      <c r="E25" s="126">
        <v>14115</v>
      </c>
      <c r="F25" s="32"/>
      <c r="G25" s="32"/>
      <c r="H25" s="33"/>
    </row>
    <row r="26" spans="1:8" ht="13.5" customHeight="1">
      <c r="A26" s="52" t="s">
        <v>8</v>
      </c>
      <c r="B26" s="40" t="s">
        <v>191</v>
      </c>
      <c r="C26" s="126">
        <v>42589</v>
      </c>
      <c r="D26" s="126">
        <v>42589</v>
      </c>
      <c r="E26" s="126">
        <v>28795</v>
      </c>
      <c r="F26" s="32"/>
      <c r="G26" s="32"/>
      <c r="H26" s="33"/>
    </row>
    <row r="27" spans="1:8" ht="13.5" customHeight="1">
      <c r="A27" s="29" t="s">
        <v>192</v>
      </c>
      <c r="B27" s="51" t="s">
        <v>193</v>
      </c>
      <c r="C27" s="153">
        <f>SUM(C28:C30)</f>
        <v>25263</v>
      </c>
      <c r="D27" s="153">
        <f>SUM(D28:D30)</f>
        <v>37899</v>
      </c>
      <c r="E27" s="153">
        <f>SUM(E28:E30)</f>
        <v>38681</v>
      </c>
      <c r="F27" s="32"/>
      <c r="G27" s="32"/>
      <c r="H27" s="32"/>
    </row>
    <row r="28" spans="1:8" ht="13.5" customHeight="1">
      <c r="A28" s="92" t="s">
        <v>7</v>
      </c>
      <c r="B28" s="13" t="s">
        <v>194</v>
      </c>
      <c r="C28" s="126">
        <v>0</v>
      </c>
      <c r="D28" s="126">
        <v>0</v>
      </c>
      <c r="E28" s="126">
        <v>782</v>
      </c>
      <c r="F28" s="32"/>
      <c r="G28" s="32"/>
      <c r="H28" s="32"/>
    </row>
    <row r="29" spans="1:8" ht="13.5" customHeight="1">
      <c r="A29" s="92" t="s">
        <v>8</v>
      </c>
      <c r="B29" s="13" t="s">
        <v>195</v>
      </c>
      <c r="C29" s="126">
        <v>0</v>
      </c>
      <c r="D29" s="126">
        <v>0</v>
      </c>
      <c r="E29" s="126">
        <v>0</v>
      </c>
      <c r="F29" s="32"/>
      <c r="G29" s="32"/>
      <c r="H29" s="32"/>
    </row>
    <row r="30" spans="1:8" ht="13.5" customHeight="1">
      <c r="A30" s="97" t="s">
        <v>9</v>
      </c>
      <c r="B30" s="17" t="s">
        <v>263</v>
      </c>
      <c r="C30" s="160">
        <v>25263</v>
      </c>
      <c r="D30" s="160">
        <v>37899</v>
      </c>
      <c r="E30" s="160">
        <v>37899</v>
      </c>
      <c r="F30" s="32"/>
      <c r="G30" s="32"/>
      <c r="H30" s="32"/>
    </row>
    <row r="31" spans="1:8" ht="13.5" customHeight="1">
      <c r="A31" s="63" t="s">
        <v>196</v>
      </c>
      <c r="B31" s="132" t="s">
        <v>235</v>
      </c>
      <c r="C31" s="162">
        <f>SUM(C32:C34)</f>
        <v>240007</v>
      </c>
      <c r="D31" s="162">
        <f>SUM(D32:D34)</f>
        <v>38687</v>
      </c>
      <c r="E31" s="162">
        <f>SUM(E32:E34)</f>
        <v>85013</v>
      </c>
      <c r="F31" s="32"/>
      <c r="G31" s="32"/>
      <c r="H31" s="32"/>
    </row>
    <row r="32" spans="1:8" ht="13.5" customHeight="1">
      <c r="A32" s="52" t="s">
        <v>7</v>
      </c>
      <c r="B32" s="40" t="s">
        <v>236</v>
      </c>
      <c r="C32" s="126">
        <v>18900</v>
      </c>
      <c r="D32" s="126">
        <v>20250</v>
      </c>
      <c r="E32" s="126">
        <v>24292</v>
      </c>
      <c r="F32" s="32"/>
      <c r="G32" s="32"/>
      <c r="H32" s="32"/>
    </row>
    <row r="33" spans="1:8" ht="13.5" customHeight="1">
      <c r="A33" s="92">
        <v>2</v>
      </c>
      <c r="B33" s="40" t="s">
        <v>253</v>
      </c>
      <c r="C33" s="126">
        <v>221107</v>
      </c>
      <c r="D33" s="126">
        <v>18129</v>
      </c>
      <c r="E33" s="126">
        <v>47836</v>
      </c>
      <c r="F33" s="32"/>
      <c r="G33" s="32"/>
      <c r="H33" s="32"/>
    </row>
    <row r="34" spans="1:8" ht="13.5" customHeight="1">
      <c r="A34" s="92"/>
      <c r="B34" s="40" t="s">
        <v>588</v>
      </c>
      <c r="C34" s="160">
        <v>0</v>
      </c>
      <c r="D34" s="160">
        <v>308</v>
      </c>
      <c r="E34" s="160">
        <v>12885</v>
      </c>
      <c r="F34" s="32"/>
      <c r="G34" s="32"/>
      <c r="H34" s="32"/>
    </row>
    <row r="35" spans="1:8" ht="13.5" customHeight="1">
      <c r="A35" s="29" t="s">
        <v>199</v>
      </c>
      <c r="B35" s="35" t="s">
        <v>197</v>
      </c>
      <c r="C35" s="163"/>
      <c r="D35" s="163"/>
      <c r="E35" s="163"/>
      <c r="F35" s="5"/>
      <c r="G35" s="5"/>
      <c r="H35" s="5"/>
    </row>
    <row r="36" spans="1:8" ht="13.5" customHeight="1">
      <c r="A36" s="31"/>
      <c r="B36" s="41" t="s">
        <v>198</v>
      </c>
      <c r="C36" s="197">
        <v>947</v>
      </c>
      <c r="D36" s="197">
        <v>984</v>
      </c>
      <c r="E36" s="197">
        <v>984</v>
      </c>
      <c r="F36" s="5"/>
      <c r="G36" s="5"/>
      <c r="H36" s="5"/>
    </row>
    <row r="37" spans="1:8" ht="13.5" customHeight="1">
      <c r="A37" s="21" t="s">
        <v>203</v>
      </c>
      <c r="B37" s="116" t="s">
        <v>200</v>
      </c>
      <c r="C37" s="153">
        <f>SUM(C38:C39)</f>
        <v>417000</v>
      </c>
      <c r="D37" s="153">
        <f>SUM(D38:D39)</f>
        <v>177200</v>
      </c>
      <c r="E37" s="153">
        <f>SUM(E38:E39)</f>
        <v>0</v>
      </c>
      <c r="F37" s="5"/>
      <c r="G37" s="5"/>
      <c r="H37" s="5"/>
    </row>
    <row r="38" spans="1:8" ht="13.5" customHeight="1">
      <c r="A38" s="52" t="s">
        <v>7</v>
      </c>
      <c r="B38" s="40" t="s">
        <v>201</v>
      </c>
      <c r="C38" s="126">
        <v>417000</v>
      </c>
      <c r="D38" s="126">
        <v>177200</v>
      </c>
      <c r="E38" s="126"/>
      <c r="F38" s="5"/>
      <c r="G38" s="5"/>
      <c r="H38" s="5"/>
    </row>
    <row r="39" spans="1:8" ht="13.5" customHeight="1">
      <c r="A39" s="52" t="s">
        <v>8</v>
      </c>
      <c r="B39" s="40" t="s">
        <v>202</v>
      </c>
      <c r="C39" s="160">
        <v>0</v>
      </c>
      <c r="D39" s="160">
        <v>0</v>
      </c>
      <c r="E39" s="160">
        <v>0</v>
      </c>
      <c r="F39" s="46"/>
      <c r="G39" s="46"/>
      <c r="H39" s="46"/>
    </row>
    <row r="40" spans="1:8" ht="13.5" customHeight="1">
      <c r="A40" s="68" t="s">
        <v>387</v>
      </c>
      <c r="B40" s="67" t="s">
        <v>204</v>
      </c>
      <c r="C40" s="161">
        <v>0</v>
      </c>
      <c r="D40" s="161">
        <v>15457</v>
      </c>
      <c r="E40" s="161">
        <v>15457</v>
      </c>
      <c r="F40" s="46"/>
      <c r="G40" s="46"/>
      <c r="H40" s="46"/>
    </row>
    <row r="41" spans="1:8" ht="13.5" customHeight="1">
      <c r="A41" s="10"/>
      <c r="B41" s="133" t="s">
        <v>205</v>
      </c>
      <c r="C41" s="128">
        <f>SUM(C10,C18,C24,C27,C31,C36,C37)</f>
        <v>2513413</v>
      </c>
      <c r="D41" s="128">
        <f>SUM(D10,D18,D24,D27,D31,D36,D37,D40)</f>
        <v>2584341</v>
      </c>
      <c r="E41" s="128">
        <f>SUM(E10,E18,E24,E27,E31,E36,E37,E40)</f>
        <v>2520604</v>
      </c>
      <c r="F41" s="46"/>
      <c r="G41" s="46"/>
      <c r="H41" s="46"/>
    </row>
    <row r="42" spans="1:10" ht="12.75" customHeight="1">
      <c r="A42" s="22"/>
      <c r="B42" s="32"/>
      <c r="C42" s="32"/>
      <c r="D42" s="32"/>
      <c r="E42" s="32"/>
      <c r="F42" s="46"/>
      <c r="G42" s="46"/>
      <c r="H42" s="46"/>
      <c r="I42" s="46"/>
      <c r="J42" s="46"/>
    </row>
    <row r="43" spans="1:10" ht="15.75">
      <c r="A43" s="34" t="s">
        <v>932</v>
      </c>
      <c r="B43" s="34"/>
      <c r="C43" s="34"/>
      <c r="D43" s="32"/>
      <c r="E43" s="32"/>
      <c r="F43" s="46"/>
      <c r="G43" s="46"/>
      <c r="H43" s="46"/>
      <c r="I43" s="46"/>
      <c r="J43" s="46"/>
    </row>
    <row r="44" spans="1:10" ht="15.75">
      <c r="A44" s="45"/>
      <c r="B44" s="22"/>
      <c r="C44" s="22"/>
      <c r="D44" s="22"/>
      <c r="E44" s="22"/>
      <c r="F44" s="46"/>
      <c r="G44" s="46"/>
      <c r="H44" s="46"/>
      <c r="I44" s="46"/>
      <c r="J44" s="46"/>
    </row>
    <row r="45" spans="1:10" ht="15.75">
      <c r="A45" s="451" t="s">
        <v>42</v>
      </c>
      <c r="B45" s="452"/>
      <c r="C45" s="452"/>
      <c r="D45" s="452"/>
      <c r="E45" s="22"/>
      <c r="F45" s="46"/>
      <c r="G45" s="46"/>
      <c r="H45" s="46"/>
      <c r="I45" s="46"/>
      <c r="J45" s="46"/>
    </row>
    <row r="46" spans="1:10" ht="15.75">
      <c r="A46" s="453" t="s">
        <v>647</v>
      </c>
      <c r="B46" s="452"/>
      <c r="C46" s="453"/>
      <c r="D46" s="452"/>
      <c r="E46" s="33"/>
      <c r="F46" s="46"/>
      <c r="G46" s="46"/>
      <c r="H46" s="46"/>
      <c r="I46" s="46"/>
      <c r="J46" s="46"/>
    </row>
    <row r="47" spans="1:10" ht="15.75">
      <c r="A47" s="453" t="s">
        <v>535</v>
      </c>
      <c r="B47" s="452"/>
      <c r="C47" s="452"/>
      <c r="D47" s="452"/>
      <c r="E47" s="33"/>
      <c r="F47" s="46"/>
      <c r="G47" s="46"/>
      <c r="H47" s="46"/>
      <c r="I47" s="46"/>
      <c r="J47" s="46"/>
    </row>
    <row r="48" spans="1:10" ht="15" customHeight="1">
      <c r="A48" s="22"/>
      <c r="B48" s="22"/>
      <c r="C48" s="22"/>
      <c r="D48" s="22"/>
      <c r="E48" s="22"/>
      <c r="F48" s="46"/>
      <c r="G48" s="46"/>
      <c r="H48" s="46"/>
      <c r="I48" s="46"/>
      <c r="J48" s="46"/>
    </row>
    <row r="49" spans="1:10" ht="15" customHeight="1">
      <c r="A49" s="4" t="s">
        <v>22</v>
      </c>
      <c r="B49" s="4"/>
      <c r="C49" s="5"/>
      <c r="D49" s="5" t="s">
        <v>23</v>
      </c>
      <c r="E49" s="5"/>
      <c r="F49" s="46"/>
      <c r="G49" s="46"/>
      <c r="H49" s="46"/>
      <c r="I49" s="46"/>
      <c r="J49" s="46"/>
    </row>
    <row r="50" spans="1:8" ht="18" customHeight="1">
      <c r="A50" s="7" t="s">
        <v>2</v>
      </c>
      <c r="B50" s="7" t="s">
        <v>3</v>
      </c>
      <c r="C50" s="454" t="s">
        <v>591</v>
      </c>
      <c r="D50" s="454" t="s">
        <v>600</v>
      </c>
      <c r="E50" s="454" t="s">
        <v>648</v>
      </c>
      <c r="F50" s="46"/>
      <c r="G50" s="46"/>
      <c r="H50" s="46"/>
    </row>
    <row r="51" spans="1:8" ht="24" customHeight="1">
      <c r="A51" s="9" t="s">
        <v>6</v>
      </c>
      <c r="B51" s="9"/>
      <c r="C51" s="456"/>
      <c r="D51" s="455"/>
      <c r="E51" s="455"/>
      <c r="F51" s="46"/>
      <c r="G51" s="46"/>
      <c r="H51" s="46"/>
    </row>
    <row r="52" spans="1:8" ht="18" customHeight="1">
      <c r="A52" s="7" t="s">
        <v>7</v>
      </c>
      <c r="B52" s="50" t="s">
        <v>24</v>
      </c>
      <c r="C52" s="153">
        <f>SUM(C53:C55,C57:C58)</f>
        <v>1668200</v>
      </c>
      <c r="D52" s="153">
        <f>SUM(D53:D55,D57:D58)</f>
        <v>1857398</v>
      </c>
      <c r="E52" s="153">
        <f>SUM(E53:E55,E57:E58)</f>
        <v>1920975</v>
      </c>
      <c r="F52" s="2"/>
      <c r="G52" s="2"/>
      <c r="H52" s="2"/>
    </row>
    <row r="53" spans="1:8" ht="18" customHeight="1">
      <c r="A53" s="52"/>
      <c r="B53" s="33" t="s">
        <v>25</v>
      </c>
      <c r="C53" s="126">
        <v>480637</v>
      </c>
      <c r="D53" s="126">
        <v>509103</v>
      </c>
      <c r="E53" s="126">
        <v>520023</v>
      </c>
      <c r="F53" s="2"/>
      <c r="G53" s="2"/>
      <c r="H53" s="2"/>
    </row>
    <row r="54" spans="1:8" ht="18" customHeight="1">
      <c r="A54" s="52"/>
      <c r="B54" s="33" t="s">
        <v>26</v>
      </c>
      <c r="C54" s="126">
        <v>125663</v>
      </c>
      <c r="D54" s="126">
        <v>132739</v>
      </c>
      <c r="E54" s="126">
        <v>135160</v>
      </c>
      <c r="F54" s="2"/>
      <c r="G54" s="2"/>
      <c r="H54" s="2"/>
    </row>
    <row r="55" spans="1:8" ht="18" customHeight="1">
      <c r="A55" s="52"/>
      <c r="B55" s="33" t="s">
        <v>27</v>
      </c>
      <c r="C55" s="126">
        <v>890913</v>
      </c>
      <c r="D55" s="126">
        <v>920076</v>
      </c>
      <c r="E55" s="126">
        <v>956421</v>
      </c>
      <c r="F55" s="2"/>
      <c r="G55" s="2"/>
      <c r="H55" s="2"/>
    </row>
    <row r="56" spans="1:8" ht="18" customHeight="1">
      <c r="A56" s="52"/>
      <c r="B56" s="33" t="s">
        <v>28</v>
      </c>
      <c r="C56" s="126">
        <v>118908</v>
      </c>
      <c r="D56" s="126">
        <v>118908</v>
      </c>
      <c r="E56" s="126">
        <v>118990</v>
      </c>
      <c r="F56" s="2"/>
      <c r="G56" s="2"/>
      <c r="H56" s="2"/>
    </row>
    <row r="57" spans="1:8" ht="18" customHeight="1">
      <c r="A57" s="52"/>
      <c r="B57" s="33" t="s">
        <v>264</v>
      </c>
      <c r="C57" s="126">
        <v>147437</v>
      </c>
      <c r="D57" s="126">
        <v>215461</v>
      </c>
      <c r="E57" s="126">
        <v>208253</v>
      </c>
      <c r="F57" s="2"/>
      <c r="G57" s="2"/>
      <c r="H57" s="2"/>
    </row>
    <row r="58" spans="1:8" ht="18" customHeight="1">
      <c r="A58" s="53"/>
      <c r="B58" s="27" t="s">
        <v>256</v>
      </c>
      <c r="C58" s="160">
        <v>23550</v>
      </c>
      <c r="D58" s="160">
        <v>80019</v>
      </c>
      <c r="E58" s="160">
        <v>101118</v>
      </c>
      <c r="F58" s="2"/>
      <c r="G58" s="2"/>
      <c r="H58" s="2"/>
    </row>
    <row r="59" spans="1:8" ht="18" customHeight="1">
      <c r="A59" s="7" t="s">
        <v>8</v>
      </c>
      <c r="B59" s="51" t="s">
        <v>29</v>
      </c>
      <c r="C59" s="153">
        <f>SUM(C60:C62)</f>
        <v>93726</v>
      </c>
      <c r="D59" s="153">
        <f>SUM(D60:D62)</f>
        <v>199382</v>
      </c>
      <c r="E59" s="153">
        <f>SUM(E60:E62)</f>
        <v>63237</v>
      </c>
      <c r="F59" s="2"/>
      <c r="G59" s="2"/>
      <c r="H59" s="2"/>
    </row>
    <row r="60" spans="1:8" ht="18" customHeight="1">
      <c r="A60" s="52"/>
      <c r="B60" s="13" t="s">
        <v>30</v>
      </c>
      <c r="C60" s="157">
        <v>22599</v>
      </c>
      <c r="D60" s="157">
        <v>103309</v>
      </c>
      <c r="E60" s="157">
        <v>22577</v>
      </c>
      <c r="F60" s="2"/>
      <c r="G60" s="2"/>
      <c r="H60" s="2"/>
    </row>
    <row r="61" spans="1:8" ht="18" customHeight="1">
      <c r="A61" s="52"/>
      <c r="B61" s="13" t="s">
        <v>31</v>
      </c>
      <c r="C61" s="157">
        <v>69927</v>
      </c>
      <c r="D61" s="157">
        <v>93773</v>
      </c>
      <c r="E61" s="157">
        <v>39560</v>
      </c>
      <c r="F61" s="2"/>
      <c r="G61" s="2"/>
      <c r="H61" s="2"/>
    </row>
    <row r="62" spans="1:8" ht="18" customHeight="1">
      <c r="A62" s="52"/>
      <c r="B62" s="13" t="s">
        <v>32</v>
      </c>
      <c r="C62" s="157">
        <v>1200</v>
      </c>
      <c r="D62" s="157">
        <v>2300</v>
      </c>
      <c r="E62" s="157">
        <v>1100</v>
      </c>
      <c r="F62" s="2"/>
      <c r="G62" s="2"/>
      <c r="H62" s="2"/>
    </row>
    <row r="63" spans="1:8" ht="18" customHeight="1">
      <c r="A63" s="29" t="s">
        <v>9</v>
      </c>
      <c r="B63" s="51" t="s">
        <v>33</v>
      </c>
      <c r="C63" s="153">
        <f>SUM(C64:C65)</f>
        <v>661107</v>
      </c>
      <c r="D63" s="153">
        <f>SUM(D64:D65)</f>
        <v>518174</v>
      </c>
      <c r="E63" s="153">
        <f>SUM(E64:E65)</f>
        <v>527005</v>
      </c>
      <c r="F63" s="2"/>
      <c r="G63" s="2"/>
      <c r="H63" s="2"/>
    </row>
    <row r="64" spans="1:8" ht="18" customHeight="1">
      <c r="A64" s="30"/>
      <c r="B64" s="13" t="s">
        <v>233</v>
      </c>
      <c r="C64" s="126">
        <v>221107</v>
      </c>
      <c r="D64" s="126">
        <v>378174</v>
      </c>
      <c r="E64" s="126">
        <v>387005</v>
      </c>
      <c r="F64" s="2"/>
      <c r="G64" s="2"/>
      <c r="H64" s="2"/>
    </row>
    <row r="65" spans="1:8" ht="18" customHeight="1">
      <c r="A65" s="97"/>
      <c r="B65" s="17" t="s">
        <v>250</v>
      </c>
      <c r="C65" s="160">
        <f>'5.mell'!L48</f>
        <v>440000</v>
      </c>
      <c r="D65" s="160">
        <v>140000</v>
      </c>
      <c r="E65" s="160">
        <v>140000</v>
      </c>
      <c r="F65" s="2"/>
      <c r="G65" s="2"/>
      <c r="H65" s="2"/>
    </row>
    <row r="66" spans="1:8" ht="18" customHeight="1">
      <c r="A66" s="21" t="s">
        <v>10</v>
      </c>
      <c r="B66" s="54" t="s">
        <v>34</v>
      </c>
      <c r="C66" s="153">
        <f>SUM(C67:C68)</f>
        <v>90380</v>
      </c>
      <c r="D66" s="153">
        <f>SUM(D67:D68)</f>
        <v>9387</v>
      </c>
      <c r="E66" s="153">
        <f>SUM(E67:E68)</f>
        <v>9387</v>
      </c>
      <c r="F66" s="2"/>
      <c r="G66" s="2"/>
      <c r="H66" s="2"/>
    </row>
    <row r="67" spans="1:8" ht="18" customHeight="1">
      <c r="A67" s="52"/>
      <c r="B67" s="5" t="s">
        <v>234</v>
      </c>
      <c r="C67" s="126">
        <v>85380</v>
      </c>
      <c r="D67" s="126">
        <v>0</v>
      </c>
      <c r="E67" s="126">
        <v>0</v>
      </c>
      <c r="F67" s="2"/>
      <c r="G67" s="2"/>
      <c r="H67" s="2"/>
    </row>
    <row r="68" spans="1:8" ht="18" customHeight="1">
      <c r="A68" s="52"/>
      <c r="B68" s="5" t="s">
        <v>35</v>
      </c>
      <c r="C68" s="160">
        <v>5000</v>
      </c>
      <c r="D68" s="160">
        <v>9387</v>
      </c>
      <c r="E68" s="160">
        <v>9387</v>
      </c>
      <c r="F68" s="2"/>
      <c r="G68" s="2"/>
      <c r="H68" s="2"/>
    </row>
    <row r="69" spans="1:8" ht="18" customHeight="1">
      <c r="A69" s="7"/>
      <c r="B69" s="15" t="s">
        <v>36</v>
      </c>
      <c r="C69" s="179">
        <f>SUM(C52,C59,C63,C66,)</f>
        <v>2513413</v>
      </c>
      <c r="D69" s="179">
        <f>SUM(D52,D59,D63,D66,)</f>
        <v>2584341</v>
      </c>
      <c r="E69" s="179">
        <f>SUM(E52,E59,E63,E66,)</f>
        <v>2520604</v>
      </c>
      <c r="F69" s="2"/>
      <c r="G69" s="325">
        <f>D69-D41</f>
        <v>0</v>
      </c>
      <c r="H69" s="2"/>
    </row>
    <row r="70" spans="1:8" ht="18" customHeight="1">
      <c r="A70" s="9"/>
      <c r="B70" s="16" t="s">
        <v>37</v>
      </c>
      <c r="C70" s="177"/>
      <c r="D70" s="177"/>
      <c r="E70" s="177"/>
      <c r="F70" s="2"/>
      <c r="G70" s="2"/>
      <c r="H70" s="2"/>
    </row>
    <row r="71" spans="1:10" ht="19.5" customHeight="1">
      <c r="A71" s="2"/>
      <c r="B71" s="2"/>
      <c r="C71" s="2"/>
      <c r="D71" s="2"/>
      <c r="E71" s="2"/>
      <c r="G71" s="2"/>
      <c r="H71" s="2"/>
      <c r="I71" s="2"/>
      <c r="J71" s="2"/>
    </row>
    <row r="72" spans="1:10" ht="19.5" customHeight="1">
      <c r="A72" s="5"/>
      <c r="B72" s="5"/>
      <c r="C72" s="5"/>
      <c r="D72" s="5"/>
      <c r="E72" s="5"/>
      <c r="G72" s="2"/>
      <c r="H72" s="2"/>
      <c r="I72" s="2"/>
      <c r="J72" s="2"/>
    </row>
    <row r="73" spans="1:10" ht="19.5" customHeight="1">
      <c r="A73" s="5"/>
      <c r="B73" s="75" t="s">
        <v>38</v>
      </c>
      <c r="C73" s="74"/>
      <c r="D73" s="5"/>
      <c r="E73" s="5"/>
      <c r="G73" s="2"/>
      <c r="H73" s="2"/>
      <c r="I73" s="2"/>
      <c r="J73" s="2"/>
    </row>
    <row r="74" spans="1:10" ht="15" customHeight="1">
      <c r="A74" s="5"/>
      <c r="B74" s="5"/>
      <c r="C74" s="5"/>
      <c r="D74" s="5"/>
      <c r="E74" s="5"/>
      <c r="G74" s="2"/>
      <c r="H74" s="2"/>
      <c r="I74" s="2"/>
      <c r="J74" s="2"/>
    </row>
    <row r="75" spans="1:10" ht="15" customHeight="1">
      <c r="A75" s="5"/>
      <c r="B75" s="5" t="s">
        <v>39</v>
      </c>
      <c r="C75" s="164">
        <f>SUM(E41)</f>
        <v>2520604</v>
      </c>
      <c r="D75" s="5"/>
      <c r="E75" s="175"/>
      <c r="G75" s="2"/>
      <c r="H75" s="2"/>
      <c r="I75" s="2"/>
      <c r="J75" s="2"/>
    </row>
    <row r="76" spans="1:10" ht="15" customHeight="1">
      <c r="A76" s="5"/>
      <c r="B76" s="27" t="s">
        <v>40</v>
      </c>
      <c r="C76" s="169">
        <f>SUM(E69)</f>
        <v>2520604</v>
      </c>
      <c r="D76" s="5"/>
      <c r="E76" s="175"/>
      <c r="G76" s="2"/>
      <c r="H76" s="2"/>
      <c r="I76" s="2"/>
      <c r="J76" s="2"/>
    </row>
    <row r="77" spans="1:10" ht="15" customHeight="1">
      <c r="A77" s="5"/>
      <c r="B77" s="5" t="s">
        <v>41</v>
      </c>
      <c r="C77" s="164">
        <f>SUM(C75-C76)</f>
        <v>0</v>
      </c>
      <c r="D77" s="5"/>
      <c r="E77" s="164"/>
      <c r="G77" s="2"/>
      <c r="H77" s="2"/>
      <c r="I77" s="2"/>
      <c r="J77" s="2"/>
    </row>
    <row r="78" spans="1:10" ht="15" customHeight="1">
      <c r="A78" s="5"/>
      <c r="B78" s="33"/>
      <c r="C78" s="33"/>
      <c r="D78" s="5"/>
      <c r="E78" s="5"/>
      <c r="G78" s="2"/>
      <c r="H78" s="2"/>
      <c r="I78" s="2"/>
      <c r="J78" s="2"/>
    </row>
    <row r="79" spans="1:10" ht="15" customHeight="1">
      <c r="A79" s="22"/>
      <c r="B79" s="33"/>
      <c r="C79" s="33"/>
      <c r="D79" s="72"/>
      <c r="E79" s="72"/>
      <c r="G79" s="2"/>
      <c r="H79" s="2"/>
      <c r="I79" s="2"/>
      <c r="J79" s="2"/>
    </row>
    <row r="80" spans="1:10" ht="15" customHeight="1">
      <c r="A80" s="43"/>
      <c r="B80" s="33"/>
      <c r="C80" s="33"/>
      <c r="D80" s="33"/>
      <c r="E80" s="33"/>
      <c r="G80" s="2"/>
      <c r="H80" s="2"/>
      <c r="I80" s="2"/>
      <c r="J80" s="2"/>
    </row>
    <row r="81" spans="1:10" ht="15" customHeight="1">
      <c r="A81" s="43"/>
      <c r="B81" s="33"/>
      <c r="C81" s="33"/>
      <c r="D81" s="33"/>
      <c r="E81" s="33"/>
      <c r="F81" s="2"/>
      <c r="G81" s="2"/>
      <c r="H81" s="2"/>
      <c r="I81" s="2"/>
      <c r="J81" s="2"/>
    </row>
    <row r="82" spans="1:10" ht="15" customHeight="1">
      <c r="A82" s="22"/>
      <c r="B82" s="32"/>
      <c r="C82" s="32"/>
      <c r="D82" s="32"/>
      <c r="E82" s="32"/>
      <c r="F82" s="2"/>
      <c r="G82" s="2"/>
      <c r="H82" s="2"/>
      <c r="I82" s="2"/>
      <c r="J82" s="2"/>
    </row>
    <row r="83" spans="1:10" ht="15" customHeight="1">
      <c r="A83" s="22"/>
      <c r="B83" s="32"/>
      <c r="C83" s="32"/>
      <c r="D83" s="32"/>
      <c r="E83" s="32"/>
      <c r="F83" s="2"/>
      <c r="G83" s="2"/>
      <c r="H83" s="2"/>
      <c r="I83" s="2"/>
      <c r="J83" s="2"/>
    </row>
    <row r="84" spans="1:10" ht="15.75">
      <c r="A84" s="79"/>
      <c r="B84" s="79"/>
      <c r="C84" s="79"/>
      <c r="D84" s="79"/>
      <c r="E84" s="79"/>
      <c r="F84" s="2"/>
      <c r="G84" s="2"/>
      <c r="H84" s="2"/>
      <c r="I84" s="2"/>
      <c r="J84" s="2"/>
    </row>
    <row r="85" spans="1:10" ht="15.75">
      <c r="A85" s="33"/>
      <c r="B85" s="33"/>
      <c r="C85" s="33"/>
      <c r="D85" s="33"/>
      <c r="E85" s="33"/>
      <c r="F85" s="2"/>
      <c r="G85" s="2"/>
      <c r="H85" s="2"/>
      <c r="I85" s="2"/>
      <c r="J85" s="2"/>
    </row>
    <row r="86" spans="1:10" ht="15.75">
      <c r="A86" s="33"/>
      <c r="B86" s="49"/>
      <c r="C86" s="80"/>
      <c r="D86" s="33"/>
      <c r="E86" s="33"/>
      <c r="F86" s="2"/>
      <c r="G86" s="2"/>
      <c r="H86" s="2"/>
      <c r="I86" s="2"/>
      <c r="J86" s="2"/>
    </row>
    <row r="87" spans="1:10" ht="15.75">
      <c r="A87" s="33"/>
      <c r="B87" s="33"/>
      <c r="C87" s="33"/>
      <c r="D87" s="33"/>
      <c r="E87" s="33"/>
      <c r="F87" s="2"/>
      <c r="G87" s="2"/>
      <c r="H87" s="2"/>
      <c r="I87" s="2"/>
      <c r="J87" s="2"/>
    </row>
    <row r="88" spans="1:10" ht="15.75">
      <c r="A88" s="33"/>
      <c r="B88" s="33"/>
      <c r="C88" s="33"/>
      <c r="D88" s="33"/>
      <c r="E88" s="33"/>
      <c r="F88" s="2"/>
      <c r="G88" s="2"/>
      <c r="H88" s="2"/>
      <c r="I88" s="2"/>
      <c r="J88" s="2"/>
    </row>
    <row r="89" spans="1:10" ht="15.75">
      <c r="A89" s="33"/>
      <c r="B89" s="33"/>
      <c r="C89" s="33"/>
      <c r="D89" s="33"/>
      <c r="E89" s="33"/>
      <c r="F89" s="2"/>
      <c r="G89" s="2"/>
      <c r="H89" s="2"/>
      <c r="I89" s="2"/>
      <c r="J89" s="2"/>
    </row>
    <row r="90" spans="1:10" ht="15.75">
      <c r="A90" s="33"/>
      <c r="B90" s="33"/>
      <c r="C90" s="33"/>
      <c r="D90" s="33"/>
      <c r="E90" s="33"/>
      <c r="F90" s="2"/>
      <c r="G90" s="2"/>
      <c r="H90" s="2"/>
      <c r="I90" s="2"/>
      <c r="J90" s="2"/>
    </row>
    <row r="91" spans="1:10" ht="15.75">
      <c r="A91" s="5"/>
      <c r="B91" s="5"/>
      <c r="C91" s="5"/>
      <c r="D91" s="5"/>
      <c r="E91" s="5"/>
      <c r="F91" s="2"/>
      <c r="G91" s="2"/>
      <c r="H91" s="2"/>
      <c r="I91" s="2"/>
      <c r="J91" s="2"/>
    </row>
    <row r="92" spans="1:10" ht="15.75">
      <c r="A92" s="5"/>
      <c r="B92" s="5"/>
      <c r="C92" s="5"/>
      <c r="D92" s="5"/>
      <c r="E92" s="5"/>
      <c r="F92" s="2"/>
      <c r="G92" s="2"/>
      <c r="H92" s="2"/>
      <c r="I92" s="2"/>
      <c r="J92" s="2"/>
    </row>
    <row r="93" spans="1:10" ht="15.75">
      <c r="A93" s="5"/>
      <c r="B93" s="5"/>
      <c r="C93" s="5"/>
      <c r="D93" s="5"/>
      <c r="E93" s="5"/>
      <c r="F93" s="2"/>
      <c r="G93" s="2"/>
      <c r="H93" s="2"/>
      <c r="I93" s="2"/>
      <c r="J93" s="2"/>
    </row>
    <row r="94" spans="1:10" ht="15.75">
      <c r="A94" s="5"/>
      <c r="B94" s="5"/>
      <c r="C94" s="5"/>
      <c r="D94" s="5"/>
      <c r="E94" s="5"/>
      <c r="F94" s="2"/>
      <c r="G94" s="2"/>
      <c r="H94" s="2"/>
      <c r="I94" s="2"/>
      <c r="J94" s="2"/>
    </row>
    <row r="95" spans="1:10" ht="15.75">
      <c r="A95" s="5"/>
      <c r="B95" s="5"/>
      <c r="C95" s="5"/>
      <c r="D95" s="5"/>
      <c r="E95" s="5"/>
      <c r="F95" s="2"/>
      <c r="G95" s="2"/>
      <c r="H95" s="2"/>
      <c r="I95" s="2"/>
      <c r="J95" s="2"/>
    </row>
    <row r="96" spans="1:10" ht="15.75">
      <c r="A96" s="5"/>
      <c r="B96" s="5"/>
      <c r="C96" s="5"/>
      <c r="D96" s="5"/>
      <c r="E96" s="5"/>
      <c r="F96" s="2"/>
      <c r="G96" s="2"/>
      <c r="H96" s="2"/>
      <c r="I96" s="2"/>
      <c r="J96" s="2"/>
    </row>
    <row r="97" spans="1:10" ht="15.75">
      <c r="A97" s="5"/>
      <c r="B97" s="5"/>
      <c r="C97" s="5"/>
      <c r="D97" s="5"/>
      <c r="E97" s="5"/>
      <c r="F97" s="2"/>
      <c r="G97" s="2"/>
      <c r="H97" s="2"/>
      <c r="I97" s="2"/>
      <c r="J97" s="2"/>
    </row>
    <row r="98" spans="1:10" ht="15.75">
      <c r="A98" s="5"/>
      <c r="B98" s="5"/>
      <c r="C98" s="5"/>
      <c r="D98" s="5"/>
      <c r="E98" s="5"/>
      <c r="F98" s="2"/>
      <c r="G98" s="2"/>
      <c r="H98" s="2"/>
      <c r="I98" s="2"/>
      <c r="J98" s="2"/>
    </row>
    <row r="99" spans="1:10" ht="15.75">
      <c r="A99" s="5"/>
      <c r="B99" s="5"/>
      <c r="C99" s="5"/>
      <c r="D99" s="5"/>
      <c r="E99" s="5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</sheetData>
  <sheetProtection/>
  <mergeCells count="12">
    <mergeCell ref="E8:E9"/>
    <mergeCell ref="E50:E51"/>
    <mergeCell ref="C8:C9"/>
    <mergeCell ref="C50:C51"/>
    <mergeCell ref="D8:D9"/>
    <mergeCell ref="D50:D51"/>
    <mergeCell ref="A46:D46"/>
    <mergeCell ref="A47:D47"/>
    <mergeCell ref="A3:D3"/>
    <mergeCell ref="A4:D4"/>
    <mergeCell ref="A5:D5"/>
    <mergeCell ref="A45:D45"/>
  </mergeCell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scale="85" r:id="rId1"/>
  <headerFooter alignWithMargins="0">
    <oddFooter>&amp;C&amp;P. oldal</oddFoot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1">
      <selection activeCell="H63" sqref="H63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9.140625" style="0" customWidth="1"/>
    <col min="4" max="4" width="14.421875" style="0" customWidth="1"/>
    <col min="5" max="5" width="13.28125" style="0" customWidth="1"/>
  </cols>
  <sheetData>
    <row r="1" spans="1:4" ht="15.75">
      <c r="A1" s="4" t="s">
        <v>928</v>
      </c>
      <c r="B1" s="59"/>
      <c r="C1" s="85"/>
      <c r="D1" s="85"/>
    </row>
    <row r="2" spans="1:4" ht="15.75">
      <c r="A2" s="59"/>
      <c r="B2" s="59"/>
      <c r="C2" s="5"/>
      <c r="D2" s="5"/>
    </row>
    <row r="3" spans="1:4" ht="15.75">
      <c r="A3" s="492" t="s">
        <v>42</v>
      </c>
      <c r="B3" s="452"/>
      <c r="C3" s="452"/>
      <c r="D3" s="452"/>
    </row>
    <row r="4" spans="1:4" ht="15.75">
      <c r="A4" s="492" t="s">
        <v>664</v>
      </c>
      <c r="B4" s="452"/>
      <c r="C4" s="452"/>
      <c r="D4" s="452"/>
    </row>
    <row r="5" spans="1:4" ht="15.75">
      <c r="A5" s="492" t="s">
        <v>546</v>
      </c>
      <c r="B5" s="452"/>
      <c r="C5" s="452"/>
      <c r="D5" s="452"/>
    </row>
    <row r="6" spans="1:4" ht="15.75">
      <c r="A6" s="493"/>
      <c r="B6" s="442"/>
      <c r="C6" s="442"/>
      <c r="D6" s="442"/>
    </row>
    <row r="7" spans="1:4" ht="15.75">
      <c r="A7" s="59"/>
      <c r="B7" s="59"/>
      <c r="C7" s="5"/>
      <c r="D7" s="5"/>
    </row>
    <row r="8" spans="1:4" ht="12.75">
      <c r="A8" s="5"/>
      <c r="B8" s="5" t="s">
        <v>105</v>
      </c>
      <c r="C8" s="5"/>
      <c r="D8" s="5"/>
    </row>
    <row r="9" spans="1:5" ht="15" customHeight="1">
      <c r="A9" s="77" t="s">
        <v>106</v>
      </c>
      <c r="B9" s="62" t="s">
        <v>3</v>
      </c>
      <c r="C9" s="443" t="s">
        <v>532</v>
      </c>
      <c r="D9" s="443" t="s">
        <v>590</v>
      </c>
      <c r="E9" s="443" t="s">
        <v>678</v>
      </c>
    </row>
    <row r="10" spans="1:5" ht="24" customHeight="1">
      <c r="A10" s="78" t="s">
        <v>107</v>
      </c>
      <c r="B10" s="64"/>
      <c r="C10" s="445"/>
      <c r="D10" s="445"/>
      <c r="E10" s="445"/>
    </row>
    <row r="11" spans="1:5" ht="15" customHeight="1">
      <c r="A11" s="94" t="s">
        <v>369</v>
      </c>
      <c r="B11" s="125" t="s">
        <v>293</v>
      </c>
      <c r="C11" s="154">
        <f>SUM(C12:C16)</f>
        <v>40753</v>
      </c>
      <c r="D11" s="154">
        <f>SUM(D12:D16)</f>
        <v>107364</v>
      </c>
      <c r="E11" s="154">
        <f>SUM(E12:E16)</f>
        <v>108922</v>
      </c>
    </row>
    <row r="12" spans="1:5" ht="15" customHeight="1">
      <c r="A12" s="96"/>
      <c r="B12" s="58" t="s">
        <v>268</v>
      </c>
      <c r="C12" s="155">
        <v>143</v>
      </c>
      <c r="D12" s="155">
        <v>143</v>
      </c>
      <c r="E12" s="155">
        <v>143</v>
      </c>
    </row>
    <row r="13" spans="1:5" ht="15" customHeight="1">
      <c r="A13" s="96"/>
      <c r="B13" s="13" t="s">
        <v>641</v>
      </c>
      <c r="C13" s="157"/>
      <c r="D13" s="126">
        <v>59321</v>
      </c>
      <c r="E13" s="126">
        <v>59321</v>
      </c>
    </row>
    <row r="14" spans="1:5" ht="15" customHeight="1">
      <c r="A14" s="96"/>
      <c r="B14" s="13" t="s">
        <v>639</v>
      </c>
      <c r="C14" s="157"/>
      <c r="D14" s="126">
        <v>1467</v>
      </c>
      <c r="E14" s="126">
        <v>3501</v>
      </c>
    </row>
    <row r="15" spans="1:5" ht="15" customHeight="1">
      <c r="A15" s="96"/>
      <c r="B15" s="13" t="s">
        <v>640</v>
      </c>
      <c r="C15" s="157"/>
      <c r="D15" s="126">
        <v>1234</v>
      </c>
      <c r="E15" s="126">
        <v>1234</v>
      </c>
    </row>
    <row r="16" spans="1:5" ht="15" customHeight="1">
      <c r="A16" s="111"/>
      <c r="B16" s="17" t="s">
        <v>294</v>
      </c>
      <c r="C16" s="156">
        <v>40610</v>
      </c>
      <c r="D16" s="156">
        <v>45199</v>
      </c>
      <c r="E16" s="156">
        <v>44723</v>
      </c>
    </row>
    <row r="17" spans="1:5" ht="15" customHeight="1">
      <c r="A17" s="96" t="s">
        <v>642</v>
      </c>
      <c r="B17" s="341" t="s">
        <v>643</v>
      </c>
      <c r="C17" s="157"/>
      <c r="D17" s="363">
        <v>276</v>
      </c>
      <c r="E17" s="363">
        <v>276</v>
      </c>
    </row>
    <row r="18" spans="1:5" ht="15" customHeight="1">
      <c r="A18" s="96"/>
      <c r="B18" s="13" t="s">
        <v>644</v>
      </c>
      <c r="C18" s="157"/>
      <c r="D18" s="157">
        <v>276</v>
      </c>
      <c r="E18" s="157">
        <v>276</v>
      </c>
    </row>
    <row r="19" spans="1:5" ht="15.75" customHeight="1">
      <c r="A19" s="94" t="s">
        <v>370</v>
      </c>
      <c r="B19" s="51" t="s">
        <v>295</v>
      </c>
      <c r="C19" s="153">
        <f>SUM(C20:C20)</f>
        <v>5771</v>
      </c>
      <c r="D19" s="153">
        <f>SUM(D20:D20)</f>
        <v>5771</v>
      </c>
      <c r="E19" s="153">
        <f>SUM(E20:E20)</f>
        <v>3997</v>
      </c>
    </row>
    <row r="20" spans="1:5" ht="15.75" customHeight="1">
      <c r="A20" s="111"/>
      <c r="B20" s="17" t="s">
        <v>300</v>
      </c>
      <c r="C20" s="160">
        <v>5771</v>
      </c>
      <c r="D20" s="160">
        <v>5771</v>
      </c>
      <c r="E20" s="160">
        <v>3997</v>
      </c>
    </row>
    <row r="21" spans="1:5" ht="15.75" customHeight="1">
      <c r="A21" s="94" t="s">
        <v>375</v>
      </c>
      <c r="B21" s="87" t="s">
        <v>147</v>
      </c>
      <c r="C21" s="153">
        <f>SUM(C22:C22)</f>
        <v>5518</v>
      </c>
      <c r="D21" s="153">
        <f>SUM(D22:D22)</f>
        <v>5518</v>
      </c>
      <c r="E21" s="153">
        <f>SUM(E22:E22)</f>
        <v>5518</v>
      </c>
    </row>
    <row r="22" spans="1:5" ht="15.75" customHeight="1">
      <c r="A22" s="111"/>
      <c r="B22" s="36" t="s">
        <v>300</v>
      </c>
      <c r="C22" s="160">
        <v>5518</v>
      </c>
      <c r="D22" s="160">
        <v>5518</v>
      </c>
      <c r="E22" s="160">
        <v>5518</v>
      </c>
    </row>
    <row r="23" spans="1:5" ht="15.75" customHeight="1">
      <c r="A23" s="94" t="s">
        <v>376</v>
      </c>
      <c r="B23" s="125" t="s">
        <v>319</v>
      </c>
      <c r="C23" s="214">
        <f>SUM(C24:C31)</f>
        <v>3168</v>
      </c>
      <c r="D23" s="214">
        <f>SUM(D24:D33)</f>
        <v>3948</v>
      </c>
      <c r="E23" s="214">
        <f>SUM(E24:E33)</f>
        <v>3948</v>
      </c>
    </row>
    <row r="24" spans="1:5" ht="15.75" customHeight="1">
      <c r="A24" s="96"/>
      <c r="B24" s="13" t="s">
        <v>320</v>
      </c>
      <c r="C24" s="126">
        <v>890</v>
      </c>
      <c r="D24" s="126">
        <v>890</v>
      </c>
      <c r="E24" s="126">
        <v>890</v>
      </c>
    </row>
    <row r="25" spans="1:5" ht="15.75" customHeight="1">
      <c r="A25" s="96"/>
      <c r="B25" s="13" t="s">
        <v>321</v>
      </c>
      <c r="C25" s="126">
        <v>320</v>
      </c>
      <c r="D25" s="126">
        <v>320</v>
      </c>
      <c r="E25" s="126">
        <v>320</v>
      </c>
    </row>
    <row r="26" spans="1:5" ht="15.75" customHeight="1">
      <c r="A26" s="96"/>
      <c r="B26" s="13" t="s">
        <v>361</v>
      </c>
      <c r="C26" s="126">
        <v>208</v>
      </c>
      <c r="D26" s="126">
        <v>208</v>
      </c>
      <c r="E26" s="126">
        <v>208</v>
      </c>
    </row>
    <row r="27" spans="1:5" ht="15.75" customHeight="1">
      <c r="A27" s="96"/>
      <c r="B27" s="13" t="s">
        <v>478</v>
      </c>
      <c r="C27" s="126">
        <v>400</v>
      </c>
      <c r="D27" s="126">
        <v>400</v>
      </c>
      <c r="E27" s="126">
        <v>400</v>
      </c>
    </row>
    <row r="28" spans="1:5" ht="15.75" customHeight="1">
      <c r="A28" s="96"/>
      <c r="B28" s="13" t="s">
        <v>479</v>
      </c>
      <c r="C28" s="126">
        <v>1000</v>
      </c>
      <c r="D28" s="126">
        <v>1000</v>
      </c>
      <c r="E28" s="126">
        <v>1000</v>
      </c>
    </row>
    <row r="29" spans="1:5" ht="15" customHeight="1">
      <c r="A29" s="96"/>
      <c r="B29" s="13" t="s">
        <v>362</v>
      </c>
      <c r="C29" s="126">
        <v>200</v>
      </c>
      <c r="D29" s="126">
        <v>200</v>
      </c>
      <c r="E29" s="126">
        <v>200</v>
      </c>
    </row>
    <row r="30" spans="1:5" ht="15" customHeight="1">
      <c r="A30" s="96"/>
      <c r="B30" s="13" t="s">
        <v>569</v>
      </c>
      <c r="C30" s="126"/>
      <c r="D30" s="126">
        <v>500</v>
      </c>
      <c r="E30" s="126">
        <v>500</v>
      </c>
    </row>
    <row r="31" spans="1:5" ht="15" customHeight="1">
      <c r="A31" s="96"/>
      <c r="B31" s="13" t="s">
        <v>480</v>
      </c>
      <c r="C31" s="126">
        <v>150</v>
      </c>
      <c r="D31" s="126">
        <v>150</v>
      </c>
      <c r="E31" s="126">
        <v>150</v>
      </c>
    </row>
    <row r="32" spans="1:5" ht="15" customHeight="1">
      <c r="A32" s="96"/>
      <c r="B32" s="13" t="s">
        <v>645</v>
      </c>
      <c r="C32" s="126"/>
      <c r="D32" s="126">
        <v>100</v>
      </c>
      <c r="E32" s="126">
        <v>100</v>
      </c>
    </row>
    <row r="33" spans="1:5" ht="15" customHeight="1">
      <c r="A33" s="96"/>
      <c r="B33" s="13" t="s">
        <v>618</v>
      </c>
      <c r="C33" s="126"/>
      <c r="D33" s="126">
        <v>180</v>
      </c>
      <c r="E33" s="126">
        <v>180</v>
      </c>
    </row>
    <row r="34" spans="1:5" ht="15" customHeight="1">
      <c r="A34" s="94" t="s">
        <v>377</v>
      </c>
      <c r="B34" s="51" t="s">
        <v>296</v>
      </c>
      <c r="C34" s="153">
        <f>SUM(C35:C35)</f>
        <v>70037</v>
      </c>
      <c r="D34" s="153">
        <f>SUM(D35:D35)</f>
        <v>70037</v>
      </c>
      <c r="E34" s="153">
        <f>SUM(E35:E35)</f>
        <v>64800</v>
      </c>
    </row>
    <row r="35" spans="1:5" ht="15" customHeight="1">
      <c r="A35" s="96"/>
      <c r="B35" s="58" t="s">
        <v>297</v>
      </c>
      <c r="C35" s="155">
        <v>70037</v>
      </c>
      <c r="D35" s="155">
        <v>70037</v>
      </c>
      <c r="E35" s="155">
        <v>64800</v>
      </c>
    </row>
    <row r="36" spans="1:5" ht="15" customHeight="1">
      <c r="A36" s="94" t="s">
        <v>875</v>
      </c>
      <c r="B36" s="51" t="s">
        <v>296</v>
      </c>
      <c r="C36" s="153">
        <f>SUM(C37:C37)</f>
        <v>0</v>
      </c>
      <c r="D36" s="153">
        <f>SUM(D37:D37)</f>
        <v>0</v>
      </c>
      <c r="E36" s="153">
        <f>SUM(E37:E37)</f>
        <v>520</v>
      </c>
    </row>
    <row r="37" spans="1:5" ht="15" customHeight="1">
      <c r="A37" s="96"/>
      <c r="B37" s="58" t="s">
        <v>876</v>
      </c>
      <c r="C37" s="155">
        <v>0</v>
      </c>
      <c r="D37" s="155">
        <v>0</v>
      </c>
      <c r="E37" s="155">
        <v>520</v>
      </c>
    </row>
    <row r="38" spans="1:5" ht="15" customHeight="1">
      <c r="A38" s="94" t="s">
        <v>371</v>
      </c>
      <c r="B38" s="51" t="s">
        <v>298</v>
      </c>
      <c r="C38" s="153">
        <f>SUM(C39)</f>
        <v>190</v>
      </c>
      <c r="D38" s="153">
        <f>SUM(D39)</f>
        <v>190</v>
      </c>
      <c r="E38" s="153">
        <f>SUM(E39)</f>
        <v>0</v>
      </c>
    </row>
    <row r="39" spans="1:5" ht="15" customHeight="1">
      <c r="A39" s="96"/>
      <c r="B39" s="13" t="s">
        <v>299</v>
      </c>
      <c r="C39" s="160">
        <v>190</v>
      </c>
      <c r="D39" s="160">
        <v>190</v>
      </c>
      <c r="E39" s="160">
        <v>0</v>
      </c>
    </row>
    <row r="40" spans="1:5" ht="15" customHeight="1">
      <c r="A40" s="364" t="s">
        <v>608</v>
      </c>
      <c r="B40" s="12" t="s">
        <v>609</v>
      </c>
      <c r="C40" s="157">
        <v>0</v>
      </c>
      <c r="D40" s="363">
        <v>357</v>
      </c>
      <c r="E40" s="363">
        <v>357</v>
      </c>
    </row>
    <row r="41" spans="1:5" ht="15" customHeight="1">
      <c r="A41" s="362"/>
      <c r="B41" s="17" t="s">
        <v>646</v>
      </c>
      <c r="C41" s="157"/>
      <c r="D41" s="157">
        <v>357</v>
      </c>
      <c r="E41" s="157">
        <v>357</v>
      </c>
    </row>
    <row r="42" spans="1:5" ht="15" customHeight="1">
      <c r="A42" s="96"/>
      <c r="B42" s="73" t="s">
        <v>108</v>
      </c>
      <c r="C42" s="184">
        <f>SUM(C11,C19,C21,C23,C34,C38)</f>
        <v>125437</v>
      </c>
      <c r="D42" s="184">
        <v>193461</v>
      </c>
      <c r="E42" s="184">
        <f>SUM(E11,E19,E21,E23,E34,E38,E40,E17,E36)</f>
        <v>188338</v>
      </c>
    </row>
    <row r="43" spans="1:5" ht="15" customHeight="1">
      <c r="A43" s="94" t="s">
        <v>482</v>
      </c>
      <c r="B43" s="286" t="s">
        <v>877</v>
      </c>
      <c r="C43" s="179"/>
      <c r="D43" s="182"/>
      <c r="E43" s="153">
        <v>150</v>
      </c>
    </row>
    <row r="44" spans="1:5" ht="15" customHeight="1">
      <c r="A44" s="111"/>
      <c r="B44" s="418" t="s">
        <v>899</v>
      </c>
      <c r="C44" s="417"/>
      <c r="D44" s="419"/>
      <c r="E44" s="417">
        <v>150</v>
      </c>
    </row>
    <row r="45" spans="1:5" ht="15" customHeight="1">
      <c r="A45" s="96" t="s">
        <v>624</v>
      </c>
      <c r="B45" s="377" t="s">
        <v>483</v>
      </c>
      <c r="C45" s="371">
        <f>SUM(C46:C53)</f>
        <v>21000</v>
      </c>
      <c r="D45" s="371">
        <f>SUM(D46:D53)</f>
        <v>21000</v>
      </c>
      <c r="E45" s="379">
        <v>18411</v>
      </c>
    </row>
    <row r="46" spans="1:6" ht="15" customHeight="1">
      <c r="A46" s="96"/>
      <c r="B46" s="378" t="s">
        <v>484</v>
      </c>
      <c r="C46" s="188">
        <v>2900</v>
      </c>
      <c r="D46" s="188">
        <v>2900</v>
      </c>
      <c r="E46" s="188">
        <v>2463</v>
      </c>
      <c r="F46" s="372"/>
    </row>
    <row r="47" spans="1:5" ht="15" customHeight="1">
      <c r="A47" s="96"/>
      <c r="B47" s="378" t="s">
        <v>485</v>
      </c>
      <c r="C47" s="188">
        <v>7800</v>
      </c>
      <c r="D47" s="188">
        <v>7800</v>
      </c>
      <c r="E47" s="188">
        <v>6621</v>
      </c>
    </row>
    <row r="48" spans="1:5" ht="15" customHeight="1">
      <c r="A48" s="96"/>
      <c r="B48" s="378" t="s">
        <v>486</v>
      </c>
      <c r="C48" s="188">
        <v>300</v>
      </c>
      <c r="D48" s="188">
        <v>300</v>
      </c>
      <c r="E48" s="188">
        <v>300</v>
      </c>
    </row>
    <row r="49" spans="1:5" ht="15" customHeight="1">
      <c r="A49" s="96"/>
      <c r="B49" s="378" t="s">
        <v>487</v>
      </c>
      <c r="C49" s="188">
        <v>4400</v>
      </c>
      <c r="D49" s="188">
        <v>4400</v>
      </c>
      <c r="E49" s="188">
        <v>4161</v>
      </c>
    </row>
    <row r="50" spans="1:5" ht="15" customHeight="1">
      <c r="A50" s="96"/>
      <c r="B50" s="378" t="s">
        <v>878</v>
      </c>
      <c r="C50" s="188">
        <v>3200</v>
      </c>
      <c r="D50" s="188">
        <v>3200</v>
      </c>
      <c r="E50" s="188">
        <v>3093</v>
      </c>
    </row>
    <row r="51" spans="1:5" ht="15" customHeight="1">
      <c r="A51" s="96"/>
      <c r="B51" s="378" t="s">
        <v>488</v>
      </c>
      <c r="C51" s="188">
        <v>1000</v>
      </c>
      <c r="D51" s="188">
        <v>1000</v>
      </c>
      <c r="E51" s="188">
        <v>1273</v>
      </c>
    </row>
    <row r="52" spans="1:5" ht="15" customHeight="1">
      <c r="A52" s="96"/>
      <c r="B52" s="378" t="s">
        <v>489</v>
      </c>
      <c r="C52" s="188">
        <v>600</v>
      </c>
      <c r="D52" s="188">
        <v>600</v>
      </c>
      <c r="E52" s="188">
        <v>500</v>
      </c>
    </row>
    <row r="53" spans="1:5" ht="15" customHeight="1">
      <c r="A53" s="96"/>
      <c r="B53" s="378" t="s">
        <v>490</v>
      </c>
      <c r="C53" s="159">
        <v>800</v>
      </c>
      <c r="D53" s="159">
        <v>800</v>
      </c>
      <c r="E53" s="159">
        <v>0</v>
      </c>
    </row>
    <row r="54" spans="1:5" ht="15" customHeight="1">
      <c r="A54" s="94" t="s">
        <v>481</v>
      </c>
      <c r="B54" s="51" t="s">
        <v>86</v>
      </c>
      <c r="C54" s="259">
        <f>SUM(C55)</f>
        <v>1000</v>
      </c>
      <c r="D54" s="259">
        <f>SUM(D55)</f>
        <v>1000</v>
      </c>
      <c r="E54" s="259">
        <f>SUM(E55)</f>
        <v>1354</v>
      </c>
    </row>
    <row r="55" spans="1:5" ht="15" customHeight="1">
      <c r="A55" s="111"/>
      <c r="B55" s="17" t="s">
        <v>153</v>
      </c>
      <c r="C55" s="156">
        <v>1000</v>
      </c>
      <c r="D55" s="156">
        <v>1000</v>
      </c>
      <c r="E55" s="156">
        <v>1354</v>
      </c>
    </row>
    <row r="56" spans="1:5" ht="15" customHeight="1">
      <c r="A56" s="112"/>
      <c r="B56" s="14" t="s">
        <v>108</v>
      </c>
      <c r="C56" s="129">
        <f>SUM(C42,C45,C54)</f>
        <v>147437</v>
      </c>
      <c r="D56" s="129">
        <f>SUM(D42,D45,D54)</f>
        <v>215461</v>
      </c>
      <c r="E56" s="129">
        <f>SUM(E42,E45,E54,E43)</f>
        <v>208253</v>
      </c>
    </row>
    <row r="58" spans="1:4" ht="15.75">
      <c r="A58" s="4" t="s">
        <v>929</v>
      </c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51" t="s">
        <v>545</v>
      </c>
      <c r="B60" s="452"/>
      <c r="C60" s="451"/>
      <c r="D60" s="451"/>
    </row>
    <row r="61" spans="1:5" ht="15.75">
      <c r="A61" s="492" t="s">
        <v>664</v>
      </c>
      <c r="B61" s="452"/>
      <c r="C61" s="452"/>
      <c r="D61" s="452"/>
      <c r="E61" s="269"/>
    </row>
    <row r="62" spans="1:5" ht="15.75">
      <c r="A62" s="492" t="s">
        <v>261</v>
      </c>
      <c r="B62" s="452"/>
      <c r="C62" s="452"/>
      <c r="D62" s="452"/>
      <c r="E62" s="243"/>
    </row>
    <row r="63" spans="1:4" ht="12.75">
      <c r="A63" s="5"/>
      <c r="B63" s="5"/>
      <c r="C63" s="5"/>
      <c r="D63" s="5"/>
    </row>
    <row r="64" spans="1:4" ht="12.75">
      <c r="A64" s="5"/>
      <c r="B64" s="5" t="s">
        <v>109</v>
      </c>
      <c r="C64" s="5"/>
      <c r="D64" s="5"/>
    </row>
    <row r="65" spans="1:5" ht="15" customHeight="1">
      <c r="A65" s="62" t="s">
        <v>2</v>
      </c>
      <c r="B65" s="62" t="s">
        <v>3</v>
      </c>
      <c r="C65" s="443" t="s">
        <v>532</v>
      </c>
      <c r="D65" s="443" t="s">
        <v>590</v>
      </c>
      <c r="E65" s="443" t="s">
        <v>678</v>
      </c>
    </row>
    <row r="66" spans="1:5" ht="27.75" customHeight="1">
      <c r="A66" s="64" t="s">
        <v>6</v>
      </c>
      <c r="B66" s="64"/>
      <c r="C66" s="445"/>
      <c r="D66" s="445"/>
      <c r="E66" s="445"/>
    </row>
    <row r="67" spans="1:5" ht="15" customHeight="1">
      <c r="A67" s="124" t="s">
        <v>491</v>
      </c>
      <c r="B67" s="209" t="s">
        <v>289</v>
      </c>
      <c r="C67" s="211">
        <v>2500</v>
      </c>
      <c r="D67" s="211">
        <v>2500</v>
      </c>
      <c r="E67" s="211">
        <v>2702</v>
      </c>
    </row>
    <row r="68" spans="1:5" ht="15" customHeight="1">
      <c r="A68" s="124" t="s">
        <v>622</v>
      </c>
      <c r="B68" s="209" t="s">
        <v>623</v>
      </c>
      <c r="C68" s="211"/>
      <c r="D68" s="211">
        <v>1635</v>
      </c>
      <c r="E68" s="211">
        <v>5910</v>
      </c>
    </row>
    <row r="69" spans="1:5" ht="15" customHeight="1">
      <c r="A69" s="124" t="s">
        <v>492</v>
      </c>
      <c r="B69" s="55" t="s">
        <v>290</v>
      </c>
      <c r="C69" s="211">
        <v>500</v>
      </c>
      <c r="D69" s="211">
        <v>500</v>
      </c>
      <c r="E69" s="211">
        <v>275</v>
      </c>
    </row>
    <row r="70" spans="1:5" ht="15" customHeight="1">
      <c r="A70" s="121" t="s">
        <v>372</v>
      </c>
      <c r="B70" s="12" t="s">
        <v>113</v>
      </c>
      <c r="C70" s="185">
        <v>2200</v>
      </c>
      <c r="D70" s="185">
        <v>2200</v>
      </c>
      <c r="E70" s="185">
        <v>1751</v>
      </c>
    </row>
    <row r="71" spans="1:5" ht="15" customHeight="1">
      <c r="A71" s="94" t="s">
        <v>493</v>
      </c>
      <c r="B71" s="39" t="s">
        <v>291</v>
      </c>
      <c r="C71" s="210">
        <v>3150</v>
      </c>
      <c r="D71" s="210">
        <f>SUM(D72:D76)</f>
        <v>6043</v>
      </c>
      <c r="E71" s="210">
        <f>SUM(E72:E76)</f>
        <v>5766</v>
      </c>
    </row>
    <row r="72" spans="1:5" ht="15" customHeight="1">
      <c r="A72" s="96"/>
      <c r="B72" s="40" t="s">
        <v>500</v>
      </c>
      <c r="C72" s="188">
        <v>150</v>
      </c>
      <c r="D72" s="188">
        <v>150</v>
      </c>
      <c r="E72" s="188">
        <v>150</v>
      </c>
    </row>
    <row r="73" spans="1:5" ht="15" customHeight="1">
      <c r="A73" s="96"/>
      <c r="B73" s="40" t="s">
        <v>114</v>
      </c>
      <c r="C73" s="188">
        <v>2500</v>
      </c>
      <c r="D73" s="188">
        <v>2500</v>
      </c>
      <c r="E73" s="188">
        <v>3055</v>
      </c>
    </row>
    <row r="74" spans="1:5" ht="15" customHeight="1">
      <c r="A74" s="96"/>
      <c r="B74" s="40" t="s">
        <v>570</v>
      </c>
      <c r="C74" s="188"/>
      <c r="D74" s="188">
        <v>1296</v>
      </c>
      <c r="E74" s="188">
        <v>1101</v>
      </c>
    </row>
    <row r="75" spans="1:5" ht="15" customHeight="1">
      <c r="A75" s="96"/>
      <c r="B75" s="40" t="s">
        <v>571</v>
      </c>
      <c r="C75" s="188"/>
      <c r="D75" s="188">
        <v>1597</v>
      </c>
      <c r="E75" s="188">
        <v>960</v>
      </c>
    </row>
    <row r="76" spans="1:5" ht="15" customHeight="1">
      <c r="A76" s="111"/>
      <c r="B76" s="36" t="s">
        <v>111</v>
      </c>
      <c r="C76" s="159">
        <v>500</v>
      </c>
      <c r="D76" s="159">
        <v>500</v>
      </c>
      <c r="E76" s="159">
        <v>500</v>
      </c>
    </row>
    <row r="77" spans="1:5" ht="15" customHeight="1">
      <c r="A77" s="123" t="s">
        <v>494</v>
      </c>
      <c r="B77" s="17" t="s">
        <v>360</v>
      </c>
      <c r="C77" s="159">
        <v>500</v>
      </c>
      <c r="D77" s="159">
        <v>1682</v>
      </c>
      <c r="E77" s="159">
        <v>1534</v>
      </c>
    </row>
    <row r="78" spans="1:5" ht="15" customHeight="1">
      <c r="A78" s="124" t="s">
        <v>373</v>
      </c>
      <c r="B78" s="55" t="s">
        <v>495</v>
      </c>
      <c r="C78" s="211">
        <v>1200</v>
      </c>
      <c r="D78" s="211">
        <v>1200</v>
      </c>
      <c r="E78" s="211">
        <v>548</v>
      </c>
    </row>
    <row r="79" spans="1:5" ht="15" customHeight="1">
      <c r="A79" s="124" t="s">
        <v>374</v>
      </c>
      <c r="B79" s="55" t="s">
        <v>292</v>
      </c>
      <c r="C79" s="211">
        <v>1500</v>
      </c>
      <c r="D79" s="211">
        <v>1500</v>
      </c>
      <c r="E79" s="211">
        <v>565</v>
      </c>
    </row>
    <row r="80" spans="1:7" ht="15" customHeight="1">
      <c r="A80" s="124" t="s">
        <v>496</v>
      </c>
      <c r="B80" s="55" t="s">
        <v>497</v>
      </c>
      <c r="C80" s="211">
        <v>10500</v>
      </c>
      <c r="D80" s="211">
        <v>51536</v>
      </c>
      <c r="E80" s="211">
        <v>66337</v>
      </c>
      <c r="G80" s="212">
        <f>SUM(E67:E71,E77:E79)</f>
        <v>19051</v>
      </c>
    </row>
    <row r="81" spans="1:5" ht="15" customHeight="1">
      <c r="A81" s="124" t="s">
        <v>577</v>
      </c>
      <c r="B81" s="55" t="s">
        <v>578</v>
      </c>
      <c r="C81" s="211"/>
      <c r="D81" s="211">
        <v>97</v>
      </c>
      <c r="E81" s="211">
        <v>108</v>
      </c>
    </row>
    <row r="82" spans="1:5" ht="15" customHeight="1">
      <c r="A82" s="124" t="s">
        <v>498</v>
      </c>
      <c r="B82" s="55" t="s">
        <v>499</v>
      </c>
      <c r="C82" s="211">
        <v>1500</v>
      </c>
      <c r="D82" s="211">
        <v>9875</v>
      </c>
      <c r="E82" s="211">
        <v>12331</v>
      </c>
    </row>
    <row r="83" spans="1:5" ht="15" customHeight="1">
      <c r="A83" s="123" t="s">
        <v>579</v>
      </c>
      <c r="B83" s="17" t="s">
        <v>580</v>
      </c>
      <c r="C83" s="159"/>
      <c r="D83" s="159">
        <v>888</v>
      </c>
      <c r="E83" s="159">
        <v>2563</v>
      </c>
    </row>
    <row r="84" spans="1:5" ht="15" customHeight="1">
      <c r="A84" s="123" t="s">
        <v>581</v>
      </c>
      <c r="B84" s="17" t="s">
        <v>582</v>
      </c>
      <c r="C84" s="159"/>
      <c r="D84" s="159">
        <v>133</v>
      </c>
      <c r="E84" s="159">
        <v>138</v>
      </c>
    </row>
    <row r="85" spans="1:5" ht="15" customHeight="1">
      <c r="A85" s="123" t="s">
        <v>583</v>
      </c>
      <c r="B85" s="17" t="s">
        <v>584</v>
      </c>
      <c r="C85" s="159"/>
      <c r="D85" s="159">
        <v>230</v>
      </c>
      <c r="E85" s="159">
        <v>330</v>
      </c>
    </row>
    <row r="86" spans="1:5" ht="15" customHeight="1">
      <c r="A86" s="124" t="s">
        <v>879</v>
      </c>
      <c r="B86" s="55" t="s">
        <v>495</v>
      </c>
      <c r="C86" s="211"/>
      <c r="D86" s="211"/>
      <c r="E86" s="211">
        <v>260</v>
      </c>
    </row>
    <row r="87" spans="1:5" ht="15" customHeight="1" thickBot="1">
      <c r="A87" s="122"/>
      <c r="B87" s="73" t="s">
        <v>232</v>
      </c>
      <c r="C87" s="197">
        <f>SUM(C67:C71,C77:C82)</f>
        <v>23550</v>
      </c>
      <c r="D87" s="197">
        <f>SUM(D67,D69,D70,D71,D77,D78,D79,D80,D81,D82,D83,D84,D85,D68)</f>
        <v>80019</v>
      </c>
      <c r="E87" s="197">
        <f>SUM(E67,E69,E70,E71,E77,E78,E79,E80,E81,E82,E83,E84,E85,E68,E86)</f>
        <v>101118</v>
      </c>
    </row>
    <row r="88" spans="1:5" ht="15" customHeight="1" thickBot="1">
      <c r="A88" s="358"/>
      <c r="B88" s="359" t="s">
        <v>231</v>
      </c>
      <c r="C88" s="360">
        <f>SUM(C87)</f>
        <v>23550</v>
      </c>
      <c r="D88" s="360">
        <f>SUM(D87)</f>
        <v>80019</v>
      </c>
      <c r="E88" s="361">
        <f>SUM(E87)</f>
        <v>101118</v>
      </c>
    </row>
    <row r="89" spans="1:4" ht="12.75">
      <c r="A89" s="82"/>
      <c r="B89" s="81"/>
      <c r="C89" s="81"/>
      <c r="D89" s="81"/>
    </row>
    <row r="90" spans="1:4" ht="12.75">
      <c r="A90" s="83"/>
      <c r="B90" s="83"/>
      <c r="C90" s="83"/>
      <c r="D90" s="83"/>
    </row>
  </sheetData>
  <sheetProtection/>
  <mergeCells count="13">
    <mergeCell ref="E9:E10"/>
    <mergeCell ref="E65:E66"/>
    <mergeCell ref="C9:C10"/>
    <mergeCell ref="D9:D10"/>
    <mergeCell ref="A60:D60"/>
    <mergeCell ref="A61:D61"/>
    <mergeCell ref="A62:D62"/>
    <mergeCell ref="C65:C66"/>
    <mergeCell ref="D65:D66"/>
    <mergeCell ref="A3:D3"/>
    <mergeCell ref="A4:D4"/>
    <mergeCell ref="A5:D5"/>
    <mergeCell ref="A6:D6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SheetLayoutView="100" zoomScalePageLayoutView="0" workbookViewId="0" topLeftCell="A1">
      <selection activeCell="B59" sqref="B59"/>
    </sheetView>
  </sheetViews>
  <sheetFormatPr defaultColWidth="9.140625" defaultRowHeight="12.75"/>
  <cols>
    <col min="1" max="1" width="6.7109375" style="0" customWidth="1"/>
    <col min="2" max="2" width="46.00390625" style="0" customWidth="1"/>
    <col min="3" max="3" width="9.00390625" style="0" customWidth="1"/>
    <col min="4" max="4" width="8.57421875" style="0" customWidth="1"/>
    <col min="5" max="5" width="10.7109375" style="0" customWidth="1"/>
    <col min="6" max="6" width="8.7109375" style="0" customWidth="1"/>
    <col min="7" max="7" width="10.140625" style="0" customWidth="1"/>
    <col min="8" max="8" width="11.7109375" style="0" customWidth="1"/>
    <col min="9" max="9" width="7.8515625" style="0" customWidth="1"/>
    <col min="10" max="10" width="7.7109375" style="0" customWidth="1"/>
    <col min="11" max="11" width="10.140625" style="0" customWidth="1"/>
  </cols>
  <sheetData>
    <row r="1" spans="1:8" ht="15.75">
      <c r="A1" s="59" t="s">
        <v>930</v>
      </c>
      <c r="B1" s="59"/>
      <c r="C1" s="59"/>
      <c r="D1" s="59"/>
      <c r="E1" s="59"/>
      <c r="F1" s="59"/>
      <c r="G1" s="59"/>
      <c r="H1" s="59"/>
    </row>
    <row r="2" spans="1:8" ht="15.75">
      <c r="A2" s="59"/>
      <c r="B2" s="59"/>
      <c r="C2" s="59"/>
      <c r="D2" s="59"/>
      <c r="E2" s="59"/>
      <c r="F2" s="59"/>
      <c r="G2" s="59"/>
      <c r="H2" s="59"/>
    </row>
    <row r="3" spans="1:8" ht="15.75">
      <c r="A3" s="492" t="s">
        <v>116</v>
      </c>
      <c r="B3" s="452"/>
      <c r="C3" s="452"/>
      <c r="D3" s="452"/>
      <c r="E3" s="452"/>
      <c r="F3" s="452"/>
      <c r="G3" s="452"/>
      <c r="H3" s="452"/>
    </row>
    <row r="4" spans="1:8" ht="15.75">
      <c r="A4" s="492" t="s">
        <v>682</v>
      </c>
      <c r="B4" s="452"/>
      <c r="C4" s="452"/>
      <c r="D4" s="452"/>
      <c r="E4" s="452"/>
      <c r="F4" s="452"/>
      <c r="G4" s="452"/>
      <c r="H4" s="452"/>
    </row>
    <row r="5" spans="1:8" ht="15.75">
      <c r="A5" s="492" t="s">
        <v>117</v>
      </c>
      <c r="B5" s="452"/>
      <c r="C5" s="452"/>
      <c r="D5" s="452"/>
      <c r="E5" s="452"/>
      <c r="F5" s="452"/>
      <c r="G5" s="452"/>
      <c r="H5" s="452"/>
    </row>
    <row r="6" spans="1:8" ht="15.75">
      <c r="A6" s="492" t="s">
        <v>118</v>
      </c>
      <c r="B6" s="452"/>
      <c r="C6" s="452"/>
      <c r="D6" s="452"/>
      <c r="E6" s="452"/>
      <c r="F6" s="452"/>
      <c r="G6" s="452"/>
      <c r="H6" s="452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 t="s">
        <v>266</v>
      </c>
      <c r="H8" s="5"/>
    </row>
    <row r="9" spans="1:11" ht="12.75" customHeight="1">
      <c r="A9" s="62" t="s">
        <v>106</v>
      </c>
      <c r="B9" s="62" t="s">
        <v>3</v>
      </c>
      <c r="C9" s="65"/>
      <c r="D9" s="66" t="s">
        <v>528</v>
      </c>
      <c r="E9" s="67"/>
      <c r="F9" s="65"/>
      <c r="G9" s="66" t="s">
        <v>681</v>
      </c>
      <c r="H9" s="67"/>
      <c r="I9" s="65"/>
      <c r="J9" s="66" t="s">
        <v>680</v>
      </c>
      <c r="K9" s="67"/>
    </row>
    <row r="10" spans="1:11" ht="12.75" customHeight="1">
      <c r="A10" s="64" t="s">
        <v>107</v>
      </c>
      <c r="B10" s="64"/>
      <c r="C10" s="68" t="s">
        <v>119</v>
      </c>
      <c r="D10" s="68" t="s">
        <v>120</v>
      </c>
      <c r="E10" s="68" t="s">
        <v>5</v>
      </c>
      <c r="F10" s="68" t="s">
        <v>119</v>
      </c>
      <c r="G10" s="68" t="s">
        <v>120</v>
      </c>
      <c r="H10" s="68" t="s">
        <v>5</v>
      </c>
      <c r="I10" s="68" t="s">
        <v>119</v>
      </c>
      <c r="J10" s="68" t="s">
        <v>120</v>
      </c>
      <c r="K10" s="68" t="s">
        <v>5</v>
      </c>
    </row>
    <row r="11" spans="1:11" ht="12.75" customHeight="1">
      <c r="A11" s="142" t="s">
        <v>460</v>
      </c>
      <c r="B11" s="131" t="s">
        <v>461</v>
      </c>
      <c r="C11" s="144">
        <f>SUM(C12:C16)</f>
        <v>580</v>
      </c>
      <c r="D11" s="144">
        <f>SUM(D12:D16)</f>
        <v>152</v>
      </c>
      <c r="E11" s="144">
        <f>SUM(E12:E16)</f>
        <v>732</v>
      </c>
      <c r="F11" s="144">
        <f aca="true" t="shared" si="0" ref="F11:K11">SUM(F12:F16)</f>
        <v>6253</v>
      </c>
      <c r="G11" s="144">
        <f t="shared" si="0"/>
        <v>899</v>
      </c>
      <c r="H11" s="144">
        <f t="shared" si="0"/>
        <v>7152</v>
      </c>
      <c r="I11" s="144">
        <f t="shared" si="0"/>
        <v>7903</v>
      </c>
      <c r="J11" s="144">
        <f t="shared" si="0"/>
        <v>1343</v>
      </c>
      <c r="K11" s="144">
        <f t="shared" si="0"/>
        <v>9246</v>
      </c>
    </row>
    <row r="12" spans="1:11" ht="12.75" customHeight="1">
      <c r="A12" s="143"/>
      <c r="B12" s="227" t="s">
        <v>619</v>
      </c>
      <c r="C12" s="228">
        <v>246</v>
      </c>
      <c r="D12" s="228">
        <v>66</v>
      </c>
      <c r="E12" s="228">
        <f>SUM(C12:D12)</f>
        <v>312</v>
      </c>
      <c r="F12" s="228">
        <v>419</v>
      </c>
      <c r="G12" s="228">
        <v>113</v>
      </c>
      <c r="H12" s="228">
        <f aca="true" t="shared" si="1" ref="H12:H18">SUM(F12:G12)</f>
        <v>532</v>
      </c>
      <c r="I12" s="228">
        <v>1786</v>
      </c>
      <c r="J12" s="228">
        <v>480</v>
      </c>
      <c r="K12" s="228">
        <f aca="true" t="shared" si="2" ref="K12:K18">SUM(I12:J12)</f>
        <v>2266</v>
      </c>
    </row>
    <row r="13" spans="1:11" ht="12.75" customHeight="1">
      <c r="A13" s="143"/>
      <c r="B13" s="227" t="s">
        <v>462</v>
      </c>
      <c r="C13" s="228">
        <v>236</v>
      </c>
      <c r="D13" s="228">
        <v>64</v>
      </c>
      <c r="E13" s="228">
        <f>SUM(C13:D13)</f>
        <v>300</v>
      </c>
      <c r="F13" s="228">
        <v>236</v>
      </c>
      <c r="G13" s="228">
        <v>64</v>
      </c>
      <c r="H13" s="228">
        <f t="shared" si="1"/>
        <v>300</v>
      </c>
      <c r="I13" s="228">
        <v>236</v>
      </c>
      <c r="J13" s="228">
        <v>64</v>
      </c>
      <c r="K13" s="228">
        <f t="shared" si="2"/>
        <v>300</v>
      </c>
    </row>
    <row r="14" spans="1:11" ht="12.75" customHeight="1">
      <c r="A14" s="143"/>
      <c r="B14" s="227" t="s">
        <v>572</v>
      </c>
      <c r="C14" s="228"/>
      <c r="D14" s="228"/>
      <c r="E14" s="228"/>
      <c r="F14" s="228">
        <v>5500</v>
      </c>
      <c r="G14" s="228">
        <v>700</v>
      </c>
      <c r="H14" s="228">
        <f t="shared" si="1"/>
        <v>6200</v>
      </c>
      <c r="I14" s="228">
        <v>5500</v>
      </c>
      <c r="J14" s="228">
        <v>700</v>
      </c>
      <c r="K14" s="228">
        <f t="shared" si="2"/>
        <v>6200</v>
      </c>
    </row>
    <row r="15" spans="1:11" ht="12.75" customHeight="1">
      <c r="A15" s="143"/>
      <c r="B15" s="227" t="s">
        <v>874</v>
      </c>
      <c r="C15" s="228"/>
      <c r="D15" s="228"/>
      <c r="E15" s="228"/>
      <c r="F15" s="228"/>
      <c r="G15" s="228"/>
      <c r="H15" s="228"/>
      <c r="I15" s="228">
        <v>283</v>
      </c>
      <c r="J15" s="228">
        <v>77</v>
      </c>
      <c r="K15" s="228">
        <f t="shared" si="2"/>
        <v>360</v>
      </c>
    </row>
    <row r="16" spans="1:11" ht="12.75" customHeight="1">
      <c r="A16" s="143"/>
      <c r="B16" s="227" t="s">
        <v>465</v>
      </c>
      <c r="C16" s="228">
        <v>98</v>
      </c>
      <c r="D16" s="228">
        <v>22</v>
      </c>
      <c r="E16" s="228">
        <f>SUM(C16:D16)</f>
        <v>120</v>
      </c>
      <c r="F16" s="228">
        <v>98</v>
      </c>
      <c r="G16" s="228">
        <v>22</v>
      </c>
      <c r="H16" s="228">
        <f t="shared" si="1"/>
        <v>120</v>
      </c>
      <c r="I16" s="228">
        <v>98</v>
      </c>
      <c r="J16" s="228">
        <v>22</v>
      </c>
      <c r="K16" s="228">
        <f t="shared" si="2"/>
        <v>120</v>
      </c>
    </row>
    <row r="17" spans="1:11" ht="12.75" customHeight="1">
      <c r="A17" s="222" t="s">
        <v>463</v>
      </c>
      <c r="B17" s="131" t="s">
        <v>464</v>
      </c>
      <c r="C17" s="231">
        <f>SUM(C18:C18)</f>
        <v>24200</v>
      </c>
      <c r="D17" s="149">
        <f>SUM(D18:D18)</f>
        <v>6531</v>
      </c>
      <c r="E17" s="149">
        <f>SUM(C17:D17)</f>
        <v>30731</v>
      </c>
      <c r="F17" s="231">
        <f>SUM(F18:F18)</f>
        <v>24200</v>
      </c>
      <c r="G17" s="149">
        <f>SUM(G18:G18)</f>
        <v>6531</v>
      </c>
      <c r="H17" s="149">
        <f t="shared" si="1"/>
        <v>30731</v>
      </c>
      <c r="I17" s="231">
        <f>SUM(I18:I18)</f>
        <v>0</v>
      </c>
      <c r="J17" s="149">
        <f>SUM(J18:J18)</f>
        <v>0</v>
      </c>
      <c r="K17" s="149">
        <f t="shared" si="2"/>
        <v>0</v>
      </c>
    </row>
    <row r="18" spans="1:11" ht="12.75" customHeight="1">
      <c r="A18" s="236"/>
      <c r="B18" s="258" t="s">
        <v>466</v>
      </c>
      <c r="C18" s="241">
        <v>24200</v>
      </c>
      <c r="D18" s="240">
        <v>6531</v>
      </c>
      <c r="E18" s="150">
        <f>SUM(C18:D18)</f>
        <v>30731</v>
      </c>
      <c r="F18" s="241">
        <v>24200</v>
      </c>
      <c r="G18" s="240">
        <v>6531</v>
      </c>
      <c r="H18" s="150">
        <f t="shared" si="1"/>
        <v>30731</v>
      </c>
      <c r="I18" s="241">
        <v>0</v>
      </c>
      <c r="J18" s="240">
        <v>0</v>
      </c>
      <c r="K18" s="150">
        <f t="shared" si="2"/>
        <v>0</v>
      </c>
    </row>
    <row r="19" spans="1:11" ht="12.75" customHeight="1">
      <c r="A19" s="143" t="s">
        <v>369</v>
      </c>
      <c r="B19" s="229" t="s">
        <v>293</v>
      </c>
      <c r="C19" s="230">
        <f>SUM(C20:C23)</f>
        <v>30287</v>
      </c>
      <c r="D19" s="230">
        <f>SUM(D20:D23)</f>
        <v>8177</v>
      </c>
      <c r="E19" s="230">
        <f>SUM(E20:E23)</f>
        <v>38464</v>
      </c>
      <c r="F19" s="230">
        <f>SUM(F20:F23)</f>
        <v>36113</v>
      </c>
      <c r="G19" s="230">
        <f>SUM(G20:G23)</f>
        <v>9655</v>
      </c>
      <c r="H19" s="230">
        <f>SUM(H20:H27)</f>
        <v>54798</v>
      </c>
      <c r="I19" s="230">
        <f>SUM(I20:I23)</f>
        <v>6507</v>
      </c>
      <c r="J19" s="230">
        <f>SUM(J20:J23)</f>
        <v>1662</v>
      </c>
      <c r="K19" s="230">
        <f>SUM(K20:K27)</f>
        <v>24883</v>
      </c>
    </row>
    <row r="20" spans="1:11" ht="12.75" customHeight="1">
      <c r="A20" s="143"/>
      <c r="B20" s="89" t="s">
        <v>471</v>
      </c>
      <c r="C20" s="145">
        <v>10602</v>
      </c>
      <c r="D20" s="146">
        <v>2862</v>
      </c>
      <c r="E20" s="147">
        <f>SUM(C20:D20)</f>
        <v>13464</v>
      </c>
      <c r="F20" s="145">
        <v>10602</v>
      </c>
      <c r="G20" s="146">
        <v>2862</v>
      </c>
      <c r="H20" s="147">
        <f aca="true" t="shared" si="3" ref="H20:H28">SUM(F20:G20)</f>
        <v>13464</v>
      </c>
      <c r="I20" s="145">
        <v>681</v>
      </c>
      <c r="J20" s="146">
        <v>184</v>
      </c>
      <c r="K20" s="147">
        <f aca="true" t="shared" si="4" ref="K20:K29">SUM(I20:J20)</f>
        <v>865</v>
      </c>
    </row>
    <row r="21" spans="1:11" ht="12.75" customHeight="1">
      <c r="A21" s="143"/>
      <c r="B21" s="89" t="s">
        <v>554</v>
      </c>
      <c r="C21" s="145">
        <v>0</v>
      </c>
      <c r="D21" s="146">
        <v>0</v>
      </c>
      <c r="E21" s="147">
        <v>0</v>
      </c>
      <c r="F21" s="145">
        <v>5250</v>
      </c>
      <c r="G21" s="146">
        <v>1418</v>
      </c>
      <c r="H21" s="147">
        <f t="shared" si="3"/>
        <v>6668</v>
      </c>
      <c r="I21" s="145">
        <v>5250</v>
      </c>
      <c r="J21" s="146">
        <v>1418</v>
      </c>
      <c r="K21" s="147">
        <f t="shared" si="4"/>
        <v>6668</v>
      </c>
    </row>
    <row r="22" spans="1:11" ht="12.75" customHeight="1">
      <c r="A22" s="143"/>
      <c r="B22" s="89" t="s">
        <v>555</v>
      </c>
      <c r="C22" s="145"/>
      <c r="D22" s="146"/>
      <c r="E22" s="147"/>
      <c r="F22" s="145">
        <v>576</v>
      </c>
      <c r="G22" s="146">
        <v>60</v>
      </c>
      <c r="H22" s="147">
        <f t="shared" si="3"/>
        <v>636</v>
      </c>
      <c r="I22" s="145">
        <v>576</v>
      </c>
      <c r="J22" s="146">
        <v>60</v>
      </c>
      <c r="K22" s="147">
        <f t="shared" si="4"/>
        <v>636</v>
      </c>
    </row>
    <row r="23" spans="1:11" ht="12.75" customHeight="1">
      <c r="A23" s="143"/>
      <c r="B23" s="89" t="s">
        <v>472</v>
      </c>
      <c r="C23" s="145">
        <v>19685</v>
      </c>
      <c r="D23" s="146">
        <v>5315</v>
      </c>
      <c r="E23" s="147">
        <f>SUM(C23:D23)</f>
        <v>25000</v>
      </c>
      <c r="F23" s="145">
        <v>19685</v>
      </c>
      <c r="G23" s="146">
        <v>5315</v>
      </c>
      <c r="H23" s="147">
        <f t="shared" si="3"/>
        <v>25000</v>
      </c>
      <c r="I23" s="145">
        <v>0</v>
      </c>
      <c r="J23" s="146">
        <v>0</v>
      </c>
      <c r="K23" s="147">
        <f t="shared" si="4"/>
        <v>0</v>
      </c>
    </row>
    <row r="24" spans="1:11" ht="12.75" customHeight="1">
      <c r="A24" s="143"/>
      <c r="B24" s="89" t="s">
        <v>626</v>
      </c>
      <c r="C24" s="145"/>
      <c r="D24" s="146"/>
      <c r="E24" s="147"/>
      <c r="F24" s="145">
        <v>132</v>
      </c>
      <c r="G24" s="146">
        <v>36</v>
      </c>
      <c r="H24" s="147">
        <f t="shared" si="3"/>
        <v>168</v>
      </c>
      <c r="I24" s="145">
        <v>132</v>
      </c>
      <c r="J24" s="146">
        <v>36</v>
      </c>
      <c r="K24" s="147">
        <f t="shared" si="4"/>
        <v>168</v>
      </c>
    </row>
    <row r="25" spans="1:11" ht="12.75" customHeight="1">
      <c r="A25" s="143"/>
      <c r="B25" s="89" t="s">
        <v>614</v>
      </c>
      <c r="C25" s="145"/>
      <c r="D25" s="146"/>
      <c r="E25" s="147"/>
      <c r="F25" s="145">
        <v>4478</v>
      </c>
      <c r="G25" s="146">
        <v>1209</v>
      </c>
      <c r="H25" s="147">
        <f t="shared" si="3"/>
        <v>5687</v>
      </c>
      <c r="I25" s="145">
        <v>4478</v>
      </c>
      <c r="J25" s="146">
        <v>1209</v>
      </c>
      <c r="K25" s="147">
        <f t="shared" si="4"/>
        <v>5687</v>
      </c>
    </row>
    <row r="26" spans="1:11" ht="12.75" customHeight="1">
      <c r="A26" s="143"/>
      <c r="B26" s="89" t="s">
        <v>466</v>
      </c>
      <c r="C26" s="145"/>
      <c r="D26" s="146"/>
      <c r="E26" s="147"/>
      <c r="F26" s="145"/>
      <c r="G26" s="146"/>
      <c r="H26" s="147"/>
      <c r="I26" s="145">
        <v>6050</v>
      </c>
      <c r="J26" s="146">
        <v>1634</v>
      </c>
      <c r="K26" s="147">
        <f t="shared" si="4"/>
        <v>7684</v>
      </c>
    </row>
    <row r="27" spans="1:11" ht="12.75" customHeight="1">
      <c r="A27" s="143"/>
      <c r="B27" s="89" t="s">
        <v>627</v>
      </c>
      <c r="C27" s="145"/>
      <c r="D27" s="146"/>
      <c r="E27" s="147"/>
      <c r="F27" s="145">
        <v>2500</v>
      </c>
      <c r="G27" s="146">
        <v>675</v>
      </c>
      <c r="H27" s="147">
        <f t="shared" si="3"/>
        <v>3175</v>
      </c>
      <c r="I27" s="145">
        <v>2500</v>
      </c>
      <c r="J27" s="146">
        <v>675</v>
      </c>
      <c r="K27" s="147">
        <f t="shared" si="4"/>
        <v>3175</v>
      </c>
    </row>
    <row r="28" spans="1:11" ht="12.75" customHeight="1">
      <c r="A28" s="142" t="s">
        <v>864</v>
      </c>
      <c r="B28" s="131" t="s">
        <v>865</v>
      </c>
      <c r="C28" s="192"/>
      <c r="D28" s="333"/>
      <c r="E28" s="173"/>
      <c r="F28" s="148">
        <v>570</v>
      </c>
      <c r="G28" s="335">
        <v>153</v>
      </c>
      <c r="H28" s="365">
        <f t="shared" si="3"/>
        <v>723</v>
      </c>
      <c r="I28" s="148">
        <v>68</v>
      </c>
      <c r="J28" s="335">
        <v>18</v>
      </c>
      <c r="K28" s="365">
        <f t="shared" si="4"/>
        <v>86</v>
      </c>
    </row>
    <row r="29" spans="1:11" ht="12.75" customHeight="1">
      <c r="A29" s="143"/>
      <c r="B29" s="89" t="s">
        <v>866</v>
      </c>
      <c r="C29" s="145"/>
      <c r="D29" s="146"/>
      <c r="E29" s="147"/>
      <c r="F29" s="145">
        <v>0</v>
      </c>
      <c r="G29" s="146">
        <v>0</v>
      </c>
      <c r="H29" s="147">
        <v>0</v>
      </c>
      <c r="I29" s="145">
        <v>68</v>
      </c>
      <c r="J29" s="146">
        <v>18</v>
      </c>
      <c r="K29" s="147">
        <f t="shared" si="4"/>
        <v>86</v>
      </c>
    </row>
    <row r="30" spans="1:11" ht="12.75" customHeight="1">
      <c r="A30" s="222" t="s">
        <v>610</v>
      </c>
      <c r="B30" s="131" t="s">
        <v>611</v>
      </c>
      <c r="C30" s="192"/>
      <c r="D30" s="333"/>
      <c r="E30" s="173"/>
      <c r="F30" s="148">
        <v>570</v>
      </c>
      <c r="G30" s="335">
        <v>153</v>
      </c>
      <c r="H30" s="365">
        <f>SUM(F30:G30)</f>
        <v>723</v>
      </c>
      <c r="I30" s="148">
        <v>570</v>
      </c>
      <c r="J30" s="335">
        <v>153</v>
      </c>
      <c r="K30" s="365">
        <f aca="true" t="shared" si="5" ref="K30:K35">SUM(I30:J30)</f>
        <v>723</v>
      </c>
    </row>
    <row r="31" spans="1:11" ht="12.75" customHeight="1">
      <c r="A31" s="236"/>
      <c r="B31" s="89" t="s">
        <v>612</v>
      </c>
      <c r="C31" s="145"/>
      <c r="D31" s="146"/>
      <c r="E31" s="147"/>
      <c r="F31" s="145">
        <v>570</v>
      </c>
      <c r="G31" s="146">
        <v>153</v>
      </c>
      <c r="H31" s="147">
        <f>SUM(F31:G31)</f>
        <v>723</v>
      </c>
      <c r="I31" s="145">
        <v>570</v>
      </c>
      <c r="J31" s="146">
        <v>153</v>
      </c>
      <c r="K31" s="147">
        <f t="shared" si="5"/>
        <v>723</v>
      </c>
    </row>
    <row r="32" spans="1:11" ht="12.75" customHeight="1">
      <c r="A32" s="222" t="s">
        <v>867</v>
      </c>
      <c r="B32" s="131" t="s">
        <v>872</v>
      </c>
      <c r="C32" s="192"/>
      <c r="D32" s="333"/>
      <c r="E32" s="173"/>
      <c r="F32" s="148">
        <v>570</v>
      </c>
      <c r="G32" s="335">
        <v>153</v>
      </c>
      <c r="H32" s="365">
        <f>SUM(F32:G32)</f>
        <v>723</v>
      </c>
      <c r="I32" s="148">
        <v>288</v>
      </c>
      <c r="J32" s="335">
        <v>78</v>
      </c>
      <c r="K32" s="365">
        <f t="shared" si="5"/>
        <v>366</v>
      </c>
    </row>
    <row r="33" spans="1:11" ht="12.75" customHeight="1">
      <c r="A33" s="315"/>
      <c r="B33" s="89" t="s">
        <v>612</v>
      </c>
      <c r="C33" s="145"/>
      <c r="D33" s="146"/>
      <c r="E33" s="147"/>
      <c r="F33" s="145">
        <v>0</v>
      </c>
      <c r="G33" s="146">
        <v>0</v>
      </c>
      <c r="H33" s="147">
        <f>SUM(F33:G33)</f>
        <v>0</v>
      </c>
      <c r="I33" s="145">
        <v>288</v>
      </c>
      <c r="J33" s="146">
        <v>78</v>
      </c>
      <c r="K33" s="147">
        <f t="shared" si="5"/>
        <v>366</v>
      </c>
    </row>
    <row r="34" spans="1:11" ht="12.75" customHeight="1">
      <c r="A34" s="222" t="s">
        <v>870</v>
      </c>
      <c r="B34" s="131" t="s">
        <v>871</v>
      </c>
      <c r="C34" s="192"/>
      <c r="D34" s="333"/>
      <c r="E34" s="173"/>
      <c r="F34" s="192"/>
      <c r="G34" s="333"/>
      <c r="H34" s="173"/>
      <c r="I34" s="148">
        <v>2980</v>
      </c>
      <c r="J34" s="335">
        <v>805</v>
      </c>
      <c r="K34" s="149">
        <f t="shared" si="5"/>
        <v>3785</v>
      </c>
    </row>
    <row r="35" spans="1:11" ht="12.75" customHeight="1">
      <c r="A35" s="236"/>
      <c r="B35" s="113" t="s">
        <v>882</v>
      </c>
      <c r="C35" s="237"/>
      <c r="D35" s="334"/>
      <c r="E35" s="150"/>
      <c r="F35" s="237"/>
      <c r="G35" s="334"/>
      <c r="H35" s="150"/>
      <c r="I35" s="237">
        <v>2980</v>
      </c>
      <c r="J35" s="334">
        <v>805</v>
      </c>
      <c r="K35" s="150">
        <f t="shared" si="5"/>
        <v>3785</v>
      </c>
    </row>
    <row r="36" spans="1:11" ht="12.75" customHeight="1">
      <c r="A36" s="222" t="s">
        <v>624</v>
      </c>
      <c r="B36" s="131" t="s">
        <v>483</v>
      </c>
      <c r="C36" s="192"/>
      <c r="D36" s="192"/>
      <c r="E36" s="173"/>
      <c r="F36" s="148"/>
      <c r="G36" s="335"/>
      <c r="H36" s="149"/>
      <c r="I36" s="148">
        <v>280</v>
      </c>
      <c r="J36" s="335">
        <v>79</v>
      </c>
      <c r="K36" s="149">
        <v>369</v>
      </c>
    </row>
    <row r="37" spans="1:11" ht="12.75" customHeight="1">
      <c r="A37" s="315"/>
      <c r="B37" s="227" t="s">
        <v>883</v>
      </c>
      <c r="C37" s="145"/>
      <c r="D37" s="145"/>
      <c r="E37" s="147"/>
      <c r="F37" s="316"/>
      <c r="G37" s="369"/>
      <c r="H37" s="230"/>
      <c r="I37" s="228">
        <v>290</v>
      </c>
      <c r="J37" s="370">
        <v>79</v>
      </c>
      <c r="K37" s="277">
        <v>369</v>
      </c>
    </row>
    <row r="38" spans="1:11" ht="12.75" customHeight="1">
      <c r="A38" s="236"/>
      <c r="B38" s="113" t="s">
        <v>625</v>
      </c>
      <c r="C38" s="237"/>
      <c r="D38" s="237"/>
      <c r="E38" s="150"/>
      <c r="F38" s="237">
        <v>0</v>
      </c>
      <c r="G38" s="334">
        <v>0</v>
      </c>
      <c r="H38" s="150">
        <v>0</v>
      </c>
      <c r="I38" s="237">
        <v>0</v>
      </c>
      <c r="J38" s="334">
        <v>0</v>
      </c>
      <c r="K38" s="150">
        <v>0</v>
      </c>
    </row>
    <row r="39" spans="1:11" ht="12.75" customHeight="1">
      <c r="A39" s="315" t="s">
        <v>873</v>
      </c>
      <c r="B39" s="229" t="s">
        <v>86</v>
      </c>
      <c r="C39" s="145"/>
      <c r="D39" s="145"/>
      <c r="E39" s="147"/>
      <c r="F39" s="316"/>
      <c r="G39" s="369"/>
      <c r="H39" s="230"/>
      <c r="I39" s="316">
        <v>80</v>
      </c>
      <c r="J39" s="369">
        <v>22</v>
      </c>
      <c r="K39" s="230">
        <v>102</v>
      </c>
    </row>
    <row r="40" spans="1:11" ht="12.75" customHeight="1">
      <c r="A40" s="236"/>
      <c r="B40" s="376" t="s">
        <v>884</v>
      </c>
      <c r="C40" s="237"/>
      <c r="D40" s="237"/>
      <c r="E40" s="150"/>
      <c r="F40" s="237"/>
      <c r="G40" s="334"/>
      <c r="H40" s="150"/>
      <c r="I40" s="237">
        <v>80</v>
      </c>
      <c r="J40" s="334">
        <v>22</v>
      </c>
      <c r="K40" s="150">
        <v>102</v>
      </c>
    </row>
    <row r="41" spans="1:11" ht="12.75">
      <c r="A41" s="236"/>
      <c r="B41" s="339" t="s">
        <v>269</v>
      </c>
      <c r="C41" s="340">
        <f>SUM(C11,C17,C19)</f>
        <v>55067</v>
      </c>
      <c r="D41" s="340">
        <f>SUM(D11,D17,D19)</f>
        <v>14860</v>
      </c>
      <c r="E41" s="340">
        <f>SUM(E11,E17,E19)</f>
        <v>69927</v>
      </c>
      <c r="F41" s="340">
        <f>SUM(F11,F17,F19,F28)</f>
        <v>67136</v>
      </c>
      <c r="G41" s="340">
        <f>SUM(G11,G17,G19,G28)</f>
        <v>17238</v>
      </c>
      <c r="H41" s="340">
        <f>SUM(H11,H17,H19,H28,H38)</f>
        <v>93404</v>
      </c>
      <c r="I41" s="340">
        <f>SUM(I11,I17,I19,I28,I30,I32,I34,I36,I39)</f>
        <v>18676</v>
      </c>
      <c r="J41" s="340">
        <f>SUM(J11,J17,J19,J28,J30,J32,J34,J36,J39)</f>
        <v>4160</v>
      </c>
      <c r="K41" s="340">
        <f>SUM(K11,K17,K19,K28,K30,K32,K34,K36,K39)</f>
        <v>39560</v>
      </c>
    </row>
    <row r="42" spans="1:8" ht="12.75">
      <c r="A42" s="138"/>
      <c r="B42" s="139"/>
      <c r="C42" s="139"/>
      <c r="D42" s="139"/>
      <c r="E42" s="139"/>
      <c r="F42" s="139"/>
      <c r="G42" s="139"/>
      <c r="H42" s="139"/>
    </row>
    <row r="43" spans="1:8" ht="12.75">
      <c r="A43" s="138"/>
      <c r="B43" s="139"/>
      <c r="C43" s="139"/>
      <c r="D43" s="139"/>
      <c r="E43" s="139"/>
      <c r="F43" s="139"/>
      <c r="G43" s="139"/>
      <c r="H43" s="139"/>
    </row>
    <row r="44" spans="1:8" ht="12.75">
      <c r="A44" s="138"/>
      <c r="B44" s="139"/>
      <c r="C44" s="139"/>
      <c r="D44" s="139"/>
      <c r="E44" s="139"/>
      <c r="F44" s="139"/>
      <c r="G44" s="139"/>
      <c r="H44" s="139"/>
    </row>
    <row r="45" spans="1:8" ht="12.75">
      <c r="A45" s="138"/>
      <c r="B45" s="139"/>
      <c r="C45" s="139"/>
      <c r="D45" s="139"/>
      <c r="E45" s="139"/>
      <c r="F45" s="139"/>
      <c r="G45" s="139"/>
      <c r="H45" s="139"/>
    </row>
    <row r="46" spans="1:8" ht="15.75">
      <c r="A46" s="140" t="s">
        <v>931</v>
      </c>
      <c r="B46" s="139"/>
      <c r="C46" s="139"/>
      <c r="D46" s="139"/>
      <c r="E46" s="139"/>
      <c r="F46" s="139"/>
      <c r="G46" s="139"/>
      <c r="H46" s="139"/>
    </row>
    <row r="47" spans="1:8" ht="12.75">
      <c r="A47" s="138"/>
      <c r="B47" s="139"/>
      <c r="C47" s="139"/>
      <c r="D47" s="139"/>
      <c r="E47" s="139"/>
      <c r="F47" s="139"/>
      <c r="G47" s="139"/>
      <c r="H47" s="139"/>
    </row>
    <row r="48" spans="1:8" ht="15.75">
      <c r="A48" s="492" t="s">
        <v>42</v>
      </c>
      <c r="B48" s="452"/>
      <c r="C48" s="452"/>
      <c r="D48" s="452"/>
      <c r="E48" s="452"/>
      <c r="F48" s="452"/>
      <c r="G48" s="452"/>
      <c r="H48" s="452"/>
    </row>
    <row r="49" spans="1:8" ht="15.75">
      <c r="A49" s="492" t="s">
        <v>664</v>
      </c>
      <c r="B49" s="452"/>
      <c r="C49" s="452"/>
      <c r="D49" s="452"/>
      <c r="E49" s="452"/>
      <c r="F49" s="452"/>
      <c r="G49" s="452"/>
      <c r="H49" s="452"/>
    </row>
    <row r="50" spans="1:8" ht="15.75">
      <c r="A50" s="492" t="s">
        <v>29</v>
      </c>
      <c r="B50" s="452"/>
      <c r="C50" s="452"/>
      <c r="D50" s="452"/>
      <c r="E50" s="452"/>
      <c r="F50" s="452"/>
      <c r="G50" s="452"/>
      <c r="H50" s="452"/>
    </row>
    <row r="51" spans="1:8" ht="15.75">
      <c r="A51" s="492" t="s">
        <v>533</v>
      </c>
      <c r="B51" s="452"/>
      <c r="C51" s="452"/>
      <c r="D51" s="452"/>
      <c r="E51" s="452"/>
      <c r="F51" s="452"/>
      <c r="G51" s="452"/>
      <c r="H51" s="452"/>
    </row>
    <row r="52" spans="1:8" ht="15.75">
      <c r="A52" s="139"/>
      <c r="B52" s="141"/>
      <c r="C52" s="139"/>
      <c r="D52" s="139"/>
      <c r="E52" s="139"/>
      <c r="F52" s="139"/>
      <c r="G52" s="5" t="s">
        <v>266</v>
      </c>
      <c r="H52" s="139"/>
    </row>
    <row r="53" spans="1:11" s="83" customFormat="1" ht="12.75">
      <c r="A53" s="62" t="s">
        <v>106</v>
      </c>
      <c r="B53" s="62" t="s">
        <v>3</v>
      </c>
      <c r="C53" s="65"/>
      <c r="D53" s="66" t="s">
        <v>528</v>
      </c>
      <c r="E53" s="67"/>
      <c r="F53" s="65"/>
      <c r="G53" s="66" t="s">
        <v>683</v>
      </c>
      <c r="H53" s="67"/>
      <c r="I53" s="65"/>
      <c r="J53" s="66" t="s">
        <v>684</v>
      </c>
      <c r="K53" s="67"/>
    </row>
    <row r="54" spans="1:11" ht="12.75">
      <c r="A54" s="64" t="s">
        <v>107</v>
      </c>
      <c r="B54" s="64"/>
      <c r="C54" s="62" t="s">
        <v>119</v>
      </c>
      <c r="D54" s="62" t="s">
        <v>120</v>
      </c>
      <c r="E54" s="62" t="s">
        <v>5</v>
      </c>
      <c r="F54" s="62" t="s">
        <v>119</v>
      </c>
      <c r="G54" s="62" t="s">
        <v>120</v>
      </c>
      <c r="H54" s="62" t="s">
        <v>5</v>
      </c>
      <c r="I54" s="62" t="s">
        <v>119</v>
      </c>
      <c r="J54" s="62" t="s">
        <v>120</v>
      </c>
      <c r="K54" s="62" t="s">
        <v>5</v>
      </c>
    </row>
    <row r="55" spans="1:11" ht="12.75">
      <c r="A55" s="309" t="s">
        <v>556</v>
      </c>
      <c r="B55" s="305" t="s">
        <v>557</v>
      </c>
      <c r="C55" s="77"/>
      <c r="D55" s="77"/>
      <c r="E55" s="77"/>
      <c r="F55" s="313">
        <v>2065</v>
      </c>
      <c r="G55" s="313">
        <v>558</v>
      </c>
      <c r="H55" s="313">
        <v>2623</v>
      </c>
      <c r="I55" s="313">
        <v>2065</v>
      </c>
      <c r="J55" s="313">
        <v>558</v>
      </c>
      <c r="K55" s="313">
        <v>2623</v>
      </c>
    </row>
    <row r="56" spans="1:11" ht="12.75">
      <c r="A56" s="63"/>
      <c r="B56" s="310" t="s">
        <v>558</v>
      </c>
      <c r="C56" s="78"/>
      <c r="D56" s="78"/>
      <c r="E56" s="78"/>
      <c r="F56" s="312">
        <v>2065</v>
      </c>
      <c r="G56" s="312">
        <v>558</v>
      </c>
      <c r="H56" s="110">
        <v>2623</v>
      </c>
      <c r="I56" s="312">
        <v>2065</v>
      </c>
      <c r="J56" s="312">
        <v>558</v>
      </c>
      <c r="K56" s="110">
        <v>2623</v>
      </c>
    </row>
    <row r="57" spans="1:11" ht="12.75">
      <c r="A57" s="121" t="s">
        <v>467</v>
      </c>
      <c r="B57" s="131" t="s">
        <v>468</v>
      </c>
      <c r="C57" s="311">
        <f>SUM(C59)</f>
        <v>6495</v>
      </c>
      <c r="D57" s="311">
        <f>SUM(D59)</f>
        <v>1754</v>
      </c>
      <c r="E57" s="311">
        <f>SUM(E59)</f>
        <v>8249</v>
      </c>
      <c r="F57" s="311">
        <f aca="true" t="shared" si="6" ref="F57:K57">SUM(F58:F59)</f>
        <v>8214</v>
      </c>
      <c r="G57" s="311">
        <f t="shared" si="6"/>
        <v>2218</v>
      </c>
      <c r="H57" s="311">
        <f t="shared" si="6"/>
        <v>10897</v>
      </c>
      <c r="I57" s="311">
        <f t="shared" si="6"/>
        <v>8804</v>
      </c>
      <c r="J57" s="311">
        <f t="shared" si="6"/>
        <v>2218</v>
      </c>
      <c r="K57" s="311">
        <f t="shared" si="6"/>
        <v>11022</v>
      </c>
    </row>
    <row r="58" spans="1:11" ht="12.75">
      <c r="A58" s="122"/>
      <c r="B58" s="227" t="s">
        <v>559</v>
      </c>
      <c r="C58" s="311"/>
      <c r="D58" s="311"/>
      <c r="E58" s="314"/>
      <c r="F58" s="228">
        <v>1719</v>
      </c>
      <c r="G58" s="228">
        <v>464</v>
      </c>
      <c r="H58" s="257">
        <f>SUM(F58:G58)</f>
        <v>2183</v>
      </c>
      <c r="I58" s="228">
        <v>1719</v>
      </c>
      <c r="J58" s="228">
        <v>464</v>
      </c>
      <c r="K58" s="257">
        <f>SUM(I58:J58)</f>
        <v>2183</v>
      </c>
    </row>
    <row r="59" spans="1:11" ht="12.75">
      <c r="A59" s="64"/>
      <c r="B59" s="234" t="s">
        <v>469</v>
      </c>
      <c r="C59" s="145">
        <v>6495</v>
      </c>
      <c r="D59" s="145">
        <v>1754</v>
      </c>
      <c r="E59" s="151">
        <f>SUM(C59:D59)</f>
        <v>8249</v>
      </c>
      <c r="F59" s="145">
        <v>6495</v>
      </c>
      <c r="G59" s="145">
        <v>1754</v>
      </c>
      <c r="H59" s="151">
        <v>8714</v>
      </c>
      <c r="I59" s="145">
        <v>7085</v>
      </c>
      <c r="J59" s="145">
        <v>1754</v>
      </c>
      <c r="K59" s="151">
        <f>SUM(I59:J59)</f>
        <v>8839</v>
      </c>
    </row>
    <row r="60" spans="1:11" ht="12.75">
      <c r="A60" s="121" t="s">
        <v>378</v>
      </c>
      <c r="B60" s="131" t="s">
        <v>363</v>
      </c>
      <c r="C60" s="144">
        <f>SUM(C61:C62)</f>
        <v>8937</v>
      </c>
      <c r="D60" s="144">
        <f>SUM(D61:D62)</f>
        <v>2413</v>
      </c>
      <c r="E60" s="144">
        <f>SUM(E61:E62)</f>
        <v>11350</v>
      </c>
      <c r="F60" s="144">
        <f aca="true" t="shared" si="7" ref="F60:K60">SUM(F61:F62)</f>
        <v>8937</v>
      </c>
      <c r="G60" s="144">
        <f t="shared" si="7"/>
        <v>2413</v>
      </c>
      <c r="H60" s="144">
        <f>SUM(H61:H62)</f>
        <v>11350</v>
      </c>
      <c r="I60" s="144">
        <f t="shared" si="7"/>
        <v>0</v>
      </c>
      <c r="J60" s="144">
        <f t="shared" si="7"/>
        <v>0</v>
      </c>
      <c r="K60" s="144">
        <f t="shared" si="7"/>
        <v>0</v>
      </c>
    </row>
    <row r="61" spans="1:11" ht="12.75">
      <c r="A61" s="122"/>
      <c r="B61" s="227" t="s">
        <v>470</v>
      </c>
      <c r="C61" s="228">
        <v>5000</v>
      </c>
      <c r="D61" s="228">
        <v>1350</v>
      </c>
      <c r="E61" s="257">
        <f>SUM(C61:D61)</f>
        <v>6350</v>
      </c>
      <c r="F61" s="228">
        <v>5000</v>
      </c>
      <c r="G61" s="228">
        <v>1350</v>
      </c>
      <c r="H61" s="257">
        <f>SUM(F61:G61)</f>
        <v>6350</v>
      </c>
      <c r="I61" s="228">
        <v>0</v>
      </c>
      <c r="J61" s="228">
        <v>0</v>
      </c>
      <c r="K61" s="257">
        <f>SUM(I61:J61)</f>
        <v>0</v>
      </c>
    </row>
    <row r="62" spans="1:11" ht="12.75">
      <c r="A62" s="64"/>
      <c r="B62" s="234" t="s">
        <v>322</v>
      </c>
      <c r="C62" s="145">
        <v>3937</v>
      </c>
      <c r="D62" s="145">
        <v>1063</v>
      </c>
      <c r="E62" s="151">
        <f>SUM(C62:D62)</f>
        <v>5000</v>
      </c>
      <c r="F62" s="145">
        <v>3937</v>
      </c>
      <c r="G62" s="145">
        <v>1063</v>
      </c>
      <c r="H62" s="151">
        <f>SUM(F62:G62)</f>
        <v>5000</v>
      </c>
      <c r="I62" s="145">
        <v>0</v>
      </c>
      <c r="J62" s="145">
        <v>0</v>
      </c>
      <c r="K62" s="151">
        <f>SUM(I62:J62)</f>
        <v>0</v>
      </c>
    </row>
    <row r="63" spans="1:11" ht="12.75">
      <c r="A63" s="94" t="s">
        <v>379</v>
      </c>
      <c r="B63" s="235" t="s">
        <v>364</v>
      </c>
      <c r="C63" s="144">
        <f aca="true" t="shared" si="8" ref="C63:K65">SUM(C64)</f>
        <v>1575</v>
      </c>
      <c r="D63" s="144">
        <f t="shared" si="8"/>
        <v>425</v>
      </c>
      <c r="E63" s="144">
        <f t="shared" si="8"/>
        <v>2000</v>
      </c>
      <c r="F63" s="144">
        <f t="shared" si="8"/>
        <v>1575</v>
      </c>
      <c r="G63" s="144">
        <f t="shared" si="8"/>
        <v>425</v>
      </c>
      <c r="H63" s="144">
        <f t="shared" si="8"/>
        <v>2000</v>
      </c>
      <c r="I63" s="144">
        <f t="shared" si="8"/>
        <v>0</v>
      </c>
      <c r="J63" s="144">
        <f t="shared" si="8"/>
        <v>0</v>
      </c>
      <c r="K63" s="144">
        <f t="shared" si="8"/>
        <v>0</v>
      </c>
    </row>
    <row r="64" spans="1:11" ht="12.75">
      <c r="A64" s="78"/>
      <c r="B64" s="234" t="s">
        <v>365</v>
      </c>
      <c r="C64" s="237">
        <v>1575</v>
      </c>
      <c r="D64" s="237">
        <v>425</v>
      </c>
      <c r="E64" s="152">
        <f>SUM(C64:D64)</f>
        <v>2000</v>
      </c>
      <c r="F64" s="237">
        <v>1575</v>
      </c>
      <c r="G64" s="237">
        <v>425</v>
      </c>
      <c r="H64" s="152">
        <f>SUM(F64:G64)</f>
        <v>2000</v>
      </c>
      <c r="I64" s="237">
        <v>0</v>
      </c>
      <c r="J64" s="237">
        <v>0</v>
      </c>
      <c r="K64" s="152">
        <f>SUM(I64:J64)</f>
        <v>0</v>
      </c>
    </row>
    <row r="65" spans="1:11" ht="12.75">
      <c r="A65" s="94" t="s">
        <v>868</v>
      </c>
      <c r="B65" s="235" t="s">
        <v>869</v>
      </c>
      <c r="C65" s="144">
        <f t="shared" si="8"/>
        <v>0</v>
      </c>
      <c r="D65" s="144">
        <f t="shared" si="8"/>
        <v>0</v>
      </c>
      <c r="E65" s="144">
        <f t="shared" si="8"/>
        <v>0</v>
      </c>
      <c r="F65" s="144">
        <f t="shared" si="8"/>
        <v>0</v>
      </c>
      <c r="G65" s="144">
        <f t="shared" si="8"/>
        <v>0</v>
      </c>
      <c r="H65" s="144">
        <f t="shared" si="8"/>
        <v>0</v>
      </c>
      <c r="I65" s="144">
        <f t="shared" si="8"/>
        <v>268</v>
      </c>
      <c r="J65" s="144">
        <f t="shared" si="8"/>
        <v>72</v>
      </c>
      <c r="K65" s="144">
        <f t="shared" si="8"/>
        <v>340</v>
      </c>
    </row>
    <row r="66" spans="1:11" ht="12.75">
      <c r="A66" s="78"/>
      <c r="B66" s="234" t="s">
        <v>365</v>
      </c>
      <c r="C66" s="237">
        <v>0</v>
      </c>
      <c r="D66" s="237">
        <v>0</v>
      </c>
      <c r="E66" s="152">
        <v>0</v>
      </c>
      <c r="F66" s="237">
        <v>0</v>
      </c>
      <c r="G66" s="237">
        <v>0</v>
      </c>
      <c r="H66" s="152">
        <f>SUM(F66:G66)</f>
        <v>0</v>
      </c>
      <c r="I66" s="237">
        <v>268</v>
      </c>
      <c r="J66" s="237">
        <v>72</v>
      </c>
      <c r="K66" s="152">
        <f>SUM(I66:J66)</f>
        <v>340</v>
      </c>
    </row>
    <row r="67" spans="1:11" ht="12.75">
      <c r="A67" s="222" t="s">
        <v>473</v>
      </c>
      <c r="B67" s="131" t="s">
        <v>474</v>
      </c>
      <c r="C67" s="148">
        <f aca="true" t="shared" si="9" ref="C67:K67">SUM(C68)</f>
        <v>787</v>
      </c>
      <c r="D67" s="148">
        <f t="shared" si="9"/>
        <v>213</v>
      </c>
      <c r="E67" s="148">
        <f t="shared" si="9"/>
        <v>1000</v>
      </c>
      <c r="F67" s="148">
        <f t="shared" si="9"/>
        <v>0</v>
      </c>
      <c r="G67" s="148">
        <f t="shared" si="9"/>
        <v>0</v>
      </c>
      <c r="H67" s="366">
        <f t="shared" si="9"/>
        <v>0</v>
      </c>
      <c r="I67" s="148">
        <f t="shared" si="9"/>
        <v>0</v>
      </c>
      <c r="J67" s="148">
        <f t="shared" si="9"/>
        <v>0</v>
      </c>
      <c r="K67" s="366">
        <f t="shared" si="9"/>
        <v>0</v>
      </c>
    </row>
    <row r="68" spans="1:11" ht="12.75">
      <c r="A68" s="236"/>
      <c r="B68" s="113" t="s">
        <v>475</v>
      </c>
      <c r="C68" s="237">
        <v>787</v>
      </c>
      <c r="D68" s="237">
        <v>213</v>
      </c>
      <c r="E68" s="150">
        <f>SUM(C68:D68)</f>
        <v>1000</v>
      </c>
      <c r="F68" s="237">
        <v>0</v>
      </c>
      <c r="G68" s="237">
        <v>0</v>
      </c>
      <c r="H68" s="150">
        <v>0</v>
      </c>
      <c r="I68" s="237">
        <v>0</v>
      </c>
      <c r="J68" s="237">
        <v>0</v>
      </c>
      <c r="K68" s="150">
        <v>0</v>
      </c>
    </row>
    <row r="69" spans="1:11" ht="12.75">
      <c r="A69" s="222" t="s">
        <v>560</v>
      </c>
      <c r="B69" s="131" t="s">
        <v>561</v>
      </c>
      <c r="C69" s="148">
        <f>SUM(C71)</f>
        <v>0</v>
      </c>
      <c r="D69" s="148">
        <f>SUM(D71)</f>
        <v>0</v>
      </c>
      <c r="E69" s="148">
        <f>SUM(E71)</f>
        <v>0</v>
      </c>
      <c r="F69" s="148">
        <f aca="true" t="shared" si="10" ref="F69:K69">SUM(F70:F71)</f>
        <v>60555</v>
      </c>
      <c r="G69" s="148">
        <f t="shared" si="10"/>
        <v>16349</v>
      </c>
      <c r="H69" s="148">
        <f t="shared" si="10"/>
        <v>76904</v>
      </c>
      <c r="I69" s="148">
        <f t="shared" si="10"/>
        <v>6766</v>
      </c>
      <c r="J69" s="148">
        <f t="shared" si="10"/>
        <v>1826</v>
      </c>
      <c r="K69" s="148">
        <f t="shared" si="10"/>
        <v>8592</v>
      </c>
    </row>
    <row r="70" spans="1:11" ht="12.75">
      <c r="A70" s="315"/>
      <c r="B70" s="227" t="s">
        <v>562</v>
      </c>
      <c r="C70" s="316"/>
      <c r="D70" s="316"/>
      <c r="E70" s="316"/>
      <c r="F70" s="228">
        <v>9950</v>
      </c>
      <c r="G70" s="228">
        <v>2686</v>
      </c>
      <c r="H70" s="228">
        <f>SUM(F70:G70)</f>
        <v>12636</v>
      </c>
      <c r="I70" s="228">
        <v>6766</v>
      </c>
      <c r="J70" s="228">
        <v>1826</v>
      </c>
      <c r="K70" s="228">
        <f>SUM(I70:J70)</f>
        <v>8592</v>
      </c>
    </row>
    <row r="71" spans="1:11" ht="12.75">
      <c r="A71" s="236"/>
      <c r="B71" s="113" t="s">
        <v>568</v>
      </c>
      <c r="C71" s="237">
        <v>0</v>
      </c>
      <c r="D71" s="237">
        <v>0</v>
      </c>
      <c r="E71" s="150">
        <f>SUM(C71:D71)</f>
        <v>0</v>
      </c>
      <c r="F71" s="237">
        <v>50605</v>
      </c>
      <c r="G71" s="237">
        <v>13663</v>
      </c>
      <c r="H71" s="150">
        <f>SUM(F71:G71)</f>
        <v>64268</v>
      </c>
      <c r="I71" s="237">
        <v>0</v>
      </c>
      <c r="J71" s="237">
        <v>0</v>
      </c>
      <c r="K71" s="150">
        <f>SUM(I71:J71)</f>
        <v>0</v>
      </c>
    </row>
    <row r="72" spans="1:11" ht="12.75">
      <c r="A72" s="213"/>
      <c r="B72" s="233" t="s">
        <v>121</v>
      </c>
      <c r="C72" s="190">
        <f>SUM(C57,C60,C63,C67)</f>
        <v>17794</v>
      </c>
      <c r="D72" s="190">
        <f>SUM(D57,D60,D63,D67)</f>
        <v>4805</v>
      </c>
      <c r="E72" s="190">
        <f>SUM(E57,E60,E63,E67)</f>
        <v>22599</v>
      </c>
      <c r="F72" s="190">
        <f>SUM(F57,F60,F63,F67,F55,F69)</f>
        <v>81346</v>
      </c>
      <c r="G72" s="190">
        <f>SUM(G57,G60,G63,G67,G55,G69)</f>
        <v>21963</v>
      </c>
      <c r="H72" s="190">
        <f>SUM(H57,H60,H63,H67,H55,H69)</f>
        <v>103774</v>
      </c>
      <c r="I72" s="190">
        <f>SUM(I55,I57,I60,I63,I65,I67,I69)</f>
        <v>17903</v>
      </c>
      <c r="J72" s="190">
        <f>SUM(J55,J57,J60,J63,J65,J67,J69)</f>
        <v>4674</v>
      </c>
      <c r="K72" s="190">
        <f>SUM(K55,K57,K60,K63,K65,K67,K69)</f>
        <v>22577</v>
      </c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4" ht="15" customHeight="1"/>
    <row r="85" ht="15" customHeight="1"/>
    <row r="86" ht="18" customHeight="1"/>
    <row r="87" ht="15" customHeight="1"/>
    <row r="88" ht="15" customHeight="1"/>
    <row r="89" ht="12.75" customHeight="1"/>
  </sheetData>
  <sheetProtection/>
  <mergeCells count="8">
    <mergeCell ref="A50:H50"/>
    <mergeCell ref="A51:H51"/>
    <mergeCell ref="A3:H3"/>
    <mergeCell ref="A4:H4"/>
    <mergeCell ref="A5:H5"/>
    <mergeCell ref="A6:H6"/>
    <mergeCell ref="A48:H48"/>
    <mergeCell ref="A49:H4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6" r:id="rId1"/>
  <headerFooter alignWithMargins="0">
    <oddFooter>&amp;C&amp;P. oldal</oddFooter>
  </headerFooter>
  <rowBreaks count="1" manualBreakCount="1">
    <brk id="4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4" width="14.7109375" style="0" customWidth="1"/>
    <col min="5" max="5" width="10.8515625" style="0" customWidth="1"/>
  </cols>
  <sheetData>
    <row r="1" spans="1:4" ht="15.75">
      <c r="A1" s="59" t="s">
        <v>919</v>
      </c>
      <c r="B1" s="59"/>
      <c r="C1" s="59"/>
      <c r="D1" s="59"/>
    </row>
    <row r="2" spans="1:4" ht="15.75">
      <c r="A2" s="59"/>
      <c r="B2" s="59"/>
      <c r="C2" s="59"/>
      <c r="D2" s="59"/>
    </row>
    <row r="3" spans="1:4" ht="15.75">
      <c r="A3" s="492" t="s">
        <v>104</v>
      </c>
      <c r="B3" s="452"/>
      <c r="C3" s="452"/>
      <c r="D3" s="452"/>
    </row>
    <row r="4" spans="1:4" ht="15.75">
      <c r="A4" s="492" t="s">
        <v>686</v>
      </c>
      <c r="B4" s="452"/>
      <c r="C4" s="452"/>
      <c r="D4" s="452"/>
    </row>
    <row r="5" spans="1:4" ht="15.75">
      <c r="A5" s="492" t="s">
        <v>534</v>
      </c>
      <c r="B5" s="452"/>
      <c r="C5" s="452"/>
      <c r="D5" s="452"/>
    </row>
    <row r="6" spans="1:4" ht="15.75">
      <c r="A6" s="494"/>
      <c r="B6" s="495"/>
      <c r="C6" s="495"/>
      <c r="D6" s="495"/>
    </row>
    <row r="7" spans="1:4" ht="15.75">
      <c r="A7" s="59"/>
      <c r="B7" s="59"/>
      <c r="C7" s="60"/>
      <c r="D7" s="60"/>
    </row>
    <row r="8" spans="1:4" ht="15.75">
      <c r="A8" s="59"/>
      <c r="B8" s="59"/>
      <c r="C8" s="60"/>
      <c r="D8" s="60"/>
    </row>
    <row r="9" spans="1:4" ht="15.75">
      <c r="A9" s="59"/>
      <c r="B9" s="84" t="s">
        <v>122</v>
      </c>
      <c r="C9" s="60"/>
      <c r="D9" s="60"/>
    </row>
    <row r="10" spans="1:5" ht="15" customHeight="1">
      <c r="A10" s="77" t="s">
        <v>106</v>
      </c>
      <c r="B10" s="62" t="s">
        <v>3</v>
      </c>
      <c r="C10" s="443" t="s">
        <v>532</v>
      </c>
      <c r="D10" s="443" t="s">
        <v>629</v>
      </c>
      <c r="E10" s="443" t="s">
        <v>685</v>
      </c>
    </row>
    <row r="11" spans="1:5" ht="42.75" customHeight="1">
      <c r="A11" s="78" t="s">
        <v>107</v>
      </c>
      <c r="B11" s="64"/>
      <c r="C11" s="445"/>
      <c r="D11" s="445"/>
      <c r="E11" s="445"/>
    </row>
    <row r="12" spans="1:5" ht="15" customHeight="1">
      <c r="A12" s="199" t="s">
        <v>476</v>
      </c>
      <c r="B12" s="191" t="s">
        <v>293</v>
      </c>
      <c r="C12" s="144">
        <f>SUM(C13:C13)</f>
        <v>1200</v>
      </c>
      <c r="D12" s="144">
        <f>SUM(D13:D14)</f>
        <v>2300</v>
      </c>
      <c r="E12" s="144">
        <f>SUM(E13:E14)</f>
        <v>1100</v>
      </c>
    </row>
    <row r="13" spans="1:5" ht="15" customHeight="1">
      <c r="A13" s="200"/>
      <c r="B13" s="221" t="s">
        <v>477</v>
      </c>
      <c r="C13" s="145">
        <v>1200</v>
      </c>
      <c r="D13" s="145">
        <v>1200</v>
      </c>
      <c r="E13" s="145">
        <v>0</v>
      </c>
    </row>
    <row r="14" spans="1:5" ht="15" customHeight="1">
      <c r="A14" s="200"/>
      <c r="B14" s="221" t="s">
        <v>628</v>
      </c>
      <c r="C14" s="145"/>
      <c r="D14" s="145">
        <v>1100</v>
      </c>
      <c r="E14" s="145">
        <v>1100</v>
      </c>
    </row>
    <row r="15" spans="1:5" ht="15" customHeight="1">
      <c r="A15" s="201"/>
      <c r="B15" s="198" t="s">
        <v>123</v>
      </c>
      <c r="C15" s="193">
        <f>SUM(C12)</f>
        <v>1200</v>
      </c>
      <c r="D15" s="193">
        <f>SUM(D12)</f>
        <v>2300</v>
      </c>
      <c r="E15" s="193">
        <f>SUM(E12)</f>
        <v>1100</v>
      </c>
    </row>
    <row r="16" spans="1:4" ht="15" customHeight="1">
      <c r="A16" s="5"/>
      <c r="B16" s="5"/>
      <c r="C16" s="5"/>
      <c r="D16" s="5"/>
    </row>
    <row r="17" spans="1:4" ht="15" customHeight="1">
      <c r="A17" s="5"/>
      <c r="B17" s="5"/>
      <c r="C17" s="5"/>
      <c r="D17" s="5"/>
    </row>
    <row r="18" spans="1:4" ht="15" customHeight="1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</sheetData>
  <sheetProtection/>
  <mergeCells count="7">
    <mergeCell ref="E10:E11"/>
    <mergeCell ref="D10:D11"/>
    <mergeCell ref="C10:C11"/>
    <mergeCell ref="A3:D3"/>
    <mergeCell ref="A4:D4"/>
    <mergeCell ref="A5:D5"/>
    <mergeCell ref="A6:D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8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8.7109375" style="0" customWidth="1"/>
    <col min="2" max="2" width="46.7109375" style="0" customWidth="1"/>
    <col min="3" max="3" width="15.8515625" style="0" customWidth="1"/>
    <col min="4" max="4" width="12.57421875" style="0" customWidth="1"/>
    <col min="5" max="5" width="12.8515625" style="0" customWidth="1"/>
  </cols>
  <sheetData>
    <row r="1" spans="1:4" ht="15.75">
      <c r="A1" s="4" t="s">
        <v>920</v>
      </c>
      <c r="B1" s="4"/>
      <c r="C1" s="4"/>
      <c r="D1" s="5"/>
    </row>
    <row r="2" spans="1:4" ht="15.75">
      <c r="A2" s="4"/>
      <c r="B2" s="4"/>
      <c r="C2" s="4"/>
      <c r="D2" s="5"/>
    </row>
    <row r="3" spans="1:4" ht="15.75">
      <c r="A3" s="4"/>
      <c r="B3" s="4" t="s">
        <v>124</v>
      </c>
      <c r="C3" s="4"/>
      <c r="D3" s="5"/>
    </row>
    <row r="4" spans="1:4" ht="15.75">
      <c r="A4" s="6"/>
      <c r="B4" s="6" t="s">
        <v>687</v>
      </c>
      <c r="C4" s="6"/>
      <c r="D4" s="38"/>
    </row>
    <row r="5" spans="1:4" ht="15.75">
      <c r="A5" s="4"/>
      <c r="B5" s="4" t="s">
        <v>125</v>
      </c>
      <c r="C5" s="4"/>
      <c r="D5" s="5"/>
    </row>
    <row r="6" spans="1:4" ht="12.75">
      <c r="A6" s="5"/>
      <c r="B6" s="5"/>
      <c r="C6" s="5"/>
      <c r="D6" s="5"/>
    </row>
    <row r="7" spans="1:4" ht="12.75">
      <c r="A7" s="5"/>
      <c r="B7" s="5" t="s">
        <v>126</v>
      </c>
      <c r="C7" s="5"/>
      <c r="D7" s="5"/>
    </row>
    <row r="8" spans="1:5" ht="15" customHeight="1">
      <c r="A8" s="62" t="s">
        <v>2</v>
      </c>
      <c r="B8" s="496" t="s">
        <v>3</v>
      </c>
      <c r="C8" s="496" t="s">
        <v>501</v>
      </c>
      <c r="D8" s="496" t="s">
        <v>590</v>
      </c>
      <c r="E8" s="496" t="s">
        <v>670</v>
      </c>
    </row>
    <row r="9" spans="1:5" ht="27" customHeight="1">
      <c r="A9" s="63" t="s">
        <v>6</v>
      </c>
      <c r="B9" s="456"/>
      <c r="C9" s="456"/>
      <c r="D9" s="497"/>
      <c r="E9" s="497"/>
    </row>
    <row r="10" spans="1:5" ht="15" customHeight="1">
      <c r="A10" s="253" t="s">
        <v>380</v>
      </c>
      <c r="B10" s="191" t="s">
        <v>127</v>
      </c>
      <c r="C10" s="300">
        <f>SUM(C11:C13)</f>
        <v>85380</v>
      </c>
      <c r="D10" s="125">
        <f>SUM(D11:D13)</f>
        <v>0</v>
      </c>
      <c r="E10" s="125">
        <f>SUM(E11:E13)</f>
        <v>0</v>
      </c>
    </row>
    <row r="11" spans="1:5" ht="15" customHeight="1">
      <c r="A11" s="254"/>
      <c r="B11" s="255" t="s">
        <v>394</v>
      </c>
      <c r="C11" s="301">
        <v>64268</v>
      </c>
      <c r="D11" s="13">
        <v>0</v>
      </c>
      <c r="E11" s="13">
        <v>0</v>
      </c>
    </row>
    <row r="12" spans="1:5" ht="15" customHeight="1">
      <c r="A12" s="254"/>
      <c r="B12" s="255" t="s">
        <v>437</v>
      </c>
      <c r="C12" s="301">
        <v>17445</v>
      </c>
      <c r="D12" s="13">
        <v>0</v>
      </c>
      <c r="E12" s="13">
        <v>0</v>
      </c>
    </row>
    <row r="13" spans="1:5" ht="15" customHeight="1">
      <c r="A13" s="252"/>
      <c r="B13" s="256" t="s">
        <v>438</v>
      </c>
      <c r="C13" s="302">
        <v>3667</v>
      </c>
      <c r="D13" s="17">
        <v>0</v>
      </c>
      <c r="E13" s="17">
        <v>0</v>
      </c>
    </row>
    <row r="14" spans="1:5" ht="18" customHeight="1">
      <c r="A14" s="244" t="s">
        <v>381</v>
      </c>
      <c r="B14" s="266" t="s">
        <v>128</v>
      </c>
      <c r="C14" s="245">
        <v>5000</v>
      </c>
      <c r="D14" s="303">
        <v>9387</v>
      </c>
      <c r="E14" s="303">
        <v>9387</v>
      </c>
    </row>
    <row r="15" spans="1:5" ht="18" customHeight="1">
      <c r="A15" s="90"/>
      <c r="B15" s="91" t="s">
        <v>129</v>
      </c>
      <c r="C15" s="246">
        <f>SUM(C10,C14)</f>
        <v>90380</v>
      </c>
      <c r="D15" s="304">
        <f>SUM(D10,D14)</f>
        <v>9387</v>
      </c>
      <c r="E15" s="304">
        <f>SUM(E10,E14)</f>
        <v>9387</v>
      </c>
    </row>
    <row r="16" spans="1:4" ht="18" customHeight="1">
      <c r="A16" s="43"/>
      <c r="B16" s="44"/>
      <c r="C16" s="47"/>
      <c r="D16" s="5"/>
    </row>
    <row r="17" spans="1:4" ht="18" customHeight="1">
      <c r="A17" s="43"/>
      <c r="B17" s="44"/>
      <c r="C17" s="47"/>
      <c r="D17" s="5"/>
    </row>
    <row r="18" spans="1:4" ht="18" customHeight="1">
      <c r="A18" s="43"/>
      <c r="B18" s="44"/>
      <c r="C18" s="47"/>
      <c r="D18" s="5"/>
    </row>
    <row r="19" spans="1:4" ht="18" customHeight="1">
      <c r="A19" s="82"/>
      <c r="B19" s="72"/>
      <c r="C19" s="72"/>
      <c r="D19" s="5"/>
    </row>
    <row r="20" spans="1:4" ht="18" customHeight="1">
      <c r="A20" s="33"/>
      <c r="B20" s="86"/>
      <c r="C20" s="86"/>
      <c r="D20" s="5"/>
    </row>
    <row r="21" spans="1:4" ht="18" customHeight="1">
      <c r="A21" s="33"/>
      <c r="B21" s="33"/>
      <c r="C21" s="33"/>
      <c r="D21" s="5"/>
    </row>
    <row r="22" spans="1:4" ht="18" customHeight="1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</sheetData>
  <sheetProtection/>
  <mergeCells count="4">
    <mergeCell ref="D8:D9"/>
    <mergeCell ref="C8:C9"/>
    <mergeCell ref="B8:B9"/>
    <mergeCell ref="E8:E9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3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9.421875" style="0" customWidth="1"/>
    <col min="2" max="2" width="17.7109375" style="0" customWidth="1"/>
    <col min="3" max="3" width="13.7109375" style="0" customWidth="1"/>
    <col min="4" max="4" width="12.7109375" style="0" customWidth="1"/>
    <col min="5" max="5" width="15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935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6"/>
      <c r="B4" s="46"/>
      <c r="C4" s="46"/>
      <c r="D4" s="4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6"/>
      <c r="B5" s="46"/>
      <c r="C5" s="6" t="s">
        <v>42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6"/>
      <c r="B6" s="46"/>
      <c r="C6" s="6" t="s">
        <v>502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6"/>
      <c r="B7" s="4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62" t="s">
        <v>3</v>
      </c>
      <c r="B9" s="62" t="s">
        <v>130</v>
      </c>
      <c r="C9" s="62" t="s">
        <v>131</v>
      </c>
      <c r="D9" s="62" t="s">
        <v>132</v>
      </c>
      <c r="E9" s="77" t="s">
        <v>133</v>
      </c>
      <c r="F9" s="496" t="s">
        <v>382</v>
      </c>
      <c r="G9" s="238" t="s">
        <v>5</v>
      </c>
      <c r="H9" s="5"/>
      <c r="I9" s="5"/>
      <c r="J9" s="5"/>
      <c r="K9" s="5"/>
      <c r="L9" s="5"/>
      <c r="M9" s="5"/>
    </row>
    <row r="10" spans="1:13" ht="12.75">
      <c r="A10" s="63"/>
      <c r="B10" s="63" t="s">
        <v>134</v>
      </c>
      <c r="C10" s="63" t="s">
        <v>135</v>
      </c>
      <c r="D10" s="63"/>
      <c r="E10" s="232" t="s">
        <v>135</v>
      </c>
      <c r="F10" s="498"/>
      <c r="G10" s="239"/>
      <c r="H10" s="5"/>
      <c r="I10" s="5"/>
      <c r="J10" s="5"/>
      <c r="K10" s="5"/>
      <c r="L10" s="5"/>
      <c r="M10" s="5"/>
    </row>
    <row r="11" spans="1:13" ht="12.75">
      <c r="A11" s="64"/>
      <c r="B11" s="64" t="s">
        <v>136</v>
      </c>
      <c r="C11" s="64"/>
      <c r="D11" s="64"/>
      <c r="E11" s="78"/>
      <c r="F11" s="497"/>
      <c r="G11" s="88"/>
      <c r="H11" s="5"/>
      <c r="I11" s="5"/>
      <c r="J11" s="5"/>
      <c r="K11" s="5"/>
      <c r="L11" s="5"/>
      <c r="M11" s="5"/>
    </row>
    <row r="12" spans="1:13" ht="19.5" customHeight="1">
      <c r="A12" s="55" t="s">
        <v>353</v>
      </c>
      <c r="B12" s="55"/>
      <c r="C12" s="55">
        <v>0</v>
      </c>
      <c r="D12" s="55"/>
      <c r="E12" s="55">
        <v>0</v>
      </c>
      <c r="F12" s="17">
        <v>200</v>
      </c>
      <c r="G12" s="55">
        <f aca="true" t="shared" si="0" ref="G12:G19">SUM(B12:F12)</f>
        <v>200</v>
      </c>
      <c r="H12" s="5"/>
      <c r="I12" s="5"/>
      <c r="J12" s="5"/>
      <c r="K12" s="5"/>
      <c r="L12" s="5"/>
      <c r="M12" s="5"/>
    </row>
    <row r="13" spans="1:13" ht="19.5" customHeight="1">
      <c r="A13" s="420" t="s">
        <v>137</v>
      </c>
      <c r="B13" s="55">
        <v>40</v>
      </c>
      <c r="C13" s="55">
        <v>1</v>
      </c>
      <c r="D13" s="55"/>
      <c r="E13" s="55">
        <v>0</v>
      </c>
      <c r="F13" s="55">
        <v>0</v>
      </c>
      <c r="G13" s="55">
        <f t="shared" si="0"/>
        <v>41</v>
      </c>
      <c r="H13" s="5"/>
      <c r="I13" s="5"/>
      <c r="J13" s="5"/>
      <c r="K13" s="5"/>
      <c r="L13" s="5"/>
      <c r="M13" s="5"/>
    </row>
    <row r="14" spans="1:13" ht="19.5" customHeight="1">
      <c r="A14" s="55" t="s">
        <v>450</v>
      </c>
      <c r="B14" s="55">
        <v>55</v>
      </c>
      <c r="C14" s="55">
        <v>0</v>
      </c>
      <c r="D14" s="55">
        <v>0</v>
      </c>
      <c r="E14" s="55">
        <v>0</v>
      </c>
      <c r="F14" s="55">
        <v>0</v>
      </c>
      <c r="G14" s="55">
        <f t="shared" si="0"/>
        <v>55</v>
      </c>
      <c r="H14" s="5"/>
      <c r="I14" s="5"/>
      <c r="J14" s="5"/>
      <c r="K14" s="5"/>
      <c r="L14" s="5"/>
      <c r="M14" s="5"/>
    </row>
    <row r="15" spans="1:13" ht="19.5" customHeight="1">
      <c r="A15" s="55" t="s">
        <v>354</v>
      </c>
      <c r="B15" s="55">
        <v>6</v>
      </c>
      <c r="C15" s="55">
        <v>0</v>
      </c>
      <c r="D15" s="55">
        <v>0</v>
      </c>
      <c r="E15" s="55">
        <v>0</v>
      </c>
      <c r="F15" s="55">
        <v>0</v>
      </c>
      <c r="G15" s="55">
        <f t="shared" si="0"/>
        <v>6</v>
      </c>
      <c r="H15" s="5"/>
      <c r="I15" s="5"/>
      <c r="J15" s="5"/>
      <c r="K15" s="5"/>
      <c r="L15" s="5"/>
      <c r="M15" s="5"/>
    </row>
    <row r="16" spans="1:13" ht="19.5" customHeight="1">
      <c r="A16" s="55" t="s">
        <v>383</v>
      </c>
      <c r="B16" s="55">
        <v>27</v>
      </c>
      <c r="C16" s="55">
        <v>0</v>
      </c>
      <c r="D16" s="55">
        <v>0</v>
      </c>
      <c r="E16" s="55">
        <v>0</v>
      </c>
      <c r="F16" s="55">
        <v>0</v>
      </c>
      <c r="G16" s="55">
        <f t="shared" si="0"/>
        <v>27</v>
      </c>
      <c r="H16" s="5"/>
      <c r="I16" s="5"/>
      <c r="J16" s="5"/>
      <c r="K16" s="5"/>
      <c r="L16" s="5"/>
      <c r="M16" s="5"/>
    </row>
    <row r="17" spans="1:13" ht="19.5" customHeight="1">
      <c r="A17" s="55" t="s">
        <v>384</v>
      </c>
      <c r="B17" s="55">
        <v>11</v>
      </c>
      <c r="C17" s="55">
        <v>0</v>
      </c>
      <c r="D17" s="55">
        <v>0</v>
      </c>
      <c r="E17" s="55">
        <v>0</v>
      </c>
      <c r="F17" s="55">
        <v>0</v>
      </c>
      <c r="G17" s="55">
        <f t="shared" si="0"/>
        <v>11</v>
      </c>
      <c r="H17" s="5"/>
      <c r="I17" s="5"/>
      <c r="J17" s="5"/>
      <c r="K17" s="5"/>
      <c r="L17" s="5"/>
      <c r="M17" s="5"/>
    </row>
    <row r="18" spans="1:13" ht="19.5" customHeight="1">
      <c r="A18" s="55" t="s">
        <v>451</v>
      </c>
      <c r="B18" s="55">
        <v>14</v>
      </c>
      <c r="C18" s="55">
        <v>0</v>
      </c>
      <c r="D18" s="55">
        <v>0</v>
      </c>
      <c r="E18" s="55">
        <v>0</v>
      </c>
      <c r="F18" s="55">
        <v>0</v>
      </c>
      <c r="G18" s="55">
        <f t="shared" si="0"/>
        <v>14</v>
      </c>
      <c r="H18" s="5"/>
      <c r="I18" s="5"/>
      <c r="J18" s="5"/>
      <c r="K18" s="5"/>
      <c r="L18" s="5"/>
      <c r="M18" s="5"/>
    </row>
    <row r="19" spans="1:13" ht="19.5" customHeight="1">
      <c r="A19" s="55" t="s">
        <v>351</v>
      </c>
      <c r="B19" s="55">
        <v>30</v>
      </c>
      <c r="C19" s="55">
        <v>31</v>
      </c>
      <c r="D19" s="55">
        <v>0</v>
      </c>
      <c r="E19" s="55">
        <v>0</v>
      </c>
      <c r="F19" s="55">
        <v>0</v>
      </c>
      <c r="G19" s="55">
        <f t="shared" si="0"/>
        <v>61</v>
      </c>
      <c r="H19" s="5"/>
      <c r="I19" s="5"/>
      <c r="J19" s="5"/>
      <c r="K19" s="5"/>
      <c r="L19" s="5"/>
      <c r="M19" s="5"/>
    </row>
    <row r="20" spans="1:13" ht="19.5" customHeight="1">
      <c r="A20" s="70" t="s">
        <v>385</v>
      </c>
      <c r="B20" s="70">
        <f aca="true" t="shared" si="1" ref="B20:G20">SUM(B12:B19)</f>
        <v>183</v>
      </c>
      <c r="C20" s="70">
        <f t="shared" si="1"/>
        <v>32</v>
      </c>
      <c r="D20" s="70">
        <f t="shared" si="1"/>
        <v>0</v>
      </c>
      <c r="E20" s="70">
        <f t="shared" si="1"/>
        <v>0</v>
      </c>
      <c r="F20" s="70">
        <f t="shared" si="1"/>
        <v>200</v>
      </c>
      <c r="G20" s="70">
        <f t="shared" si="1"/>
        <v>415</v>
      </c>
      <c r="H20" s="81"/>
      <c r="I20" s="81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4" t="s">
        <v>921</v>
      </c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46"/>
      <c r="B23" s="46"/>
      <c r="C23" s="46"/>
      <c r="D23" s="46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46"/>
      <c r="B24" s="46"/>
      <c r="C24" s="6" t="s">
        <v>70</v>
      </c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6"/>
      <c r="B25" s="46"/>
      <c r="C25" s="381" t="s">
        <v>503</v>
      </c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 customHeight="1">
      <c r="A27" s="62" t="s">
        <v>3</v>
      </c>
      <c r="B27" s="62" t="s">
        <v>130</v>
      </c>
      <c r="C27" s="62" t="s">
        <v>131</v>
      </c>
      <c r="D27" s="62" t="s">
        <v>132</v>
      </c>
      <c r="E27" s="62" t="s">
        <v>133</v>
      </c>
      <c r="F27" s="496" t="s">
        <v>382</v>
      </c>
      <c r="G27" s="62" t="s">
        <v>5</v>
      </c>
      <c r="H27" s="5"/>
      <c r="I27" s="5"/>
      <c r="J27" s="5"/>
      <c r="K27" s="5"/>
      <c r="L27" s="5"/>
      <c r="M27" s="5"/>
    </row>
    <row r="28" spans="1:13" ht="12.75">
      <c r="A28" s="63"/>
      <c r="B28" s="63" t="s">
        <v>134</v>
      </c>
      <c r="C28" s="63" t="s">
        <v>135</v>
      </c>
      <c r="D28" s="63"/>
      <c r="E28" s="63" t="s">
        <v>135</v>
      </c>
      <c r="F28" s="499"/>
      <c r="G28" s="63"/>
      <c r="H28" s="5"/>
      <c r="I28" s="5"/>
      <c r="J28" s="5"/>
      <c r="K28" s="5"/>
      <c r="L28" s="5"/>
      <c r="M28" s="5"/>
    </row>
    <row r="29" spans="1:13" ht="12.75">
      <c r="A29" s="64"/>
      <c r="B29" s="64" t="s">
        <v>136</v>
      </c>
      <c r="C29" s="64"/>
      <c r="D29" s="64"/>
      <c r="E29" s="64"/>
      <c r="F29" s="500"/>
      <c r="G29" s="64"/>
      <c r="H29" s="5"/>
      <c r="I29" s="5"/>
      <c r="J29" s="5"/>
      <c r="K29" s="5"/>
      <c r="L29" s="5"/>
      <c r="M29" s="5"/>
    </row>
    <row r="30" spans="1:13" ht="15" customHeight="1">
      <c r="A30" s="420" t="s">
        <v>138</v>
      </c>
      <c r="B30" s="55">
        <v>1</v>
      </c>
      <c r="C30" s="55"/>
      <c r="D30" s="55"/>
      <c r="E30" s="55"/>
      <c r="F30" s="55"/>
      <c r="G30" s="55">
        <f aca="true" t="shared" si="2" ref="G30:G39">SUM(B30:E30)</f>
        <v>1</v>
      </c>
      <c r="H30" s="5"/>
      <c r="I30" s="5"/>
      <c r="J30" s="5"/>
      <c r="K30" s="5"/>
      <c r="L30" s="5"/>
      <c r="M30" s="5"/>
    </row>
    <row r="31" spans="1:13" ht="15" customHeight="1">
      <c r="A31" s="420" t="s">
        <v>139</v>
      </c>
      <c r="B31" s="55">
        <v>2</v>
      </c>
      <c r="C31" s="55"/>
      <c r="D31" s="55"/>
      <c r="E31" s="55"/>
      <c r="F31" s="55"/>
      <c r="G31" s="55">
        <f t="shared" si="2"/>
        <v>2</v>
      </c>
      <c r="H31" s="5"/>
      <c r="I31" s="5"/>
      <c r="J31" s="5"/>
      <c r="K31" s="5"/>
      <c r="L31" s="5"/>
      <c r="M31" s="5"/>
    </row>
    <row r="32" spans="1:13" ht="15" customHeight="1">
      <c r="A32" s="420" t="s">
        <v>140</v>
      </c>
      <c r="B32" s="55">
        <v>5</v>
      </c>
      <c r="C32" s="55"/>
      <c r="D32" s="55"/>
      <c r="E32" s="55"/>
      <c r="F32" s="55"/>
      <c r="G32" s="55">
        <f t="shared" si="2"/>
        <v>5</v>
      </c>
      <c r="H32" s="5"/>
      <c r="I32" s="5"/>
      <c r="J32" s="5"/>
      <c r="K32" s="5"/>
      <c r="L32" s="5"/>
      <c r="M32" s="5"/>
    </row>
    <row r="33" spans="1:13" ht="15" customHeight="1">
      <c r="A33" s="420" t="s">
        <v>141</v>
      </c>
      <c r="B33" s="55">
        <v>3</v>
      </c>
      <c r="C33" s="55"/>
      <c r="D33" s="55"/>
      <c r="E33" s="55"/>
      <c r="F33" s="55"/>
      <c r="G33" s="55">
        <f t="shared" si="2"/>
        <v>3</v>
      </c>
      <c r="H33" s="5"/>
      <c r="I33" s="5"/>
      <c r="J33" s="5"/>
      <c r="K33" s="5"/>
      <c r="L33" s="5"/>
      <c r="M33" s="5"/>
    </row>
    <row r="34" spans="1:13" ht="15" customHeight="1">
      <c r="A34" s="420" t="s">
        <v>142</v>
      </c>
      <c r="B34" s="55">
        <v>6</v>
      </c>
      <c r="C34" s="55"/>
      <c r="D34" s="55"/>
      <c r="E34" s="55"/>
      <c r="F34" s="55"/>
      <c r="G34" s="55">
        <f t="shared" si="2"/>
        <v>6</v>
      </c>
      <c r="H34" s="5"/>
      <c r="I34" s="5"/>
      <c r="J34" s="5"/>
      <c r="K34" s="5"/>
      <c r="L34" s="5"/>
      <c r="M34" s="5"/>
    </row>
    <row r="35" spans="1:13" ht="15" customHeight="1">
      <c r="A35" s="420" t="s">
        <v>143</v>
      </c>
      <c r="B35" s="55">
        <v>10</v>
      </c>
      <c r="C35" s="55"/>
      <c r="D35" s="55"/>
      <c r="E35" s="55"/>
      <c r="F35" s="55"/>
      <c r="G35" s="55">
        <f t="shared" si="2"/>
        <v>10</v>
      </c>
      <c r="H35" s="5"/>
      <c r="I35" s="5"/>
      <c r="J35" s="5"/>
      <c r="K35" s="5"/>
      <c r="L35" s="5"/>
      <c r="M35" s="5"/>
    </row>
    <row r="36" spans="1:13" ht="15" customHeight="1">
      <c r="A36" s="420" t="s">
        <v>632</v>
      </c>
      <c r="B36" s="55">
        <v>2</v>
      </c>
      <c r="C36" s="55"/>
      <c r="D36" s="55"/>
      <c r="E36" s="55"/>
      <c r="F36" s="55"/>
      <c r="G36" s="55">
        <f t="shared" si="2"/>
        <v>2</v>
      </c>
      <c r="H36" s="5"/>
      <c r="I36" s="5"/>
      <c r="J36" s="5"/>
      <c r="K36" s="5"/>
      <c r="L36" s="5"/>
      <c r="M36" s="5"/>
    </row>
    <row r="37" spans="1:13" ht="15" customHeight="1">
      <c r="A37" s="420" t="s">
        <v>144</v>
      </c>
      <c r="B37" s="55">
        <v>4</v>
      </c>
      <c r="C37" s="55"/>
      <c r="D37" s="55"/>
      <c r="E37" s="55"/>
      <c r="F37" s="55"/>
      <c r="G37" s="55">
        <f t="shared" si="2"/>
        <v>4</v>
      </c>
      <c r="H37" s="5"/>
      <c r="I37" s="5"/>
      <c r="J37" s="5"/>
      <c r="K37" s="5"/>
      <c r="L37" s="5"/>
      <c r="M37" s="5"/>
    </row>
    <row r="38" spans="1:13" ht="15" customHeight="1">
      <c r="A38" s="420" t="s">
        <v>633</v>
      </c>
      <c r="B38" s="55">
        <v>3</v>
      </c>
      <c r="C38" s="55">
        <v>1</v>
      </c>
      <c r="D38" s="55"/>
      <c r="E38" s="55"/>
      <c r="F38" s="55"/>
      <c r="G38" s="55">
        <f t="shared" si="2"/>
        <v>4</v>
      </c>
      <c r="H38" s="5"/>
      <c r="I38" s="5"/>
      <c r="J38" s="5"/>
      <c r="K38" s="5"/>
      <c r="L38" s="5"/>
      <c r="M38" s="5"/>
    </row>
    <row r="39" spans="1:13" ht="15" customHeight="1">
      <c r="A39" s="420" t="s">
        <v>518</v>
      </c>
      <c r="B39" s="55">
        <v>4</v>
      </c>
      <c r="C39" s="55"/>
      <c r="D39" s="55"/>
      <c r="E39" s="55"/>
      <c r="F39" s="55"/>
      <c r="G39" s="55">
        <f t="shared" si="2"/>
        <v>4</v>
      </c>
      <c r="H39" s="5"/>
      <c r="I39" s="5"/>
      <c r="J39" s="5"/>
      <c r="K39" s="5"/>
      <c r="L39" s="5"/>
      <c r="M39" s="5"/>
    </row>
    <row r="40" spans="1:13" ht="15" customHeight="1">
      <c r="A40" s="70" t="s">
        <v>5</v>
      </c>
      <c r="B40" s="70">
        <f>SUM(B30:B39)</f>
        <v>40</v>
      </c>
      <c r="C40" s="70">
        <f>SUM(C30:C39)</f>
        <v>1</v>
      </c>
      <c r="D40" s="70">
        <f>SUM(D30:D39)</f>
        <v>0</v>
      </c>
      <c r="E40" s="70">
        <f>SUM(E30:E39)</f>
        <v>0</v>
      </c>
      <c r="F40" s="70"/>
      <c r="G40" s="70">
        <f>SUM(G30:G39)</f>
        <v>41</v>
      </c>
      <c r="H40" s="5"/>
      <c r="I40" s="5"/>
      <c r="J40" s="5"/>
      <c r="K40" s="5"/>
      <c r="L40" s="5"/>
      <c r="M40" s="5"/>
    </row>
    <row r="41" spans="1:13" ht="15.75">
      <c r="A41" s="4" t="s">
        <v>922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46"/>
      <c r="B42" s="46"/>
      <c r="C42" s="46"/>
      <c r="D42" s="46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46"/>
      <c r="B43" s="46"/>
      <c r="C43" s="6" t="s">
        <v>265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46"/>
      <c r="B44" s="46"/>
      <c r="C44" s="6" t="s">
        <v>503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>
      <c r="A46" s="62" t="s">
        <v>3</v>
      </c>
      <c r="B46" s="62" t="s">
        <v>130</v>
      </c>
      <c r="C46" s="62" t="s">
        <v>131</v>
      </c>
      <c r="D46" s="62" t="s">
        <v>132</v>
      </c>
      <c r="E46" s="62" t="s">
        <v>133</v>
      </c>
      <c r="F46" s="496" t="s">
        <v>382</v>
      </c>
      <c r="G46" s="62" t="s">
        <v>317</v>
      </c>
      <c r="H46" s="62" t="s">
        <v>5</v>
      </c>
      <c r="I46" s="5"/>
      <c r="J46" s="5"/>
      <c r="K46" s="5"/>
      <c r="L46" s="5"/>
      <c r="M46" s="5"/>
      <c r="N46" s="5"/>
    </row>
    <row r="47" spans="1:14" ht="12.75">
      <c r="A47" s="63"/>
      <c r="B47" s="63" t="s">
        <v>134</v>
      </c>
      <c r="C47" s="63" t="s">
        <v>135</v>
      </c>
      <c r="D47" s="63"/>
      <c r="E47" s="63" t="s">
        <v>135</v>
      </c>
      <c r="F47" s="498"/>
      <c r="G47" s="63" t="s">
        <v>318</v>
      </c>
      <c r="H47" s="63"/>
      <c r="I47" s="5"/>
      <c r="J47" s="5"/>
      <c r="K47" s="5"/>
      <c r="L47" s="5"/>
      <c r="M47" s="5"/>
      <c r="N47" s="5"/>
    </row>
    <row r="48" spans="1:14" ht="12.75">
      <c r="A48" s="64"/>
      <c r="B48" s="64" t="s">
        <v>136</v>
      </c>
      <c r="C48" s="64"/>
      <c r="D48" s="64"/>
      <c r="E48" s="64"/>
      <c r="F48" s="497"/>
      <c r="G48" s="64"/>
      <c r="H48" s="64"/>
      <c r="I48" s="5"/>
      <c r="J48" s="5"/>
      <c r="K48" s="5"/>
      <c r="L48" s="5"/>
      <c r="M48" s="5"/>
      <c r="N48" s="5"/>
    </row>
    <row r="49" spans="1:14" s="224" customFormat="1" ht="12.75">
      <c r="A49" s="220" t="s">
        <v>504</v>
      </c>
      <c r="B49" s="261">
        <f aca="true" t="shared" si="3" ref="B49:G49">SUM(B50:B52)</f>
        <v>55</v>
      </c>
      <c r="C49" s="261">
        <f t="shared" si="3"/>
        <v>0</v>
      </c>
      <c r="D49" s="261">
        <f t="shared" si="3"/>
        <v>0</v>
      </c>
      <c r="E49" s="261">
        <f t="shared" si="3"/>
        <v>0</v>
      </c>
      <c r="F49" s="261">
        <f t="shared" si="3"/>
        <v>0</v>
      </c>
      <c r="G49" s="261">
        <f t="shared" si="3"/>
        <v>0</v>
      </c>
      <c r="H49" s="261">
        <f>SUM(G50:H52)</f>
        <v>55</v>
      </c>
      <c r="I49" s="136"/>
      <c r="J49" s="136"/>
      <c r="K49" s="136"/>
      <c r="L49" s="136"/>
      <c r="M49" s="136"/>
      <c r="N49" s="136"/>
    </row>
    <row r="50" spans="1:14" ht="12.75">
      <c r="A50" s="55" t="s">
        <v>314</v>
      </c>
      <c r="B50" s="55">
        <v>25</v>
      </c>
      <c r="C50" s="55"/>
      <c r="D50" s="55"/>
      <c r="E50" s="55"/>
      <c r="F50" s="17"/>
      <c r="G50" s="17"/>
      <c r="H50" s="110">
        <f>SUM(B50:G50)</f>
        <v>25</v>
      </c>
      <c r="I50" s="5"/>
      <c r="J50" s="5"/>
      <c r="K50" s="5"/>
      <c r="L50" s="5"/>
      <c r="M50" s="5"/>
      <c r="N50" s="5"/>
    </row>
    <row r="51" spans="1:14" ht="12.75">
      <c r="A51" s="55" t="s">
        <v>513</v>
      </c>
      <c r="B51" s="55">
        <v>20</v>
      </c>
      <c r="C51" s="55"/>
      <c r="D51" s="55"/>
      <c r="E51" s="55"/>
      <c r="F51" s="17"/>
      <c r="G51" s="17"/>
      <c r="H51" s="110">
        <f aca="true" t="shared" si="4" ref="H51:H66">SUM(B51:G51)</f>
        <v>20</v>
      </c>
      <c r="I51" s="5"/>
      <c r="J51" s="5"/>
      <c r="K51" s="5"/>
      <c r="L51" s="5"/>
      <c r="M51" s="5"/>
      <c r="N51" s="5"/>
    </row>
    <row r="52" spans="1:14" ht="12.75">
      <c r="A52" s="55" t="s">
        <v>514</v>
      </c>
      <c r="B52" s="55">
        <v>10</v>
      </c>
      <c r="C52" s="55"/>
      <c r="D52" s="55"/>
      <c r="E52" s="55"/>
      <c r="F52" s="17"/>
      <c r="G52" s="17"/>
      <c r="H52" s="110">
        <f t="shared" si="4"/>
        <v>10</v>
      </c>
      <c r="I52" s="5"/>
      <c r="J52" s="5"/>
      <c r="K52" s="5"/>
      <c r="L52" s="5"/>
      <c r="M52" s="5"/>
      <c r="N52" s="5"/>
    </row>
    <row r="53" spans="1:14" s="224" customFormat="1" ht="12.75">
      <c r="A53" s="14" t="s">
        <v>505</v>
      </c>
      <c r="B53" s="14">
        <v>6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261">
        <f t="shared" si="4"/>
        <v>6</v>
      </c>
      <c r="I53" s="136"/>
      <c r="J53" s="136"/>
      <c r="K53" s="136"/>
      <c r="L53" s="136"/>
      <c r="M53" s="136"/>
      <c r="N53" s="136"/>
    </row>
    <row r="54" spans="1:14" s="224" customFormat="1" ht="12.75">
      <c r="A54" s="14" t="s">
        <v>506</v>
      </c>
      <c r="B54" s="14">
        <f aca="true" t="shared" si="5" ref="B54:G54">SUM(B55:B56)</f>
        <v>27</v>
      </c>
      <c r="C54" s="14">
        <f t="shared" si="5"/>
        <v>0</v>
      </c>
      <c r="D54" s="14">
        <f t="shared" si="5"/>
        <v>0</v>
      </c>
      <c r="E54" s="14">
        <f t="shared" si="5"/>
        <v>0</v>
      </c>
      <c r="F54" s="14">
        <f t="shared" si="5"/>
        <v>0</v>
      </c>
      <c r="G54" s="14">
        <f t="shared" si="5"/>
        <v>0</v>
      </c>
      <c r="H54" s="261">
        <f t="shared" si="4"/>
        <v>27</v>
      </c>
      <c r="I54" s="136"/>
      <c r="J54" s="136"/>
      <c r="K54" s="136"/>
      <c r="L54" s="136"/>
      <c r="M54" s="136"/>
      <c r="N54" s="136"/>
    </row>
    <row r="55" spans="1:14" ht="12.75">
      <c r="A55" s="209" t="s">
        <v>315</v>
      </c>
      <c r="B55" s="55">
        <v>15</v>
      </c>
      <c r="C55" s="55"/>
      <c r="D55" s="55"/>
      <c r="E55" s="55"/>
      <c r="F55" s="17"/>
      <c r="G55" s="17"/>
      <c r="H55" s="110">
        <f t="shared" si="4"/>
        <v>15</v>
      </c>
      <c r="I55" s="5"/>
      <c r="J55" s="5"/>
      <c r="K55" s="5"/>
      <c r="L55" s="5"/>
      <c r="M55" s="5"/>
      <c r="N55" s="5"/>
    </row>
    <row r="56" spans="1:14" ht="12.75">
      <c r="A56" s="209" t="s">
        <v>316</v>
      </c>
      <c r="B56" s="55">
        <v>12</v>
      </c>
      <c r="C56" s="55"/>
      <c r="D56" s="55"/>
      <c r="E56" s="55"/>
      <c r="F56" s="17"/>
      <c r="G56" s="17"/>
      <c r="H56" s="110">
        <f t="shared" si="4"/>
        <v>12</v>
      </c>
      <c r="I56" s="5"/>
      <c r="J56" s="5"/>
      <c r="K56" s="5"/>
      <c r="L56" s="5"/>
      <c r="M56" s="5"/>
      <c r="N56" s="5"/>
    </row>
    <row r="57" spans="1:14" s="224" customFormat="1" ht="12.75">
      <c r="A57" s="14" t="s">
        <v>507</v>
      </c>
      <c r="B57" s="14">
        <v>11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61">
        <f t="shared" si="4"/>
        <v>11</v>
      </c>
      <c r="I57" s="136"/>
      <c r="J57" s="136"/>
      <c r="K57" s="136"/>
      <c r="L57" s="136"/>
      <c r="M57" s="136"/>
      <c r="N57" s="136"/>
    </row>
    <row r="58" spans="1:14" s="224" customFormat="1" ht="12.75">
      <c r="A58" s="14" t="s">
        <v>508</v>
      </c>
      <c r="B58" s="14">
        <f aca="true" t="shared" si="6" ref="B58:G58">SUM(B59:B62)</f>
        <v>14</v>
      </c>
      <c r="C58" s="14">
        <f t="shared" si="6"/>
        <v>0</v>
      </c>
      <c r="D58" s="14">
        <f t="shared" si="6"/>
        <v>0</v>
      </c>
      <c r="E58" s="14">
        <f t="shared" si="6"/>
        <v>0</v>
      </c>
      <c r="F58" s="14">
        <f t="shared" si="6"/>
        <v>0</v>
      </c>
      <c r="G58" s="14">
        <f t="shared" si="6"/>
        <v>0</v>
      </c>
      <c r="H58" s="261">
        <f t="shared" si="4"/>
        <v>14</v>
      </c>
      <c r="I58" s="136"/>
      <c r="J58" s="136"/>
      <c r="K58" s="136"/>
      <c r="L58" s="136"/>
      <c r="M58" s="136"/>
      <c r="N58" s="136"/>
    </row>
    <row r="59" spans="1:14" ht="12.75">
      <c r="A59" s="209" t="s">
        <v>509</v>
      </c>
      <c r="B59" s="55">
        <v>6</v>
      </c>
      <c r="C59" s="55"/>
      <c r="D59" s="55"/>
      <c r="E59" s="55"/>
      <c r="F59" s="17"/>
      <c r="G59" s="17"/>
      <c r="H59" s="110">
        <f t="shared" si="4"/>
        <v>6</v>
      </c>
      <c r="I59" s="5"/>
      <c r="J59" s="5"/>
      <c r="K59" s="5"/>
      <c r="L59" s="5"/>
      <c r="M59" s="5"/>
      <c r="N59" s="5"/>
    </row>
    <row r="60" spans="1:14" s="260" customFormat="1" ht="12.75">
      <c r="A60" s="55" t="s">
        <v>510</v>
      </c>
      <c r="B60" s="55">
        <v>5</v>
      </c>
      <c r="C60" s="55"/>
      <c r="D60" s="55"/>
      <c r="E60" s="55"/>
      <c r="F60" s="17"/>
      <c r="G60" s="17"/>
      <c r="H60" s="110">
        <f t="shared" si="4"/>
        <v>5</v>
      </c>
      <c r="I60" s="5"/>
      <c r="J60" s="5"/>
      <c r="K60" s="5"/>
      <c r="L60" s="5"/>
      <c r="M60" s="5"/>
      <c r="N60" s="5"/>
    </row>
    <row r="61" spans="1:14" s="260" customFormat="1" ht="12.75">
      <c r="A61" s="55" t="s">
        <v>511</v>
      </c>
      <c r="B61" s="55">
        <v>3</v>
      </c>
      <c r="C61" s="55"/>
      <c r="D61" s="55"/>
      <c r="E61" s="55"/>
      <c r="F61" s="17"/>
      <c r="G61" s="17"/>
      <c r="H61" s="110">
        <f t="shared" si="4"/>
        <v>3</v>
      </c>
      <c r="I61" s="5"/>
      <c r="J61" s="5"/>
      <c r="K61" s="5"/>
      <c r="L61" s="5"/>
      <c r="M61" s="5"/>
      <c r="N61" s="5"/>
    </row>
    <row r="62" spans="1:14" s="260" customFormat="1" ht="12.75">
      <c r="A62" s="55" t="s">
        <v>512</v>
      </c>
      <c r="B62" s="55">
        <v>0</v>
      </c>
      <c r="C62" s="55"/>
      <c r="D62" s="55"/>
      <c r="E62" s="55"/>
      <c r="F62" s="17"/>
      <c r="G62" s="17"/>
      <c r="H62" s="110">
        <f t="shared" si="4"/>
        <v>0</v>
      </c>
      <c r="I62" s="5"/>
      <c r="J62" s="5"/>
      <c r="K62" s="5"/>
      <c r="L62" s="5"/>
      <c r="M62" s="5"/>
      <c r="N62" s="5"/>
    </row>
    <row r="63" spans="1:14" s="224" customFormat="1" ht="12.75">
      <c r="A63" s="14" t="s">
        <v>515</v>
      </c>
      <c r="B63" s="14">
        <f>SUM(B64:B66)</f>
        <v>30</v>
      </c>
      <c r="C63" s="14">
        <f>SUM(C64:C66)</f>
        <v>31</v>
      </c>
      <c r="D63" s="14">
        <v>0</v>
      </c>
      <c r="E63" s="14">
        <v>0</v>
      </c>
      <c r="F63" s="16"/>
      <c r="G63" s="16">
        <v>0</v>
      </c>
      <c r="H63" s="261">
        <f t="shared" si="4"/>
        <v>61</v>
      </c>
      <c r="I63" s="136"/>
      <c r="J63" s="136"/>
      <c r="K63" s="136"/>
      <c r="L63" s="136"/>
      <c r="M63" s="136"/>
      <c r="N63" s="136"/>
    </row>
    <row r="64" spans="1:14" ht="12.75">
      <c r="A64" s="209" t="s">
        <v>516</v>
      </c>
      <c r="B64" s="55">
        <v>5</v>
      </c>
      <c r="C64" s="55"/>
      <c r="D64" s="55"/>
      <c r="E64" s="55"/>
      <c r="F64" s="17"/>
      <c r="G64" s="17"/>
      <c r="H64" s="110">
        <f t="shared" si="4"/>
        <v>5</v>
      </c>
      <c r="I64" s="5"/>
      <c r="J64" s="5"/>
      <c r="K64" s="5"/>
      <c r="L64" s="5"/>
      <c r="M64" s="5"/>
      <c r="N64" s="5"/>
    </row>
    <row r="65" spans="1:14" ht="12.75">
      <c r="A65" s="55" t="s">
        <v>386</v>
      </c>
      <c r="B65" s="55">
        <v>5</v>
      </c>
      <c r="C65" s="55">
        <v>1</v>
      </c>
      <c r="D65" s="55">
        <v>0</v>
      </c>
      <c r="E65" s="55">
        <v>0</v>
      </c>
      <c r="F65" s="17"/>
      <c r="G65" s="17">
        <v>0</v>
      </c>
      <c r="H65" s="110">
        <f t="shared" si="4"/>
        <v>6</v>
      </c>
      <c r="I65" s="5"/>
      <c r="J65" s="5"/>
      <c r="K65" s="5"/>
      <c r="L65" s="5"/>
      <c r="M65" s="5"/>
      <c r="N65" s="5"/>
    </row>
    <row r="66" spans="1:14" ht="12.75">
      <c r="A66" s="55" t="s">
        <v>517</v>
      </c>
      <c r="B66" s="55">
        <v>20</v>
      </c>
      <c r="C66" s="55">
        <v>30</v>
      </c>
      <c r="D66" s="55"/>
      <c r="E66" s="55"/>
      <c r="F66" s="17"/>
      <c r="G66" s="17"/>
      <c r="H66" s="110">
        <f t="shared" si="4"/>
        <v>50</v>
      </c>
      <c r="I66" s="5"/>
      <c r="J66" s="5"/>
      <c r="K66" s="5"/>
      <c r="L66" s="5"/>
      <c r="M66" s="5"/>
      <c r="N66" s="5"/>
    </row>
    <row r="67" spans="1:14" ht="12.75">
      <c r="A67" s="70" t="s">
        <v>5</v>
      </c>
      <c r="B67" s="70">
        <f>SUM(B49,B53,B54,B57,B58,B63)</f>
        <v>143</v>
      </c>
      <c r="C67" s="70">
        <f aca="true" t="shared" si="7" ref="C67:H67">SUM(C49,C53,C54,C57,C58,C63)</f>
        <v>31</v>
      </c>
      <c r="D67" s="70">
        <f t="shared" si="7"/>
        <v>0</v>
      </c>
      <c r="E67" s="70">
        <f t="shared" si="7"/>
        <v>0</v>
      </c>
      <c r="F67" s="70">
        <f t="shared" si="7"/>
        <v>0</v>
      </c>
      <c r="G67" s="70">
        <f t="shared" si="7"/>
        <v>0</v>
      </c>
      <c r="H67" s="70">
        <f t="shared" si="7"/>
        <v>174</v>
      </c>
      <c r="I67" s="5"/>
      <c r="J67" s="5"/>
      <c r="K67" s="5"/>
      <c r="L67" s="5"/>
      <c r="M67" s="5"/>
      <c r="N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sheetProtection/>
  <mergeCells count="3">
    <mergeCell ref="F9:F11"/>
    <mergeCell ref="F46:F48"/>
    <mergeCell ref="F27:F29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0" r:id="rId1"/>
  <headerFooter alignWithMargins="0">
    <oddFooter>&amp;C&amp;P. oldal</oddFooter>
  </headerFooter>
  <rowBreaks count="2" manualBreakCount="2">
    <brk id="21" max="255" man="1"/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1"/>
  <sheetViews>
    <sheetView view="pageBreakPreview" zoomScale="90" zoomScaleSheetLayoutView="90" zoomScalePageLayoutView="0" workbookViewId="0" topLeftCell="A1">
      <pane xSplit="16845" topLeftCell="AO1" activePane="topLeft" state="split"/>
      <selection pane="topLeft" activeCell="B4" sqref="B4"/>
      <selection pane="topRight" activeCell="AP10" sqref="AP10"/>
    </sheetView>
  </sheetViews>
  <sheetFormatPr defaultColWidth="9.140625" defaultRowHeight="12.75"/>
  <cols>
    <col min="1" max="1" width="46.140625" style="5" customWidth="1"/>
    <col min="2" max="2" width="11.8515625" style="5" customWidth="1"/>
    <col min="3" max="3" width="9.7109375" style="5" customWidth="1"/>
    <col min="4" max="4" width="9.57421875" style="5" customWidth="1"/>
    <col min="5" max="5" width="9.7109375" style="5" customWidth="1"/>
    <col min="6" max="6" width="9.57421875" style="5" customWidth="1"/>
    <col min="7" max="14" width="9.7109375" style="5" customWidth="1"/>
    <col min="15" max="15" width="10.421875" style="164" bestFit="1" customWidth="1"/>
    <col min="16" max="16" width="9.140625" style="5" customWidth="1"/>
    <col min="17" max="17" width="9.8515625" style="5" bestFit="1" customWidth="1"/>
    <col min="18" max="42" width="9.140625" style="5" customWidth="1"/>
  </cols>
  <sheetData>
    <row r="1" ht="15.75">
      <c r="A1" s="59" t="s">
        <v>923</v>
      </c>
    </row>
    <row r="2" ht="15.75">
      <c r="A2" s="59"/>
    </row>
    <row r="3" spans="5:6" ht="20.25">
      <c r="E3" s="98"/>
      <c r="F3" s="98" t="s">
        <v>154</v>
      </c>
    </row>
    <row r="4" spans="5:6" ht="20.25">
      <c r="E4" s="98"/>
      <c r="F4" s="98" t="s">
        <v>301</v>
      </c>
    </row>
    <row r="5" ht="20.25">
      <c r="E5" s="98"/>
    </row>
    <row r="6" spans="1:15" ht="13.5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70"/>
    </row>
    <row r="7" spans="1:15" ht="26.25" thickBot="1">
      <c r="A7" s="100" t="s">
        <v>3</v>
      </c>
      <c r="B7" s="100" t="s">
        <v>531</v>
      </c>
      <c r="C7" s="100" t="s">
        <v>155</v>
      </c>
      <c r="D7" s="100" t="s">
        <v>156</v>
      </c>
      <c r="E7" s="100" t="s">
        <v>157</v>
      </c>
      <c r="F7" s="100" t="s">
        <v>158</v>
      </c>
      <c r="G7" s="100" t="s">
        <v>159</v>
      </c>
      <c r="H7" s="100" t="s">
        <v>160</v>
      </c>
      <c r="I7" s="100" t="s">
        <v>161</v>
      </c>
      <c r="J7" s="100" t="s">
        <v>162</v>
      </c>
      <c r="K7" s="100" t="s">
        <v>163</v>
      </c>
      <c r="L7" s="100" t="s">
        <v>164</v>
      </c>
      <c r="M7" s="100" t="s">
        <v>165</v>
      </c>
      <c r="N7" s="100" t="s">
        <v>166</v>
      </c>
      <c r="O7" s="170"/>
    </row>
    <row r="8" spans="1:15" ht="13.5" customHeight="1">
      <c r="A8" s="101" t="s">
        <v>167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70"/>
    </row>
    <row r="9" spans="1:42" ht="13.5" customHeight="1">
      <c r="A9" s="103" t="s">
        <v>302</v>
      </c>
      <c r="B9" s="203">
        <f aca="true" t="shared" si="0" ref="B9:B18">SUM(C9:N9)</f>
        <v>319437</v>
      </c>
      <c r="C9" s="203">
        <v>26950</v>
      </c>
      <c r="D9" s="203">
        <v>26950</v>
      </c>
      <c r="E9" s="203">
        <v>26950</v>
      </c>
      <c r="F9" s="203">
        <v>26950</v>
      </c>
      <c r="G9" s="203">
        <v>26950</v>
      </c>
      <c r="H9" s="203">
        <v>25950</v>
      </c>
      <c r="I9" s="203">
        <v>25950</v>
      </c>
      <c r="J9" s="203">
        <v>25950</v>
      </c>
      <c r="K9" s="203">
        <v>25950</v>
      </c>
      <c r="L9" s="203">
        <v>25950</v>
      </c>
      <c r="M9" s="203">
        <v>25950</v>
      </c>
      <c r="N9" s="203">
        <v>28987</v>
      </c>
      <c r="O9" s="170">
        <v>229478</v>
      </c>
      <c r="P9" s="5">
        <v>315240</v>
      </c>
      <c r="AP9" s="5">
        <v>315754</v>
      </c>
    </row>
    <row r="10" spans="1:42" ht="13.5" customHeight="1">
      <c r="A10" s="104" t="s">
        <v>168</v>
      </c>
      <c r="B10" s="345">
        <f t="shared" si="0"/>
        <v>1057390</v>
      </c>
      <c r="C10" s="204">
        <v>1000</v>
      </c>
      <c r="D10" s="204">
        <v>20000</v>
      </c>
      <c r="E10" s="204">
        <v>400000</v>
      </c>
      <c r="F10" s="204">
        <v>20000</v>
      </c>
      <c r="G10" s="204">
        <v>1000</v>
      </c>
      <c r="H10" s="204">
        <v>1000</v>
      </c>
      <c r="I10" s="204">
        <v>1000</v>
      </c>
      <c r="J10" s="204">
        <v>20000</v>
      </c>
      <c r="K10" s="204">
        <v>400000</v>
      </c>
      <c r="L10" s="204">
        <v>60000</v>
      </c>
      <c r="M10" s="204">
        <v>1000</v>
      </c>
      <c r="N10" s="204">
        <v>132390</v>
      </c>
      <c r="O10" s="170">
        <v>1025566</v>
      </c>
      <c r="P10" s="5">
        <v>1025566</v>
      </c>
      <c r="AP10" s="5">
        <v>1057390</v>
      </c>
    </row>
    <row r="11" spans="1:42" ht="13.5" customHeight="1">
      <c r="A11" s="105" t="s">
        <v>303</v>
      </c>
      <c r="B11" s="346">
        <f t="shared" si="0"/>
        <v>28351</v>
      </c>
      <c r="C11" s="204">
        <v>2360</v>
      </c>
      <c r="D11" s="204">
        <v>2360</v>
      </c>
      <c r="E11" s="204">
        <v>2360</v>
      </c>
      <c r="F11" s="204">
        <v>2360</v>
      </c>
      <c r="G11" s="204">
        <v>2360</v>
      </c>
      <c r="H11" s="204">
        <v>2360</v>
      </c>
      <c r="I11" s="204">
        <v>2360</v>
      </c>
      <c r="J11" s="204">
        <v>2360</v>
      </c>
      <c r="K11" s="204">
        <v>2360</v>
      </c>
      <c r="L11" s="204">
        <v>2360</v>
      </c>
      <c r="M11" s="204">
        <v>2360</v>
      </c>
      <c r="N11" s="204">
        <v>2391</v>
      </c>
      <c r="O11" s="170">
        <v>28300</v>
      </c>
      <c r="P11" s="5">
        <v>28300</v>
      </c>
      <c r="AP11" s="5">
        <v>28351</v>
      </c>
    </row>
    <row r="12" spans="1:42" ht="13.5" customHeight="1">
      <c r="A12" s="105" t="s">
        <v>304</v>
      </c>
      <c r="B12" s="346">
        <f t="shared" si="0"/>
        <v>42910</v>
      </c>
      <c r="C12" s="204">
        <v>0</v>
      </c>
      <c r="D12" s="204"/>
      <c r="E12" s="204">
        <v>0</v>
      </c>
      <c r="F12" s="204">
        <v>20000</v>
      </c>
      <c r="G12" s="204">
        <v>0</v>
      </c>
      <c r="H12" s="204">
        <v>0</v>
      </c>
      <c r="I12" s="204">
        <v>20000</v>
      </c>
      <c r="J12" s="204">
        <v>2910</v>
      </c>
      <c r="K12" s="204"/>
      <c r="L12" s="204">
        <v>0</v>
      </c>
      <c r="M12" s="204">
        <v>0</v>
      </c>
      <c r="N12" s="204">
        <v>0</v>
      </c>
      <c r="O12" s="170">
        <v>88632</v>
      </c>
      <c r="P12" s="5">
        <v>89332</v>
      </c>
      <c r="AP12" s="5">
        <v>42910</v>
      </c>
    </row>
    <row r="13" spans="1:42" ht="13.5" customHeight="1">
      <c r="A13" s="105" t="s">
        <v>305</v>
      </c>
      <c r="B13" s="346">
        <f t="shared" si="0"/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/>
      <c r="L13" s="204">
        <v>0</v>
      </c>
      <c r="M13" s="204">
        <v>0</v>
      </c>
      <c r="N13" s="204"/>
      <c r="O13" s="170">
        <v>0</v>
      </c>
      <c r="AP13" s="5">
        <v>0</v>
      </c>
    </row>
    <row r="14" spans="1:42" ht="13.5" customHeight="1">
      <c r="A14" s="105" t="s">
        <v>306</v>
      </c>
      <c r="B14" s="346">
        <f t="shared" si="0"/>
        <v>932381</v>
      </c>
      <c r="C14" s="204">
        <v>50840</v>
      </c>
      <c r="D14" s="204">
        <v>80480</v>
      </c>
      <c r="E14" s="204">
        <v>80480</v>
      </c>
      <c r="F14" s="204">
        <v>80480</v>
      </c>
      <c r="G14" s="204">
        <v>80480</v>
      </c>
      <c r="H14" s="204">
        <v>80480</v>
      </c>
      <c r="I14" s="204">
        <v>80480</v>
      </c>
      <c r="J14" s="204">
        <v>80480</v>
      </c>
      <c r="K14" s="204">
        <v>80480</v>
      </c>
      <c r="L14" s="204">
        <v>80480</v>
      </c>
      <c r="M14" s="204">
        <v>80480</v>
      </c>
      <c r="N14" s="204">
        <v>76741</v>
      </c>
      <c r="O14" s="170">
        <v>382082</v>
      </c>
      <c r="P14" s="5">
        <v>424016</v>
      </c>
      <c r="AP14" s="5">
        <v>932381</v>
      </c>
    </row>
    <row r="15" spans="1:42" ht="13.5" customHeight="1">
      <c r="A15" s="105" t="s">
        <v>307</v>
      </c>
      <c r="B15" s="346">
        <f t="shared" si="0"/>
        <v>123694</v>
      </c>
      <c r="C15" s="204">
        <v>10383</v>
      </c>
      <c r="D15" s="204">
        <v>10383</v>
      </c>
      <c r="E15" s="204">
        <v>10383</v>
      </c>
      <c r="F15" s="204">
        <v>10383</v>
      </c>
      <c r="G15" s="204">
        <v>10383</v>
      </c>
      <c r="H15" s="204">
        <v>10383</v>
      </c>
      <c r="I15" s="204">
        <v>10383</v>
      </c>
      <c r="J15" s="204">
        <v>10383</v>
      </c>
      <c r="K15" s="204">
        <v>10383</v>
      </c>
      <c r="L15" s="204">
        <v>10383</v>
      </c>
      <c r="M15" s="204">
        <v>10383</v>
      </c>
      <c r="N15" s="204">
        <v>9481</v>
      </c>
      <c r="O15" s="170">
        <v>265270</v>
      </c>
      <c r="P15" s="5">
        <v>289239</v>
      </c>
      <c r="AP15" s="5">
        <v>123694</v>
      </c>
    </row>
    <row r="16" spans="1:42" ht="13.5" customHeight="1">
      <c r="A16" s="105" t="s">
        <v>308</v>
      </c>
      <c r="B16" s="346">
        <f>SUM(C16:N16)</f>
        <v>0</v>
      </c>
      <c r="C16" s="204">
        <v>0</v>
      </c>
      <c r="D16" s="204">
        <v>0</v>
      </c>
      <c r="E16" s="204">
        <v>0</v>
      </c>
      <c r="F16" s="204">
        <v>0</v>
      </c>
      <c r="G16" s="204"/>
      <c r="H16" s="204">
        <v>0</v>
      </c>
      <c r="I16" s="204"/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170">
        <v>417000</v>
      </c>
      <c r="AP16" s="5">
        <v>0</v>
      </c>
    </row>
    <row r="17" spans="1:42" ht="13.5" customHeight="1">
      <c r="A17" s="105" t="s">
        <v>270</v>
      </c>
      <c r="B17" s="204">
        <f t="shared" si="0"/>
        <v>984</v>
      </c>
      <c r="C17" s="204">
        <v>79</v>
      </c>
      <c r="D17" s="204">
        <v>79</v>
      </c>
      <c r="E17" s="204">
        <v>79</v>
      </c>
      <c r="F17" s="204">
        <v>80</v>
      </c>
      <c r="G17" s="204">
        <v>85</v>
      </c>
      <c r="H17" s="204">
        <v>85</v>
      </c>
      <c r="I17" s="204">
        <v>85</v>
      </c>
      <c r="J17" s="204">
        <v>85</v>
      </c>
      <c r="K17" s="204">
        <v>85</v>
      </c>
      <c r="L17" s="204">
        <v>82</v>
      </c>
      <c r="M17" s="204">
        <v>80</v>
      </c>
      <c r="N17" s="204">
        <v>80</v>
      </c>
      <c r="O17" s="170">
        <v>947</v>
      </c>
      <c r="AP17" s="5">
        <v>984</v>
      </c>
    </row>
    <row r="18" spans="1:42" ht="13.5" customHeight="1" thickBot="1">
      <c r="A18" s="105" t="s">
        <v>271</v>
      </c>
      <c r="B18" s="204">
        <f t="shared" si="0"/>
        <v>15457</v>
      </c>
      <c r="C18" s="204">
        <v>0</v>
      </c>
      <c r="D18" s="204"/>
      <c r="E18" s="204"/>
      <c r="F18" s="204"/>
      <c r="G18" s="204"/>
      <c r="H18" s="204">
        <v>15457</v>
      </c>
      <c r="I18" s="204"/>
      <c r="J18" s="204"/>
      <c r="K18" s="204"/>
      <c r="L18" s="204"/>
      <c r="M18" s="204"/>
      <c r="N18" s="204"/>
      <c r="O18" s="170">
        <v>0</v>
      </c>
      <c r="AP18" s="5">
        <v>15457</v>
      </c>
    </row>
    <row r="19" spans="1:15" ht="13.5" customHeight="1" thickBot="1">
      <c r="A19" s="106" t="s">
        <v>272</v>
      </c>
      <c r="B19" s="205">
        <f aca="true" t="shared" si="1" ref="B19:N19">SUM(B9:B18)</f>
        <v>2520604</v>
      </c>
      <c r="C19" s="205">
        <f>SUM(C9:C17)</f>
        <v>91612</v>
      </c>
      <c r="D19" s="205">
        <f t="shared" si="1"/>
        <v>140252</v>
      </c>
      <c r="E19" s="205">
        <f t="shared" si="1"/>
        <v>520252</v>
      </c>
      <c r="F19" s="205">
        <f t="shared" si="1"/>
        <v>160253</v>
      </c>
      <c r="G19" s="205">
        <f t="shared" si="1"/>
        <v>121258</v>
      </c>
      <c r="H19" s="205">
        <f t="shared" si="1"/>
        <v>135715</v>
      </c>
      <c r="I19" s="205">
        <f t="shared" si="1"/>
        <v>140258</v>
      </c>
      <c r="J19" s="205">
        <f t="shared" si="1"/>
        <v>142168</v>
      </c>
      <c r="K19" s="205">
        <f t="shared" si="1"/>
        <v>519258</v>
      </c>
      <c r="L19" s="205">
        <f t="shared" si="1"/>
        <v>179255</v>
      </c>
      <c r="M19" s="205">
        <f t="shared" si="1"/>
        <v>120253</v>
      </c>
      <c r="N19" s="205">
        <f t="shared" si="1"/>
        <v>250070</v>
      </c>
      <c r="O19" s="170">
        <f>SUM(O9:O18)</f>
        <v>2437275</v>
      </c>
    </row>
    <row r="20" spans="1:15" ht="13.5" customHeight="1">
      <c r="A20" s="107" t="s">
        <v>169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170"/>
    </row>
    <row r="21" spans="1:42" ht="13.5" customHeight="1">
      <c r="A21" s="104" t="s">
        <v>273</v>
      </c>
      <c r="B21" s="203">
        <f aca="true" t="shared" si="2" ref="B21:B26">SUM(C21:N21)</f>
        <v>520023</v>
      </c>
      <c r="C21" s="203">
        <v>42553</v>
      </c>
      <c r="D21" s="203">
        <v>42553</v>
      </c>
      <c r="E21" s="203">
        <v>43553</v>
      </c>
      <c r="F21" s="203">
        <v>43553</v>
      </c>
      <c r="G21" s="203">
        <v>43553</v>
      </c>
      <c r="H21" s="203">
        <v>43553</v>
      </c>
      <c r="I21" s="203">
        <v>43553</v>
      </c>
      <c r="J21" s="203">
        <v>43553</v>
      </c>
      <c r="K21" s="203">
        <v>43553</v>
      </c>
      <c r="L21" s="203">
        <v>43553</v>
      </c>
      <c r="M21" s="203">
        <v>43133</v>
      </c>
      <c r="N21" s="203">
        <v>43360</v>
      </c>
      <c r="O21" s="170">
        <v>480637</v>
      </c>
      <c r="P21" s="5">
        <v>499088</v>
      </c>
      <c r="Q21" s="5">
        <v>509103</v>
      </c>
      <c r="R21" s="5">
        <f>Q21-P21</f>
        <v>10015</v>
      </c>
      <c r="AP21" s="5">
        <v>520023</v>
      </c>
    </row>
    <row r="22" spans="1:42" ht="13.5" customHeight="1">
      <c r="A22" s="105" t="s">
        <v>274</v>
      </c>
      <c r="B22" s="204">
        <f t="shared" si="2"/>
        <v>135160</v>
      </c>
      <c r="C22" s="204">
        <v>11350</v>
      </c>
      <c r="D22" s="204">
        <v>11350</v>
      </c>
      <c r="E22" s="204">
        <v>11350</v>
      </c>
      <c r="F22" s="204">
        <v>11350</v>
      </c>
      <c r="G22" s="204">
        <v>11350</v>
      </c>
      <c r="H22" s="204">
        <v>11350</v>
      </c>
      <c r="I22" s="204">
        <v>11350</v>
      </c>
      <c r="J22" s="204">
        <v>11350</v>
      </c>
      <c r="K22" s="204">
        <v>11250</v>
      </c>
      <c r="L22" s="204">
        <v>11250</v>
      </c>
      <c r="M22" s="204">
        <v>11000</v>
      </c>
      <c r="N22" s="204">
        <v>10860</v>
      </c>
      <c r="O22" s="170">
        <v>125663</v>
      </c>
      <c r="P22" s="5">
        <v>130055</v>
      </c>
      <c r="Q22" s="5">
        <v>132739</v>
      </c>
      <c r="R22" s="5">
        <f aca="true" t="shared" si="3" ref="R22:R35">Q22-P22</f>
        <v>2684</v>
      </c>
      <c r="AP22" s="5">
        <v>135160</v>
      </c>
    </row>
    <row r="23" spans="1:42" ht="13.5" customHeight="1">
      <c r="A23" s="105" t="s">
        <v>275</v>
      </c>
      <c r="B23" s="204">
        <f t="shared" si="2"/>
        <v>956421</v>
      </c>
      <c r="C23" s="204">
        <v>78079</v>
      </c>
      <c r="D23" s="204">
        <v>78910</v>
      </c>
      <c r="E23" s="204">
        <v>78910</v>
      </c>
      <c r="F23" s="204">
        <v>78910</v>
      </c>
      <c r="G23" s="204">
        <v>78910</v>
      </c>
      <c r="H23" s="204">
        <v>78910</v>
      </c>
      <c r="I23" s="204">
        <v>73910</v>
      </c>
      <c r="J23" s="204">
        <v>85910</v>
      </c>
      <c r="K23" s="204">
        <v>85910</v>
      </c>
      <c r="L23" s="204">
        <v>85910</v>
      </c>
      <c r="M23" s="204">
        <v>75910</v>
      </c>
      <c r="N23" s="204">
        <v>76242</v>
      </c>
      <c r="O23" s="170">
        <v>886913</v>
      </c>
      <c r="P23" s="5">
        <v>916082</v>
      </c>
      <c r="Q23" s="5">
        <v>920076</v>
      </c>
      <c r="R23" s="5">
        <f t="shared" si="3"/>
        <v>3994</v>
      </c>
      <c r="AP23" s="5">
        <v>956421</v>
      </c>
    </row>
    <row r="24" spans="1:42" ht="13.5" customHeight="1">
      <c r="A24" s="105" t="s">
        <v>276</v>
      </c>
      <c r="B24" s="204">
        <f t="shared" si="2"/>
        <v>208253</v>
      </c>
      <c r="C24" s="204">
        <v>12800</v>
      </c>
      <c r="D24" s="204">
        <v>12800</v>
      </c>
      <c r="E24" s="204">
        <v>12800</v>
      </c>
      <c r="F24" s="204">
        <v>12800</v>
      </c>
      <c r="G24" s="204">
        <v>12800</v>
      </c>
      <c r="H24" s="204">
        <v>12948</v>
      </c>
      <c r="I24" s="204">
        <v>22286</v>
      </c>
      <c r="J24" s="204">
        <v>22286</v>
      </c>
      <c r="K24" s="204">
        <v>22286</v>
      </c>
      <c r="L24" s="204">
        <v>22286</v>
      </c>
      <c r="M24" s="204">
        <v>22286</v>
      </c>
      <c r="N24" s="204">
        <v>19875</v>
      </c>
      <c r="O24" s="170">
        <v>147437</v>
      </c>
      <c r="P24" s="5">
        <v>150669</v>
      </c>
      <c r="Q24" s="164">
        <v>215461</v>
      </c>
      <c r="R24" s="5">
        <f t="shared" si="3"/>
        <v>64792</v>
      </c>
      <c r="AP24" s="5">
        <v>208253</v>
      </c>
    </row>
    <row r="25" spans="1:42" ht="13.5" customHeight="1">
      <c r="A25" s="105" t="s">
        <v>277</v>
      </c>
      <c r="B25" s="204">
        <f t="shared" si="2"/>
        <v>101118</v>
      </c>
      <c r="C25" s="204">
        <v>8463</v>
      </c>
      <c r="D25" s="204">
        <v>8463</v>
      </c>
      <c r="E25" s="204">
        <v>8463</v>
      </c>
      <c r="F25" s="204">
        <v>8463</v>
      </c>
      <c r="G25" s="204">
        <v>8463</v>
      </c>
      <c r="H25" s="204">
        <v>8247</v>
      </c>
      <c r="I25" s="204">
        <v>8247</v>
      </c>
      <c r="J25" s="204">
        <v>8247</v>
      </c>
      <c r="K25" s="204">
        <v>8247</v>
      </c>
      <c r="L25" s="204">
        <v>8247</v>
      </c>
      <c r="M25" s="204">
        <v>8247</v>
      </c>
      <c r="N25" s="204">
        <v>9321</v>
      </c>
      <c r="O25" s="170">
        <v>23550</v>
      </c>
      <c r="P25" s="5">
        <v>62334</v>
      </c>
      <c r="Q25" s="5">
        <v>80019</v>
      </c>
      <c r="R25" s="5">
        <f t="shared" si="3"/>
        <v>17685</v>
      </c>
      <c r="AP25" s="5">
        <v>101118</v>
      </c>
    </row>
    <row r="26" spans="1:42" ht="13.5" customHeight="1" thickBot="1">
      <c r="A26" s="105" t="s">
        <v>323</v>
      </c>
      <c r="B26" s="204">
        <f t="shared" si="2"/>
        <v>140000</v>
      </c>
      <c r="C26" s="204">
        <v>0</v>
      </c>
      <c r="D26" s="204"/>
      <c r="E26" s="204"/>
      <c r="F26" s="204"/>
      <c r="G26" s="204"/>
      <c r="H26" s="204">
        <v>140000</v>
      </c>
      <c r="I26" s="204"/>
      <c r="J26" s="204"/>
      <c r="K26" s="204"/>
      <c r="L26" s="204"/>
      <c r="M26" s="204"/>
      <c r="N26" s="204"/>
      <c r="O26" s="170">
        <v>440000</v>
      </c>
      <c r="Q26" s="5">
        <v>140000</v>
      </c>
      <c r="R26" s="5">
        <f t="shared" si="3"/>
        <v>140000</v>
      </c>
      <c r="AP26" s="5">
        <v>140000</v>
      </c>
    </row>
    <row r="27" spans="1:18" ht="13.5" customHeight="1" thickBot="1">
      <c r="A27" s="108" t="s">
        <v>278</v>
      </c>
      <c r="B27" s="207">
        <f>SUM(B21:B26)</f>
        <v>2060975</v>
      </c>
      <c r="C27" s="207">
        <f>SUM(C21:C26)</f>
        <v>153245</v>
      </c>
      <c r="D27" s="207">
        <f aca="true" t="shared" si="4" ref="D27:N27">SUM(D21:D26)</f>
        <v>154076</v>
      </c>
      <c r="E27" s="207">
        <f t="shared" si="4"/>
        <v>155076</v>
      </c>
      <c r="F27" s="207">
        <f t="shared" si="4"/>
        <v>155076</v>
      </c>
      <c r="G27" s="207">
        <f t="shared" si="4"/>
        <v>155076</v>
      </c>
      <c r="H27" s="207">
        <f t="shared" si="4"/>
        <v>295008</v>
      </c>
      <c r="I27" s="207">
        <f t="shared" si="4"/>
        <v>159346</v>
      </c>
      <c r="J27" s="207">
        <f t="shared" si="4"/>
        <v>171346</v>
      </c>
      <c r="K27" s="207">
        <f t="shared" si="4"/>
        <v>171246</v>
      </c>
      <c r="L27" s="207">
        <v>8147</v>
      </c>
      <c r="M27" s="207">
        <f t="shared" si="4"/>
        <v>160576</v>
      </c>
      <c r="N27" s="207">
        <f t="shared" si="4"/>
        <v>159658</v>
      </c>
      <c r="O27" s="170">
        <f>SUM(O21:O26)</f>
        <v>2104200</v>
      </c>
      <c r="Q27" s="164"/>
      <c r="R27" s="5">
        <f t="shared" si="3"/>
        <v>0</v>
      </c>
    </row>
    <row r="28" spans="1:18" ht="13.5" customHeight="1">
      <c r="A28" s="105" t="s">
        <v>279</v>
      </c>
      <c r="B28" s="204">
        <f>SUM(C28:N28)</f>
        <v>39560</v>
      </c>
      <c r="C28" s="204">
        <v>0</v>
      </c>
      <c r="D28" s="204">
        <v>0</v>
      </c>
      <c r="E28" s="204">
        <v>3732</v>
      </c>
      <c r="F28" s="204">
        <v>5000</v>
      </c>
      <c r="G28" s="204">
        <v>10150</v>
      </c>
      <c r="H28" s="204">
        <v>10150</v>
      </c>
      <c r="I28" s="204"/>
      <c r="J28" s="204">
        <v>10528</v>
      </c>
      <c r="K28" s="204"/>
      <c r="L28" s="204">
        <v>0</v>
      </c>
      <c r="M28" s="204">
        <v>0</v>
      </c>
      <c r="N28" s="204">
        <v>0</v>
      </c>
      <c r="O28" s="170">
        <v>73927</v>
      </c>
      <c r="P28" s="5">
        <v>80175</v>
      </c>
      <c r="R28" s="5">
        <f t="shared" si="3"/>
        <v>-80175</v>
      </c>
    </row>
    <row r="29" spans="1:18" ht="13.5" customHeight="1">
      <c r="A29" s="105" t="s">
        <v>280</v>
      </c>
      <c r="B29" s="204">
        <f>SUM(C29:N29)</f>
        <v>22577</v>
      </c>
      <c r="C29" s="204">
        <v>0</v>
      </c>
      <c r="D29" s="204">
        <v>0</v>
      </c>
      <c r="E29" s="204">
        <v>8000</v>
      </c>
      <c r="F29" s="204"/>
      <c r="G29" s="204">
        <v>2000</v>
      </c>
      <c r="H29" s="204">
        <v>3000</v>
      </c>
      <c r="I29" s="204">
        <v>7959</v>
      </c>
      <c r="J29" s="204"/>
      <c r="K29" s="204">
        <v>1618</v>
      </c>
      <c r="L29" s="204">
        <v>0</v>
      </c>
      <c r="M29" s="204"/>
      <c r="N29" s="204"/>
      <c r="O29" s="170">
        <v>22599</v>
      </c>
      <c r="P29" s="5">
        <v>104309</v>
      </c>
      <c r="R29" s="5">
        <f t="shared" si="3"/>
        <v>-104309</v>
      </c>
    </row>
    <row r="30" spans="1:18" ht="13.5" customHeight="1">
      <c r="A30" s="105" t="s">
        <v>281</v>
      </c>
      <c r="B30" s="204">
        <f>SUM(C30:N30)</f>
        <v>1100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/>
      <c r="K30" s="204">
        <v>1100</v>
      </c>
      <c r="L30" s="204">
        <v>0</v>
      </c>
      <c r="M30" s="204">
        <v>0</v>
      </c>
      <c r="N30" s="204">
        <v>0</v>
      </c>
      <c r="O30" s="170">
        <v>1200</v>
      </c>
      <c r="R30" s="5">
        <f t="shared" si="3"/>
        <v>0</v>
      </c>
    </row>
    <row r="31" spans="1:18" ht="13.5" customHeight="1" thickBot="1">
      <c r="A31" s="105" t="s">
        <v>324</v>
      </c>
      <c r="B31" s="204">
        <f>SUM(C31:N31)</f>
        <v>387005</v>
      </c>
      <c r="C31" s="204">
        <v>37107</v>
      </c>
      <c r="D31" s="204">
        <v>0</v>
      </c>
      <c r="E31" s="204">
        <v>46000</v>
      </c>
      <c r="F31" s="204"/>
      <c r="G31" s="204">
        <v>8831</v>
      </c>
      <c r="H31" s="204">
        <v>46000</v>
      </c>
      <c r="I31" s="204">
        <v>157067</v>
      </c>
      <c r="J31" s="204"/>
      <c r="K31" s="204">
        <v>46000</v>
      </c>
      <c r="L31" s="204"/>
      <c r="M31" s="204"/>
      <c r="N31" s="204">
        <v>46000</v>
      </c>
      <c r="O31" s="170">
        <v>221107</v>
      </c>
      <c r="Q31" s="5">
        <v>378174</v>
      </c>
      <c r="R31" s="5">
        <f t="shared" si="3"/>
        <v>378174</v>
      </c>
    </row>
    <row r="32" spans="1:18" ht="13.5" customHeight="1" thickBot="1">
      <c r="A32" s="108" t="s">
        <v>282</v>
      </c>
      <c r="B32" s="207">
        <f aca="true" t="shared" si="5" ref="B32:N32">SUM(B28:B31)</f>
        <v>450242</v>
      </c>
      <c r="C32" s="207">
        <v>46000</v>
      </c>
      <c r="D32" s="207">
        <f t="shared" si="5"/>
        <v>0</v>
      </c>
      <c r="E32" s="207">
        <f t="shared" si="5"/>
        <v>57732</v>
      </c>
      <c r="F32" s="207">
        <f t="shared" si="5"/>
        <v>5000</v>
      </c>
      <c r="G32" s="207">
        <f t="shared" si="5"/>
        <v>20981</v>
      </c>
      <c r="H32" s="207">
        <f t="shared" si="5"/>
        <v>59150</v>
      </c>
      <c r="I32" s="207">
        <f t="shared" si="5"/>
        <v>165026</v>
      </c>
      <c r="J32" s="207">
        <f t="shared" si="5"/>
        <v>10528</v>
      </c>
      <c r="K32" s="207">
        <f t="shared" si="5"/>
        <v>48718</v>
      </c>
      <c r="L32" s="207">
        <f t="shared" si="5"/>
        <v>0</v>
      </c>
      <c r="M32" s="207">
        <f t="shared" si="5"/>
        <v>0</v>
      </c>
      <c r="N32" s="207">
        <f t="shared" si="5"/>
        <v>46000</v>
      </c>
      <c r="O32" s="170">
        <f>SUM(O28:O31)</f>
        <v>318833</v>
      </c>
      <c r="R32" s="5">
        <f t="shared" si="3"/>
        <v>0</v>
      </c>
    </row>
    <row r="33" spans="1:18" ht="13.5" customHeight="1">
      <c r="A33" s="102" t="s">
        <v>283</v>
      </c>
      <c r="B33" s="202">
        <f>SUM(C33:N33)</f>
        <v>0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  <c r="H33" s="202">
        <v>0</v>
      </c>
      <c r="I33" s="202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170">
        <v>85380</v>
      </c>
      <c r="R33" s="5">
        <f t="shared" si="3"/>
        <v>0</v>
      </c>
    </row>
    <row r="34" spans="1:18" ht="13.5" customHeight="1" thickBot="1">
      <c r="A34" s="105" t="s">
        <v>284</v>
      </c>
      <c r="B34" s="204">
        <f>SUM(C34:N34)</f>
        <v>9387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78</v>
      </c>
      <c r="I34" s="204">
        <v>0</v>
      </c>
      <c r="J34" s="204">
        <v>0</v>
      </c>
      <c r="K34" s="204">
        <v>9309</v>
      </c>
      <c r="L34" s="204"/>
      <c r="M34" s="204">
        <v>0</v>
      </c>
      <c r="N34" s="204">
        <v>0</v>
      </c>
      <c r="O34" s="170">
        <v>5000</v>
      </c>
      <c r="Q34" s="5">
        <v>9387</v>
      </c>
      <c r="R34" s="5">
        <f t="shared" si="3"/>
        <v>9387</v>
      </c>
    </row>
    <row r="35" spans="1:18" ht="13.5" customHeight="1" thickBot="1">
      <c r="A35" s="108" t="s">
        <v>285</v>
      </c>
      <c r="B35" s="207">
        <f aca="true" t="shared" si="6" ref="B35:N35">SUM(B33:B34)</f>
        <v>9387</v>
      </c>
      <c r="C35" s="207">
        <f t="shared" si="6"/>
        <v>0</v>
      </c>
      <c r="D35" s="207">
        <f t="shared" si="6"/>
        <v>0</v>
      </c>
      <c r="E35" s="207">
        <f t="shared" si="6"/>
        <v>0</v>
      </c>
      <c r="F35" s="207">
        <f t="shared" si="6"/>
        <v>0</v>
      </c>
      <c r="G35" s="207">
        <f t="shared" si="6"/>
        <v>0</v>
      </c>
      <c r="H35" s="207">
        <f t="shared" si="6"/>
        <v>78</v>
      </c>
      <c r="I35" s="207">
        <f t="shared" si="6"/>
        <v>0</v>
      </c>
      <c r="J35" s="207">
        <f t="shared" si="6"/>
        <v>0</v>
      </c>
      <c r="K35" s="207">
        <f t="shared" si="6"/>
        <v>9309</v>
      </c>
      <c r="L35" s="207">
        <f t="shared" si="6"/>
        <v>0</v>
      </c>
      <c r="M35" s="207">
        <f t="shared" si="6"/>
        <v>0</v>
      </c>
      <c r="N35" s="207">
        <f t="shared" si="6"/>
        <v>0</v>
      </c>
      <c r="O35" s="170">
        <f>SUM(O33:O34)</f>
        <v>90380</v>
      </c>
      <c r="R35" s="5">
        <f t="shared" si="3"/>
        <v>0</v>
      </c>
    </row>
    <row r="36" spans="1:15" ht="13.5" customHeight="1" thickBot="1">
      <c r="A36" s="109" t="s">
        <v>286</v>
      </c>
      <c r="B36" s="208">
        <f aca="true" t="shared" si="7" ref="B36:N36">SUM(B27,B32,B35)</f>
        <v>2520604</v>
      </c>
      <c r="C36" s="208">
        <f t="shared" si="7"/>
        <v>199245</v>
      </c>
      <c r="D36" s="208">
        <f t="shared" si="7"/>
        <v>154076</v>
      </c>
      <c r="E36" s="208">
        <f t="shared" si="7"/>
        <v>212808</v>
      </c>
      <c r="F36" s="208">
        <f t="shared" si="7"/>
        <v>160076</v>
      </c>
      <c r="G36" s="208">
        <f t="shared" si="7"/>
        <v>176057</v>
      </c>
      <c r="H36" s="208">
        <f t="shared" si="7"/>
        <v>354236</v>
      </c>
      <c r="I36" s="208">
        <f t="shared" si="7"/>
        <v>324372</v>
      </c>
      <c r="J36" s="208">
        <f t="shared" si="7"/>
        <v>181874</v>
      </c>
      <c r="K36" s="208">
        <f t="shared" si="7"/>
        <v>229273</v>
      </c>
      <c r="L36" s="208">
        <f t="shared" si="7"/>
        <v>8147</v>
      </c>
      <c r="M36" s="208">
        <f t="shared" si="7"/>
        <v>160576</v>
      </c>
      <c r="N36" s="208">
        <f t="shared" si="7"/>
        <v>205658</v>
      </c>
      <c r="O36" s="170">
        <f>SUM(O27,O32,O35)</f>
        <v>2513413</v>
      </c>
    </row>
    <row r="38" ht="12.75">
      <c r="B38" s="164"/>
    </row>
    <row r="40" ht="12.75">
      <c r="D40" s="164"/>
    </row>
    <row r="41" ht="12.75">
      <c r="D41" s="164"/>
    </row>
    <row r="51" ht="14.25" customHeight="1"/>
    <row r="52" ht="14.2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6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42.8515625" style="0" customWidth="1"/>
    <col min="2" max="4" width="12.57421875" style="0" customWidth="1"/>
    <col min="5" max="5" width="40.8515625" style="0" customWidth="1"/>
    <col min="6" max="6" width="13.421875" style="0" customWidth="1"/>
    <col min="7" max="7" width="12.57421875" style="0" customWidth="1"/>
    <col min="8" max="8" width="11.421875" style="0" customWidth="1"/>
  </cols>
  <sheetData>
    <row r="1" ht="15.75">
      <c r="A1" s="59" t="s">
        <v>924</v>
      </c>
    </row>
    <row r="3" spans="1:8" ht="15.75">
      <c r="A3" s="501" t="s">
        <v>206</v>
      </c>
      <c r="B3" s="442"/>
      <c r="C3" s="442"/>
      <c r="D3" s="442"/>
      <c r="E3" s="442"/>
      <c r="F3" s="442"/>
      <c r="G3" s="442"/>
      <c r="H3" s="442"/>
    </row>
    <row r="4" spans="1:8" ht="15.75">
      <c r="A4" s="501" t="s">
        <v>207</v>
      </c>
      <c r="B4" s="442"/>
      <c r="C4" s="442"/>
      <c r="D4" s="442"/>
      <c r="E4" s="442"/>
      <c r="F4" s="442"/>
      <c r="G4" s="442"/>
      <c r="H4" s="442"/>
    </row>
    <row r="6" ht="12.75">
      <c r="E6" s="5" t="s">
        <v>230</v>
      </c>
    </row>
    <row r="7" spans="1:13" ht="38.25">
      <c r="A7" s="119" t="s">
        <v>3</v>
      </c>
      <c r="B7" s="118" t="s">
        <v>528</v>
      </c>
      <c r="C7" s="120" t="s">
        <v>599</v>
      </c>
      <c r="D7" s="120" t="s">
        <v>688</v>
      </c>
      <c r="E7" s="120" t="s">
        <v>3</v>
      </c>
      <c r="F7" s="118" t="s">
        <v>528</v>
      </c>
      <c r="G7" s="120" t="s">
        <v>599</v>
      </c>
      <c r="H7" s="120" t="s">
        <v>688</v>
      </c>
      <c r="I7" s="5"/>
      <c r="J7" s="5"/>
      <c r="K7" s="5"/>
      <c r="L7" s="5"/>
      <c r="M7" s="5"/>
    </row>
    <row r="8" spans="1:13" ht="12.75">
      <c r="A8" s="15" t="s">
        <v>214</v>
      </c>
      <c r="B8" s="179"/>
      <c r="C8" s="179"/>
      <c r="D8" s="179"/>
      <c r="E8" s="35" t="s">
        <v>219</v>
      </c>
      <c r="F8" s="163"/>
      <c r="G8" s="12"/>
      <c r="H8" s="12"/>
      <c r="I8" s="5"/>
      <c r="J8" s="5"/>
      <c r="K8" s="5"/>
      <c r="L8" s="5"/>
      <c r="M8" s="5"/>
    </row>
    <row r="9" spans="1:13" ht="12.75">
      <c r="A9" s="17" t="s">
        <v>174</v>
      </c>
      <c r="B9" s="160">
        <f>'2-3.mell'!C11</f>
        <v>229478</v>
      </c>
      <c r="C9" s="160">
        <f>'2-3.mell'!D11</f>
        <v>308212</v>
      </c>
      <c r="D9" s="160">
        <f>'2-3.mell'!E11</f>
        <v>311205</v>
      </c>
      <c r="E9" s="40" t="s">
        <v>180</v>
      </c>
      <c r="F9" s="126"/>
      <c r="G9" s="13"/>
      <c r="H9" s="13"/>
      <c r="I9" s="5"/>
      <c r="J9" s="5"/>
      <c r="K9" s="5"/>
      <c r="L9" s="5"/>
      <c r="M9" s="5"/>
    </row>
    <row r="10" spans="1:13" ht="12.75">
      <c r="A10" s="39" t="s">
        <v>208</v>
      </c>
      <c r="B10" s="163">
        <f>SUM(B11:B13)</f>
        <v>1130004</v>
      </c>
      <c r="C10" s="163">
        <f>SUM(C11:C13)</f>
        <v>1060516</v>
      </c>
      <c r="D10" s="163">
        <f>SUM(D11:D13)</f>
        <v>1093973</v>
      </c>
      <c r="E10" s="36" t="s">
        <v>223</v>
      </c>
      <c r="F10" s="160">
        <f>'2-3.mell'!C30</f>
        <v>25263</v>
      </c>
      <c r="G10" s="160">
        <f>'2-3.mell'!D30</f>
        <v>37899</v>
      </c>
      <c r="H10" s="160">
        <v>38681</v>
      </c>
      <c r="I10" s="5"/>
      <c r="J10" s="5"/>
      <c r="K10" s="5"/>
      <c r="L10" s="5"/>
      <c r="M10" s="5"/>
    </row>
    <row r="11" spans="1:13" ht="12.75">
      <c r="A11" s="40" t="s">
        <v>209</v>
      </c>
      <c r="B11" s="126">
        <f>'2-3.mell'!C13</f>
        <v>1025566</v>
      </c>
      <c r="C11" s="126">
        <f>'2-3.mell'!D13</f>
        <v>1025566</v>
      </c>
      <c r="D11" s="126">
        <f>'2-3.mell'!E13</f>
        <v>1057390</v>
      </c>
      <c r="E11" s="39" t="s">
        <v>189</v>
      </c>
      <c r="F11" s="163">
        <f>SUM(F12:F14)</f>
        <v>88632</v>
      </c>
      <c r="G11" s="163">
        <f>SUM(G12:G14)</f>
        <v>89332</v>
      </c>
      <c r="H11" s="163">
        <f>SUM(H12:H14)</f>
        <v>42910</v>
      </c>
      <c r="I11" s="5"/>
      <c r="J11" s="5"/>
      <c r="K11" s="5"/>
      <c r="L11" s="5"/>
      <c r="M11" s="5"/>
    </row>
    <row r="12" spans="1:13" ht="12.75">
      <c r="A12" s="40" t="s">
        <v>210</v>
      </c>
      <c r="B12" s="126">
        <f>'2-3.mell'!C14</f>
        <v>28300</v>
      </c>
      <c r="C12" s="126">
        <f>'2-3.mell'!D14</f>
        <v>28300</v>
      </c>
      <c r="D12" s="126">
        <f>'2-3.mell'!E14</f>
        <v>28351</v>
      </c>
      <c r="E12" s="40" t="s">
        <v>220</v>
      </c>
      <c r="F12" s="126">
        <f>'2-3.mell'!C25</f>
        <v>46043</v>
      </c>
      <c r="G12" s="126">
        <f>'2-3.mell'!D25</f>
        <v>46743</v>
      </c>
      <c r="H12" s="126">
        <f>'2-3.mell'!E25</f>
        <v>14115</v>
      </c>
      <c r="I12" s="5"/>
      <c r="J12" s="5"/>
      <c r="K12" s="5"/>
      <c r="L12" s="5"/>
      <c r="M12" s="5"/>
    </row>
    <row r="13" spans="1:13" ht="12.75">
      <c r="A13" s="36" t="s">
        <v>211</v>
      </c>
      <c r="B13" s="160">
        <v>76138</v>
      </c>
      <c r="C13" s="160">
        <v>6650</v>
      </c>
      <c r="D13" s="160">
        <v>8232</v>
      </c>
      <c r="E13" s="40" t="s">
        <v>221</v>
      </c>
      <c r="F13" s="126">
        <f>'2-3.mell'!C26</f>
        <v>42589</v>
      </c>
      <c r="G13" s="126">
        <f>'2-3.mell'!D26</f>
        <v>42589</v>
      </c>
      <c r="H13" s="126">
        <f>'2-3.mell'!E26</f>
        <v>28795</v>
      </c>
      <c r="I13" s="5"/>
      <c r="J13" s="5"/>
      <c r="K13" s="5"/>
      <c r="L13" s="5"/>
      <c r="M13" s="5"/>
    </row>
    <row r="14" spans="1:13" ht="12.75">
      <c r="A14" s="39" t="s">
        <v>180</v>
      </c>
      <c r="B14" s="163"/>
      <c r="C14" s="163"/>
      <c r="D14" s="163"/>
      <c r="E14" s="36" t="s">
        <v>222</v>
      </c>
      <c r="F14" s="160">
        <v>0</v>
      </c>
      <c r="G14" s="160"/>
      <c r="H14" s="160"/>
      <c r="I14" s="5"/>
      <c r="J14" s="5"/>
      <c r="K14" s="5"/>
      <c r="L14" s="5"/>
      <c r="M14" s="5"/>
    </row>
    <row r="15" spans="1:13" ht="12.75">
      <c r="A15" s="40" t="s">
        <v>182</v>
      </c>
      <c r="B15" s="126">
        <f>SUM(B16:B18)</f>
        <v>382082</v>
      </c>
      <c r="C15" s="126">
        <f>SUM(C16:C18)</f>
        <v>648085</v>
      </c>
      <c r="D15" s="126">
        <f>SUM(D16:D18)</f>
        <v>724412</v>
      </c>
      <c r="E15" s="39" t="s">
        <v>193</v>
      </c>
      <c r="F15" s="163"/>
      <c r="G15" s="163"/>
      <c r="H15" s="163"/>
      <c r="I15" s="5"/>
      <c r="J15" s="5"/>
      <c r="K15" s="5"/>
      <c r="L15" s="5"/>
      <c r="M15" s="5"/>
    </row>
    <row r="16" spans="1:13" ht="12.75">
      <c r="A16" s="40" t="s">
        <v>212</v>
      </c>
      <c r="B16" s="126">
        <f>'2-3.mell'!C19</f>
        <v>382082</v>
      </c>
      <c r="C16" s="126">
        <f>'2-3.mell'!D19</f>
        <v>441403</v>
      </c>
      <c r="D16" s="126">
        <f>'2-3.mell'!E19</f>
        <v>517730</v>
      </c>
      <c r="E16" s="40" t="s">
        <v>631</v>
      </c>
      <c r="F16" s="126">
        <v>0</v>
      </c>
      <c r="G16" s="160"/>
      <c r="H16" s="160">
        <v>207969</v>
      </c>
      <c r="I16" s="5"/>
      <c r="J16" s="5"/>
      <c r="K16" s="5"/>
      <c r="L16" s="5"/>
      <c r="M16" s="5"/>
    </row>
    <row r="17" spans="1:13" ht="12.75">
      <c r="A17" s="40" t="s">
        <v>238</v>
      </c>
      <c r="B17" s="180">
        <v>0</v>
      </c>
      <c r="C17" s="126">
        <v>66682</v>
      </c>
      <c r="D17" s="126">
        <v>66682</v>
      </c>
      <c r="E17" s="12" t="s">
        <v>200</v>
      </c>
      <c r="F17" s="165"/>
      <c r="G17" s="163"/>
      <c r="H17" s="163"/>
      <c r="I17" s="5"/>
      <c r="J17" s="5"/>
      <c r="K17" s="5"/>
      <c r="L17" s="5"/>
      <c r="M17" s="5"/>
    </row>
    <row r="18" spans="1:13" ht="12.75">
      <c r="A18" s="40" t="s">
        <v>630</v>
      </c>
      <c r="B18" s="180">
        <f>'2-3.mell'!C21</f>
        <v>0</v>
      </c>
      <c r="C18" s="126">
        <f>'2-3.mell'!D21</f>
        <v>140000</v>
      </c>
      <c r="D18" s="126">
        <f>'2-3.mell'!E21</f>
        <v>140000</v>
      </c>
      <c r="E18" s="13" t="s">
        <v>224</v>
      </c>
      <c r="F18" s="157">
        <f>'2-3.mell'!C39</f>
        <v>0</v>
      </c>
      <c r="G18" s="126">
        <f>'2-3.mell'!D39</f>
        <v>0</v>
      </c>
      <c r="H18" s="126">
        <f>'2-3.mell'!E39</f>
        <v>0</v>
      </c>
      <c r="I18" s="5"/>
      <c r="J18" s="5"/>
      <c r="K18" s="5"/>
      <c r="L18" s="5"/>
      <c r="M18" s="5"/>
    </row>
    <row r="19" spans="1:13" ht="12.75">
      <c r="A19" s="33" t="s">
        <v>193</v>
      </c>
      <c r="B19" s="170">
        <v>0</v>
      </c>
      <c r="C19" s="170">
        <v>0</v>
      </c>
      <c r="D19" s="170">
        <v>0</v>
      </c>
      <c r="E19" s="278" t="s">
        <v>267</v>
      </c>
      <c r="F19" s="157">
        <v>947</v>
      </c>
      <c r="G19" s="126">
        <v>947</v>
      </c>
      <c r="H19" s="126">
        <v>984</v>
      </c>
      <c r="I19" s="5"/>
      <c r="J19" s="5"/>
      <c r="K19" s="5"/>
      <c r="L19" s="5"/>
      <c r="M19" s="5"/>
    </row>
    <row r="20" spans="1:13" ht="12.75">
      <c r="A20" s="36" t="s">
        <v>237</v>
      </c>
      <c r="B20" s="168">
        <f>'2-3.mell'!C31</f>
        <v>240007</v>
      </c>
      <c r="C20" s="160">
        <f>'2-3.mell'!D31</f>
        <v>38687</v>
      </c>
      <c r="D20" s="160">
        <f>'2-3.mell'!E31</f>
        <v>85013</v>
      </c>
      <c r="E20" s="57" t="s">
        <v>239</v>
      </c>
      <c r="F20" s="158">
        <v>0</v>
      </c>
      <c r="G20" s="160"/>
      <c r="H20" s="160"/>
      <c r="I20" s="5"/>
      <c r="J20" s="5"/>
      <c r="K20" s="5"/>
      <c r="L20" s="5"/>
      <c r="M20" s="5"/>
    </row>
    <row r="21" spans="1:13" ht="12.75">
      <c r="A21" s="117" t="s">
        <v>260</v>
      </c>
      <c r="B21" s="195">
        <f>'2-3.mell'!C38</f>
        <v>417000</v>
      </c>
      <c r="C21" s="195">
        <f>'2-3.mell'!D38</f>
        <v>177200</v>
      </c>
      <c r="D21" s="195">
        <f>'2-3.mell'!E38</f>
        <v>0</v>
      </c>
      <c r="E21" s="95" t="s">
        <v>171</v>
      </c>
      <c r="F21" s="174">
        <f>SUM(F10,F11,F16,F17:F20)</f>
        <v>114842</v>
      </c>
      <c r="G21" s="195">
        <f>SUM(G10,G11,G16,G17:G20)</f>
        <v>128178</v>
      </c>
      <c r="H21" s="195">
        <f>SUM(H10,H11,H16,H17:H20)</f>
        <v>290544</v>
      </c>
      <c r="I21" s="5"/>
      <c r="J21" s="5"/>
      <c r="K21" s="5"/>
      <c r="L21" s="5"/>
      <c r="M21" s="5"/>
    </row>
    <row r="22" spans="1:13" ht="12.75">
      <c r="A22" s="40" t="s">
        <v>204</v>
      </c>
      <c r="B22" s="180">
        <v>0</v>
      </c>
      <c r="C22" s="195">
        <v>15457</v>
      </c>
      <c r="D22" s="195">
        <v>15457</v>
      </c>
      <c r="E22" s="35" t="s">
        <v>225</v>
      </c>
      <c r="F22" s="163"/>
      <c r="G22" s="163"/>
      <c r="H22" s="163"/>
      <c r="I22" s="5"/>
      <c r="J22" s="5"/>
      <c r="K22" s="5"/>
      <c r="L22" s="5"/>
      <c r="M22" s="5"/>
    </row>
    <row r="23" spans="1:13" ht="12.75">
      <c r="A23" s="93" t="s">
        <v>213</v>
      </c>
      <c r="B23" s="181">
        <f>SUM(B9,B10,B15,B19:B20,B21,B22)</f>
        <v>2398571</v>
      </c>
      <c r="C23" s="128">
        <f>SUM(C9,C10,C15,C19:C20,C21,C22)</f>
        <v>2248157</v>
      </c>
      <c r="D23" s="128">
        <f>SUM(D9,D10,D15,D19:D20,D21,D22)</f>
        <v>2230060</v>
      </c>
      <c r="E23" s="40" t="s">
        <v>226</v>
      </c>
      <c r="F23" s="126">
        <f>'2-3.mell'!C60</f>
        <v>22599</v>
      </c>
      <c r="G23" s="126">
        <f>'2-3.mell'!D60</f>
        <v>103309</v>
      </c>
      <c r="H23" s="126">
        <f>'2-3.mell'!E60</f>
        <v>22577</v>
      </c>
      <c r="I23" s="5"/>
      <c r="J23" s="5"/>
      <c r="K23" s="5"/>
      <c r="L23" s="5"/>
      <c r="M23" s="5"/>
    </row>
    <row r="24" spans="1:13" ht="12.75">
      <c r="A24" s="35" t="s">
        <v>215</v>
      </c>
      <c r="B24" s="166"/>
      <c r="C24" s="180"/>
      <c r="D24" s="180"/>
      <c r="E24" s="40" t="s">
        <v>227</v>
      </c>
      <c r="F24" s="126">
        <f>'2-3.mell'!C61</f>
        <v>69927</v>
      </c>
      <c r="G24" s="126">
        <f>'2-3.mell'!D61</f>
        <v>93773</v>
      </c>
      <c r="H24" s="126">
        <f>'2-3.mell'!E61</f>
        <v>39560</v>
      </c>
      <c r="I24" s="5"/>
      <c r="J24" s="5"/>
      <c r="K24" s="5"/>
      <c r="L24" s="5"/>
      <c r="M24" s="5"/>
    </row>
    <row r="25" spans="1:13" ht="12.75">
      <c r="A25" s="40" t="s">
        <v>145</v>
      </c>
      <c r="B25" s="180">
        <f>'2-3.mell'!C53</f>
        <v>480637</v>
      </c>
      <c r="C25" s="180">
        <f>'2-3.mell'!D53</f>
        <v>509103</v>
      </c>
      <c r="D25" s="180">
        <f>'2-3.mell'!E53</f>
        <v>520023</v>
      </c>
      <c r="E25" s="40" t="s">
        <v>228</v>
      </c>
      <c r="F25" s="126">
        <f>'2-3.mell'!C62</f>
        <v>1200</v>
      </c>
      <c r="G25" s="126">
        <f>'2-3.mell'!D62</f>
        <v>2300</v>
      </c>
      <c r="H25" s="126">
        <f>'2-3.mell'!E62</f>
        <v>1100</v>
      </c>
      <c r="I25" s="5"/>
      <c r="J25" s="5"/>
      <c r="K25" s="5"/>
      <c r="L25" s="5"/>
      <c r="M25" s="5"/>
    </row>
    <row r="26" spans="1:13" ht="12.75">
      <c r="A26" s="40" t="s">
        <v>146</v>
      </c>
      <c r="B26" s="180">
        <f>'2-3.mell'!C54</f>
        <v>125663</v>
      </c>
      <c r="C26" s="180">
        <f>'2-3.mell'!D54</f>
        <v>132739</v>
      </c>
      <c r="D26" s="180">
        <f>'2-3.mell'!E54</f>
        <v>135160</v>
      </c>
      <c r="E26" s="40" t="s">
        <v>229</v>
      </c>
      <c r="F26" s="126">
        <f>'2-3.mell'!C64</f>
        <v>221107</v>
      </c>
      <c r="G26" s="126">
        <f>'2-3.mell'!D64</f>
        <v>378174</v>
      </c>
      <c r="H26" s="126">
        <f>'2-3.mell'!E64</f>
        <v>387005</v>
      </c>
      <c r="I26" s="5"/>
      <c r="J26" s="5"/>
      <c r="K26" s="5"/>
      <c r="L26" s="5"/>
      <c r="M26" s="5"/>
    </row>
    <row r="27" spans="1:13" ht="12.75">
      <c r="A27" s="40" t="s">
        <v>216</v>
      </c>
      <c r="B27" s="180">
        <f>'2-3.mell'!C55</f>
        <v>890913</v>
      </c>
      <c r="C27" s="180">
        <f>'2-3.mell'!D55</f>
        <v>920076</v>
      </c>
      <c r="D27" s="180">
        <f>'2-3.mell'!E55</f>
        <v>956421</v>
      </c>
      <c r="E27" s="40" t="s">
        <v>240</v>
      </c>
      <c r="F27" s="126">
        <v>0</v>
      </c>
      <c r="G27" s="126"/>
      <c r="H27" s="126"/>
      <c r="I27" s="5"/>
      <c r="J27" s="5"/>
      <c r="K27" s="5"/>
      <c r="L27" s="5"/>
      <c r="M27" s="5"/>
    </row>
    <row r="28" spans="1:13" ht="12.75">
      <c r="A28" s="40" t="s">
        <v>217</v>
      </c>
      <c r="B28" s="180">
        <f>'2-3.mell'!C56</f>
        <v>118908</v>
      </c>
      <c r="C28" s="180">
        <f>'2-3.mell'!D56</f>
        <v>118908</v>
      </c>
      <c r="D28" s="180">
        <f>'2-3.mell'!E56</f>
        <v>118990</v>
      </c>
      <c r="E28" s="134" t="s">
        <v>127</v>
      </c>
      <c r="F28" s="188">
        <v>85380</v>
      </c>
      <c r="G28" s="160"/>
      <c r="H28" s="160"/>
      <c r="I28" s="5"/>
      <c r="J28" s="5"/>
      <c r="K28" s="5"/>
      <c r="L28" s="5"/>
      <c r="M28" s="5"/>
    </row>
    <row r="29" spans="1:13" ht="12.75">
      <c r="A29" s="40" t="s">
        <v>218</v>
      </c>
      <c r="B29" s="180">
        <f>'2-3.mell'!C57</f>
        <v>147437</v>
      </c>
      <c r="C29" s="180">
        <f>'2-3.mell'!D57</f>
        <v>215461</v>
      </c>
      <c r="D29" s="180">
        <f>'2-3.mell'!E57</f>
        <v>208253</v>
      </c>
      <c r="E29" s="65" t="s">
        <v>172</v>
      </c>
      <c r="F29" s="130">
        <f>SUM(F22:F28)</f>
        <v>400213</v>
      </c>
      <c r="G29" s="130">
        <f>SUM(G22:G28)</f>
        <v>577556</v>
      </c>
      <c r="H29" s="130">
        <f>SUM(H22:H28)</f>
        <v>450242</v>
      </c>
      <c r="I29" s="5"/>
      <c r="J29" s="5"/>
      <c r="K29" s="5"/>
      <c r="L29" s="5"/>
      <c r="M29" s="5"/>
    </row>
    <row r="30" spans="1:13" ht="12.75">
      <c r="A30" s="40" t="s">
        <v>261</v>
      </c>
      <c r="B30" s="180">
        <f>'2-3.mell'!C58</f>
        <v>23550</v>
      </c>
      <c r="C30" s="180">
        <f>'2-3.mell'!D58</f>
        <v>80019</v>
      </c>
      <c r="D30" s="180">
        <f>'2-3.mell'!E58</f>
        <v>101118</v>
      </c>
      <c r="E30" s="65"/>
      <c r="F30" s="130"/>
      <c r="G30" s="195"/>
      <c r="H30" s="195"/>
      <c r="I30" s="5"/>
      <c r="J30" s="5"/>
      <c r="K30" s="5"/>
      <c r="L30" s="5"/>
      <c r="M30" s="5"/>
    </row>
    <row r="31" spans="1:13" ht="12.75">
      <c r="A31" s="40" t="s">
        <v>128</v>
      </c>
      <c r="B31" s="180">
        <v>5000</v>
      </c>
      <c r="C31" s="180">
        <v>9387</v>
      </c>
      <c r="D31" s="180">
        <v>9387</v>
      </c>
      <c r="E31" s="69"/>
      <c r="F31" s="76"/>
      <c r="G31" s="12"/>
      <c r="H31" s="12"/>
      <c r="I31" s="5"/>
      <c r="J31" s="5"/>
      <c r="K31" s="5"/>
      <c r="L31" s="5"/>
      <c r="M31" s="5"/>
    </row>
    <row r="32" spans="1:13" ht="12.75">
      <c r="A32" s="40" t="s">
        <v>262</v>
      </c>
      <c r="B32" s="180">
        <f>'2-3.mell'!C65</f>
        <v>440000</v>
      </c>
      <c r="C32" s="180">
        <f>'2-3.mell'!D65</f>
        <v>140000</v>
      </c>
      <c r="D32" s="180">
        <f>'2-3.mell'!E65</f>
        <v>140000</v>
      </c>
      <c r="E32" s="197"/>
      <c r="F32" s="127"/>
      <c r="G32" s="13"/>
      <c r="H32" s="13"/>
      <c r="I32" s="5"/>
      <c r="J32" s="5"/>
      <c r="K32" s="5"/>
      <c r="L32" s="5"/>
      <c r="M32" s="5"/>
    </row>
    <row r="33" spans="1:13" ht="12.75">
      <c r="A33" s="65" t="s">
        <v>170</v>
      </c>
      <c r="B33" s="196">
        <f>SUM(B25:B27,B29:B32)</f>
        <v>2113200</v>
      </c>
      <c r="C33" s="130">
        <f>SUM(C25:C27,C29:C32)</f>
        <v>2006785</v>
      </c>
      <c r="D33" s="130">
        <f>SUM(D25:D27,D29:D32)</f>
        <v>2070362</v>
      </c>
      <c r="E33" s="61"/>
      <c r="F33" s="137"/>
      <c r="G33" s="17"/>
      <c r="H33" s="17"/>
      <c r="I33" s="5"/>
      <c r="J33" s="5"/>
      <c r="K33" s="5"/>
      <c r="L33" s="5"/>
      <c r="M33" s="5"/>
    </row>
    <row r="34" spans="1:13" ht="12.75">
      <c r="A34" s="81"/>
      <c r="B34" s="265"/>
      <c r="C34" s="265"/>
      <c r="D34" s="265"/>
      <c r="E34" s="81"/>
      <c r="F34" s="81"/>
      <c r="G34" s="5"/>
      <c r="H34" s="5"/>
      <c r="I34" s="5"/>
      <c r="J34" s="5"/>
      <c r="K34" s="5"/>
      <c r="L34" s="5"/>
      <c r="M34" s="5"/>
    </row>
    <row r="35" spans="1:13" ht="12.75">
      <c r="A35" s="5" t="s">
        <v>527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 t="s">
        <v>367</v>
      </c>
      <c r="B36" s="164"/>
      <c r="C36" s="164"/>
      <c r="D36" s="164">
        <f>SUM(D23,H21)</f>
        <v>2520604</v>
      </c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 t="s">
        <v>368</v>
      </c>
      <c r="B37" s="164"/>
      <c r="C37" s="164"/>
      <c r="D37" s="164">
        <f>SUM(D33,H29)</f>
        <v>2520604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16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16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</sheetData>
  <sheetProtection/>
  <mergeCells count="2">
    <mergeCell ref="A3:H3"/>
    <mergeCell ref="A4:H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8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0.140625" style="0" customWidth="1"/>
    <col min="4" max="4" width="8.7109375" style="0" customWidth="1"/>
    <col min="5" max="5" width="11.0039062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10.7109375" style="0" customWidth="1"/>
    <col min="11" max="11" width="10.28125" style="0" customWidth="1"/>
    <col min="12" max="12" width="11.421875" style="0" customWidth="1"/>
    <col min="13" max="13" width="10.00390625" style="0" customWidth="1"/>
    <col min="14" max="15" width="8.421875" style="0" customWidth="1"/>
    <col min="16" max="16" width="9.00390625" style="0" customWidth="1"/>
  </cols>
  <sheetData>
    <row r="1" spans="1:16" ht="15.75">
      <c r="A1" s="34" t="s">
        <v>925</v>
      </c>
      <c r="B1" s="34"/>
      <c r="C1" s="34"/>
      <c r="D1" s="34"/>
      <c r="E1" s="34"/>
      <c r="F1" s="44"/>
      <c r="G1" s="44"/>
      <c r="H1" s="44"/>
      <c r="I1" s="44"/>
      <c r="J1" s="47"/>
      <c r="K1" s="47"/>
      <c r="L1" s="47"/>
      <c r="M1" s="47"/>
      <c r="N1" s="47"/>
      <c r="O1" s="47"/>
      <c r="P1" s="1"/>
    </row>
    <row r="2" spans="1:16" ht="15.75">
      <c r="A2" s="34"/>
      <c r="B2" s="34"/>
      <c r="C2" s="34"/>
      <c r="D2" s="34"/>
      <c r="E2" s="34"/>
      <c r="F2" s="44"/>
      <c r="G2" s="44"/>
      <c r="H2" s="44"/>
      <c r="I2" s="44"/>
      <c r="J2" s="47"/>
      <c r="K2" s="47"/>
      <c r="L2" s="47"/>
      <c r="M2" s="47"/>
      <c r="N2" s="47"/>
      <c r="O2" s="47"/>
      <c r="P2" s="1"/>
    </row>
    <row r="3" spans="1:16" ht="15.75">
      <c r="A3" s="45"/>
      <c r="B3" s="45"/>
      <c r="C3" s="45"/>
      <c r="D3" s="45"/>
      <c r="E3" s="45"/>
      <c r="F3" s="43"/>
      <c r="G3" s="43"/>
      <c r="H3" s="43"/>
      <c r="I3" s="43"/>
      <c r="J3" s="43"/>
      <c r="K3" s="43"/>
      <c r="L3" s="43"/>
      <c r="M3" s="43"/>
      <c r="N3" s="43"/>
      <c r="O3" s="43"/>
      <c r="P3" s="1"/>
    </row>
    <row r="4" spans="1:16" ht="15.75">
      <c r="A4" s="451" t="s">
        <v>42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spans="1:16" ht="15.75">
      <c r="A5" s="451" t="s">
        <v>664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</row>
    <row r="6" spans="1:16" ht="15.75">
      <c r="A6" s="451" t="s">
        <v>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</row>
    <row r="7" spans="1:16" ht="15.75">
      <c r="A7" s="34"/>
      <c r="B7" s="34"/>
      <c r="C7" s="34"/>
      <c r="D7" s="45"/>
      <c r="E7" s="45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</row>
    <row r="8" spans="1: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"/>
    </row>
    <row r="9" spans="1:16" ht="12.75">
      <c r="A9" s="33"/>
      <c r="B9" s="5"/>
      <c r="C9" s="5"/>
      <c r="D9" s="5"/>
      <c r="E9" s="5"/>
      <c r="F9" s="48"/>
      <c r="G9" s="48"/>
      <c r="H9" s="48"/>
      <c r="I9" s="48"/>
      <c r="J9" s="48"/>
      <c r="K9" s="48"/>
      <c r="L9" s="48"/>
      <c r="M9" s="47"/>
      <c r="N9" s="48" t="s">
        <v>43</v>
      </c>
      <c r="O9" s="47"/>
      <c r="P9" s="1"/>
    </row>
    <row r="10" spans="1:16" ht="12.75">
      <c r="A10" s="7" t="s">
        <v>44</v>
      </c>
      <c r="B10" s="7" t="s">
        <v>45</v>
      </c>
      <c r="C10" s="7" t="s">
        <v>46</v>
      </c>
      <c r="D10" s="7" t="s">
        <v>4</v>
      </c>
      <c r="E10" s="7" t="s">
        <v>47</v>
      </c>
      <c r="F10" s="7" t="s">
        <v>48</v>
      </c>
      <c r="G10" s="7" t="s">
        <v>49</v>
      </c>
      <c r="H10" s="7" t="s">
        <v>50</v>
      </c>
      <c r="I10" s="459" t="s">
        <v>309</v>
      </c>
      <c r="J10" s="460"/>
      <c r="K10" s="7" t="s">
        <v>148</v>
      </c>
      <c r="L10" s="463" t="s">
        <v>235</v>
      </c>
      <c r="M10" s="464"/>
      <c r="N10" s="7" t="s">
        <v>254</v>
      </c>
      <c r="O10" s="7" t="s">
        <v>51</v>
      </c>
      <c r="P10" s="7" t="s">
        <v>52</v>
      </c>
    </row>
    <row r="11" spans="1:16" ht="12.75">
      <c r="A11" s="21" t="s">
        <v>53</v>
      </c>
      <c r="B11" s="21" t="s">
        <v>54</v>
      </c>
      <c r="C11" s="21" t="s">
        <v>55</v>
      </c>
      <c r="D11" s="21" t="s">
        <v>56</v>
      </c>
      <c r="E11" s="21" t="s">
        <v>57</v>
      </c>
      <c r="F11" s="21" t="s">
        <v>58</v>
      </c>
      <c r="G11" s="21" t="s">
        <v>59</v>
      </c>
      <c r="H11" s="21" t="s">
        <v>60</v>
      </c>
      <c r="I11" s="461"/>
      <c r="J11" s="462"/>
      <c r="K11" s="21" t="s">
        <v>149</v>
      </c>
      <c r="L11" s="465"/>
      <c r="M11" s="466"/>
      <c r="N11" s="21" t="s">
        <v>255</v>
      </c>
      <c r="O11" s="21" t="s">
        <v>62</v>
      </c>
      <c r="P11" s="21" t="s">
        <v>63</v>
      </c>
    </row>
    <row r="12" spans="1:16" ht="12.75">
      <c r="A12" s="9"/>
      <c r="B12" s="9" t="s">
        <v>64</v>
      </c>
      <c r="C12" s="9" t="s">
        <v>65</v>
      </c>
      <c r="D12" s="9" t="s">
        <v>66</v>
      </c>
      <c r="E12" s="9" t="s">
        <v>67</v>
      </c>
      <c r="F12" s="9" t="s">
        <v>66</v>
      </c>
      <c r="G12" s="9" t="s">
        <v>61</v>
      </c>
      <c r="H12" s="9"/>
      <c r="I12" s="10" t="s">
        <v>586</v>
      </c>
      <c r="J12" s="10" t="s">
        <v>585</v>
      </c>
      <c r="K12" s="9" t="s">
        <v>65</v>
      </c>
      <c r="L12" s="9" t="s">
        <v>586</v>
      </c>
      <c r="M12" s="25" t="s">
        <v>585</v>
      </c>
      <c r="N12" s="9" t="s">
        <v>101</v>
      </c>
      <c r="O12" s="9" t="s">
        <v>68</v>
      </c>
      <c r="P12" s="9" t="s">
        <v>66</v>
      </c>
    </row>
    <row r="13" spans="1:16" ht="12.75">
      <c r="A13" s="7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10" t="s">
        <v>12</v>
      </c>
      <c r="G13" s="7" t="s">
        <v>14</v>
      </c>
      <c r="H13" s="10" t="s">
        <v>15</v>
      </c>
      <c r="I13" s="457" t="s">
        <v>16</v>
      </c>
      <c r="J13" s="458"/>
      <c r="K13" s="21" t="s">
        <v>17</v>
      </c>
      <c r="L13" s="21"/>
      <c r="M13" s="21" t="s">
        <v>18</v>
      </c>
      <c r="N13" s="21" t="s">
        <v>19</v>
      </c>
      <c r="O13" s="21" t="s">
        <v>20</v>
      </c>
      <c r="P13" s="64" t="s">
        <v>21</v>
      </c>
    </row>
    <row r="14" spans="1:16" ht="12.75">
      <c r="A14" s="35" t="s">
        <v>353</v>
      </c>
      <c r="B14" s="163"/>
      <c r="C14" s="163"/>
      <c r="D14" s="167"/>
      <c r="E14" s="163"/>
      <c r="F14" s="167"/>
      <c r="G14" s="163"/>
      <c r="H14" s="167"/>
      <c r="I14" s="163"/>
      <c r="J14" s="167"/>
      <c r="K14" s="163"/>
      <c r="L14" s="167"/>
      <c r="M14" s="163"/>
      <c r="N14" s="167"/>
      <c r="O14" s="163"/>
      <c r="P14" s="165"/>
    </row>
    <row r="15" spans="1:16" ht="12.75">
      <c r="A15" s="13" t="s">
        <v>69</v>
      </c>
      <c r="B15" s="126">
        <f>SUM(C15:P15)</f>
        <v>2302003</v>
      </c>
      <c r="C15" s="126">
        <f>'4.1'!D228</f>
        <v>0</v>
      </c>
      <c r="D15" s="170">
        <f>'4.1'!E228</f>
        <v>36968</v>
      </c>
      <c r="E15" s="126">
        <f>'4.1'!F228</f>
        <v>1130004</v>
      </c>
      <c r="F15" s="170">
        <f>'4.1'!G228</f>
        <v>88632</v>
      </c>
      <c r="G15" s="126">
        <f>'4.1'!H228</f>
        <v>382082</v>
      </c>
      <c r="H15" s="170">
        <f>'4.1'!I228</f>
        <v>0</v>
      </c>
      <c r="I15" s="126">
        <f>'4.1'!J228</f>
        <v>947</v>
      </c>
      <c r="J15" s="170">
        <f>'4.1'!K228</f>
        <v>25263</v>
      </c>
      <c r="K15" s="126">
        <f>'4.1'!L228</f>
        <v>0</v>
      </c>
      <c r="L15" s="170">
        <f>'4.1'!M228</f>
        <v>221107</v>
      </c>
      <c r="M15" s="126">
        <v>0</v>
      </c>
      <c r="N15" s="170">
        <v>417000</v>
      </c>
      <c r="O15" s="126">
        <f>'4.1'!P228</f>
        <v>0</v>
      </c>
      <c r="P15" s="170">
        <f>'4.1'!Q228</f>
        <v>0</v>
      </c>
    </row>
    <row r="16" spans="1:16" ht="12.75">
      <c r="A16" s="17" t="s">
        <v>665</v>
      </c>
      <c r="B16" s="126">
        <f>SUM(C16:P16)</f>
        <v>2585633</v>
      </c>
      <c r="C16" s="126">
        <f>'4.1'!D229</f>
        <v>0</v>
      </c>
      <c r="D16" s="170">
        <f>'4.1'!E229</f>
        <v>109079</v>
      </c>
      <c r="E16" s="126">
        <f>'4.1'!F229</f>
        <v>1060516</v>
      </c>
      <c r="F16" s="170">
        <f>'4.1'!G229</f>
        <v>88632</v>
      </c>
      <c r="G16" s="126">
        <f>'4.1'!H229</f>
        <v>441403</v>
      </c>
      <c r="H16" s="170">
        <f>'4.1'!I229</f>
        <v>0</v>
      </c>
      <c r="I16" s="126">
        <f>'4.1'!J229</f>
        <v>947</v>
      </c>
      <c r="J16" s="170">
        <f>'4.1'!K229</f>
        <v>37899</v>
      </c>
      <c r="K16" s="126">
        <f>'4.1'!L229</f>
        <v>414651</v>
      </c>
      <c r="L16" s="170">
        <f>'4.1'!M229</f>
        <v>17853</v>
      </c>
      <c r="M16" s="126">
        <v>0</v>
      </c>
      <c r="N16" s="170">
        <v>417000</v>
      </c>
      <c r="O16" s="126">
        <v>0</v>
      </c>
      <c r="P16" s="170">
        <v>-2347</v>
      </c>
    </row>
    <row r="17" spans="1:16" ht="12.75">
      <c r="A17" s="55" t="s">
        <v>666</v>
      </c>
      <c r="B17" s="195">
        <f>SUM(C17:P17)</f>
        <v>2251258</v>
      </c>
      <c r="C17" s="195">
        <f>'4.1'!D231</f>
        <v>0</v>
      </c>
      <c r="D17" s="195">
        <f>'4.1'!E231</f>
        <v>98845</v>
      </c>
      <c r="E17" s="195">
        <f>'4.1'!F231</f>
        <v>1093973</v>
      </c>
      <c r="F17" s="195">
        <f>'4.1'!G231</f>
        <v>42210</v>
      </c>
      <c r="G17" s="195">
        <f>'4.1'!H231</f>
        <v>517730</v>
      </c>
      <c r="H17" s="195">
        <f>'4.1'!I231</f>
        <v>0</v>
      </c>
      <c r="I17" s="195">
        <f>'4.1'!J231</f>
        <v>947</v>
      </c>
      <c r="J17" s="195">
        <f>'4.1'!K231</f>
        <v>37899</v>
      </c>
      <c r="K17" s="195">
        <f>'4.1'!L231</f>
        <v>414651</v>
      </c>
      <c r="L17" s="195">
        <f>'4.1'!M231</f>
        <v>47350</v>
      </c>
      <c r="M17" s="195">
        <v>0</v>
      </c>
      <c r="N17" s="195">
        <v>0</v>
      </c>
      <c r="O17" s="195">
        <v>0</v>
      </c>
      <c r="P17" s="195">
        <v>-2347</v>
      </c>
    </row>
    <row r="18" spans="1:16" ht="12.75">
      <c r="A18" s="73" t="s">
        <v>366</v>
      </c>
      <c r="B18" s="126"/>
      <c r="C18" s="126"/>
      <c r="D18" s="126"/>
      <c r="E18" s="126"/>
      <c r="F18" s="170"/>
      <c r="G18" s="126"/>
      <c r="H18" s="170"/>
      <c r="I18" s="126"/>
      <c r="J18" s="180"/>
      <c r="K18" s="126"/>
      <c r="L18" s="163"/>
      <c r="M18" s="163"/>
      <c r="N18" s="126"/>
      <c r="O18" s="163"/>
      <c r="P18" s="126"/>
    </row>
    <row r="19" spans="1:16" ht="12.75">
      <c r="A19" s="13" t="s">
        <v>69</v>
      </c>
      <c r="B19" s="126">
        <f>SUM(C19:P19)</f>
        <v>-888868</v>
      </c>
      <c r="C19" s="126">
        <v>0</v>
      </c>
      <c r="D19" s="126">
        <v>0</v>
      </c>
      <c r="E19" s="126">
        <v>-506786</v>
      </c>
      <c r="F19" s="170">
        <v>0</v>
      </c>
      <c r="G19" s="126">
        <v>-382082</v>
      </c>
      <c r="H19" s="170">
        <v>0</v>
      </c>
      <c r="I19" s="126">
        <v>0</v>
      </c>
      <c r="J19" s="180">
        <v>0</v>
      </c>
      <c r="K19" s="126">
        <v>0</v>
      </c>
      <c r="L19" s="126"/>
      <c r="M19" s="126">
        <v>0</v>
      </c>
      <c r="N19" s="126">
        <v>0</v>
      </c>
      <c r="O19" s="126">
        <v>0</v>
      </c>
      <c r="P19" s="126">
        <v>0</v>
      </c>
    </row>
    <row r="20" spans="1:16" ht="12.75">
      <c r="A20" s="17" t="s">
        <v>665</v>
      </c>
      <c r="B20" s="160">
        <f>SUM(C20:P20)</f>
        <v>-962307</v>
      </c>
      <c r="C20" s="160">
        <v>0</v>
      </c>
      <c r="D20" s="160">
        <v>0</v>
      </c>
      <c r="E20" s="160">
        <v>-539928</v>
      </c>
      <c r="F20" s="169">
        <v>0</v>
      </c>
      <c r="G20" s="160">
        <v>-387614</v>
      </c>
      <c r="H20" s="169">
        <v>0</v>
      </c>
      <c r="I20" s="160">
        <v>0</v>
      </c>
      <c r="J20" s="168">
        <v>0</v>
      </c>
      <c r="K20" s="160">
        <v>-34765</v>
      </c>
      <c r="L20" s="160"/>
      <c r="M20" s="160">
        <v>0</v>
      </c>
      <c r="N20" s="160">
        <v>0</v>
      </c>
      <c r="O20" s="160">
        <v>0</v>
      </c>
      <c r="P20" s="160">
        <v>0</v>
      </c>
    </row>
    <row r="21" spans="1:16" ht="12.75">
      <c r="A21" s="55" t="s">
        <v>666</v>
      </c>
      <c r="B21" s="160">
        <f>SUM(C21:P21)</f>
        <v>-994680</v>
      </c>
      <c r="C21" s="195"/>
      <c r="D21" s="195"/>
      <c r="E21" s="342">
        <v>-569503</v>
      </c>
      <c r="F21" s="343"/>
      <c r="G21" s="342">
        <v>-390412</v>
      </c>
      <c r="H21" s="343"/>
      <c r="I21" s="342"/>
      <c r="J21" s="344"/>
      <c r="K21" s="373">
        <v>-34765</v>
      </c>
      <c r="L21" s="374"/>
      <c r="M21" s="374"/>
      <c r="N21" s="374"/>
      <c r="O21" s="374"/>
      <c r="P21" s="375"/>
    </row>
    <row r="22" spans="1:16" s="224" customFormat="1" ht="12.75">
      <c r="A22" s="28" t="s">
        <v>137</v>
      </c>
      <c r="B22" s="174"/>
      <c r="C22" s="174"/>
      <c r="D22" s="174"/>
      <c r="E22" s="174"/>
      <c r="F22" s="225"/>
      <c r="G22" s="174"/>
      <c r="H22" s="225"/>
      <c r="I22" s="174"/>
      <c r="J22" s="176"/>
      <c r="K22" s="174"/>
      <c r="L22" s="174"/>
      <c r="M22" s="174"/>
      <c r="N22" s="174"/>
      <c r="O22" s="174"/>
      <c r="P22" s="179"/>
    </row>
    <row r="23" spans="1:16" s="224" customFormat="1" ht="12.75">
      <c r="A23" s="13" t="s">
        <v>69</v>
      </c>
      <c r="B23" s="126">
        <f>SUM(C23:P23)</f>
        <v>271166</v>
      </c>
      <c r="C23" s="126">
        <v>268029</v>
      </c>
      <c r="D23" s="126">
        <f>'4.2'!E60</f>
        <v>3137</v>
      </c>
      <c r="E23" s="126">
        <f>'4.2'!F60</f>
        <v>0</v>
      </c>
      <c r="F23" s="126">
        <f>'4.2'!G60</f>
        <v>0</v>
      </c>
      <c r="G23" s="126">
        <f>'4.2'!H60</f>
        <v>0</v>
      </c>
      <c r="H23" s="126">
        <f>'4.2'!I60</f>
        <v>0</v>
      </c>
      <c r="I23" s="126">
        <f>'4.2'!J60</f>
        <v>0</v>
      </c>
      <c r="J23" s="126">
        <f>'4.2'!K60</f>
        <v>0</v>
      </c>
      <c r="K23" s="126">
        <f>'4.2'!L60</f>
        <v>0</v>
      </c>
      <c r="L23" s="126"/>
      <c r="M23" s="126">
        <f>'4.2'!M60</f>
        <v>0</v>
      </c>
      <c r="N23" s="126">
        <f>'4.2'!N60</f>
        <v>0</v>
      </c>
      <c r="O23" s="126">
        <f>'4.2'!O60</f>
        <v>0</v>
      </c>
      <c r="P23" s="126">
        <f>'4.2'!P60</f>
        <v>0</v>
      </c>
    </row>
    <row r="24" spans="1:16" ht="12.75">
      <c r="A24" s="17" t="s">
        <v>665</v>
      </c>
      <c r="B24" s="126">
        <f>SUM(C24:P24)</f>
        <v>334870</v>
      </c>
      <c r="C24" s="126">
        <f>'4.2'!D61</f>
        <v>325634</v>
      </c>
      <c r="D24" s="126">
        <f>'4.2'!E61</f>
        <v>3137</v>
      </c>
      <c r="E24" s="126">
        <f>'4.2'!F61</f>
        <v>0</v>
      </c>
      <c r="F24" s="126">
        <f>'4.2'!G61</f>
        <v>700</v>
      </c>
      <c r="G24" s="126">
        <f>'4.2'!H61</f>
        <v>0</v>
      </c>
      <c r="H24" s="126">
        <f>'4.2'!I61</f>
        <v>0</v>
      </c>
      <c r="I24" s="126">
        <f>'4.2'!J61</f>
        <v>0</v>
      </c>
      <c r="J24" s="126">
        <f>'4.2'!K61</f>
        <v>0</v>
      </c>
      <c r="K24" s="126"/>
      <c r="L24" s="126">
        <f>'4.2'!M61</f>
        <v>0</v>
      </c>
      <c r="M24" s="126">
        <f>'4.2'!N61</f>
        <v>0</v>
      </c>
      <c r="N24" s="126">
        <f>'4.2'!O61</f>
        <v>0</v>
      </c>
      <c r="O24" s="126">
        <v>0</v>
      </c>
      <c r="P24" s="126">
        <v>5399</v>
      </c>
    </row>
    <row r="25" spans="1:16" ht="12.75">
      <c r="A25" s="55" t="s">
        <v>666</v>
      </c>
      <c r="B25" s="195">
        <f>SUM(C25:P25)</f>
        <v>364445</v>
      </c>
      <c r="C25" s="195">
        <f>'4.2'!D63</f>
        <v>355209</v>
      </c>
      <c r="D25" s="195">
        <f>'4.2'!E63</f>
        <v>3137</v>
      </c>
      <c r="E25" s="195">
        <f>'4.2'!F63</f>
        <v>0</v>
      </c>
      <c r="F25" s="195">
        <f>'4.2'!G63</f>
        <v>700</v>
      </c>
      <c r="G25" s="195">
        <f>'4.2'!H63</f>
        <v>0</v>
      </c>
      <c r="H25" s="195">
        <f>'4.2'!I63</f>
        <v>0</v>
      </c>
      <c r="I25" s="195">
        <f>'4.2'!J63</f>
        <v>0</v>
      </c>
      <c r="J25" s="195">
        <f>'4.2'!K63</f>
        <v>0</v>
      </c>
      <c r="K25" s="195"/>
      <c r="L25" s="195">
        <f>'4.2'!M63</f>
        <v>0</v>
      </c>
      <c r="M25" s="195">
        <f>'4.2'!N63</f>
        <v>0</v>
      </c>
      <c r="N25" s="195">
        <f>'4.2'!O63</f>
        <v>0</v>
      </c>
      <c r="O25" s="195">
        <v>0</v>
      </c>
      <c r="P25" s="195">
        <v>5399</v>
      </c>
    </row>
    <row r="26" spans="1:16" s="224" customFormat="1" ht="12.75">
      <c r="A26" s="28" t="s">
        <v>450</v>
      </c>
      <c r="B26" s="174"/>
      <c r="C26" s="174"/>
      <c r="D26" s="225"/>
      <c r="E26" s="174"/>
      <c r="F26" s="174"/>
      <c r="G26" s="174"/>
      <c r="H26" s="174"/>
      <c r="I26" s="176"/>
      <c r="J26" s="176"/>
      <c r="K26" s="174"/>
      <c r="L26" s="174"/>
      <c r="M26" s="174"/>
      <c r="N26" s="174"/>
      <c r="O26" s="174"/>
      <c r="P26" s="174"/>
    </row>
    <row r="27" spans="1:16" s="224" customFormat="1" ht="12.75">
      <c r="A27" s="13" t="s">
        <v>69</v>
      </c>
      <c r="B27" s="126">
        <f>SUM(C27:P27)</f>
        <v>189127</v>
      </c>
      <c r="C27" s="126">
        <v>167428</v>
      </c>
      <c r="D27" s="126">
        <v>21699</v>
      </c>
      <c r="E27" s="126"/>
      <c r="F27" s="126"/>
      <c r="G27" s="126"/>
      <c r="H27" s="126"/>
      <c r="I27" s="126"/>
      <c r="J27" s="126"/>
      <c r="K27" s="126"/>
      <c r="L27" s="126"/>
      <c r="M27" s="126">
        <v>0</v>
      </c>
      <c r="N27" s="126"/>
      <c r="O27" s="126"/>
      <c r="P27" s="126">
        <v>0</v>
      </c>
    </row>
    <row r="28" spans="1:16" ht="12.75">
      <c r="A28" s="17" t="s">
        <v>665</v>
      </c>
      <c r="B28" s="126">
        <f>SUM(C28:P28)</f>
        <v>198738</v>
      </c>
      <c r="C28" s="126">
        <v>171424</v>
      </c>
      <c r="D28" s="126">
        <v>23930</v>
      </c>
      <c r="E28" s="126"/>
      <c r="F28" s="126"/>
      <c r="G28" s="126"/>
      <c r="H28" s="126"/>
      <c r="I28" s="126"/>
      <c r="J28" s="126"/>
      <c r="K28" s="126"/>
      <c r="L28" s="126"/>
      <c r="M28" s="126">
        <v>308</v>
      </c>
      <c r="N28" s="126"/>
      <c r="O28" s="126"/>
      <c r="P28" s="126">
        <v>3076</v>
      </c>
    </row>
    <row r="29" spans="1:16" ht="12.75">
      <c r="A29" s="55" t="s">
        <v>666</v>
      </c>
      <c r="B29" s="195">
        <f>SUM(C29:P29)</f>
        <v>218802</v>
      </c>
      <c r="C29" s="195">
        <v>184859</v>
      </c>
      <c r="D29" s="195">
        <v>25681</v>
      </c>
      <c r="E29" s="195"/>
      <c r="F29" s="329"/>
      <c r="G29" s="195"/>
      <c r="H29" s="329">
        <v>9</v>
      </c>
      <c r="I29" s="195"/>
      <c r="J29" s="194"/>
      <c r="K29" s="195"/>
      <c r="L29" s="195"/>
      <c r="M29" s="195">
        <v>5177</v>
      </c>
      <c r="N29" s="195"/>
      <c r="O29" s="195"/>
      <c r="P29" s="195">
        <v>3076</v>
      </c>
    </row>
    <row r="30" spans="1:16" ht="12.75">
      <c r="A30" s="15" t="s">
        <v>354</v>
      </c>
      <c r="B30" s="163"/>
      <c r="C30" s="163"/>
      <c r="D30" s="163"/>
      <c r="E30" s="163"/>
      <c r="F30" s="167"/>
      <c r="G30" s="163"/>
      <c r="H30" s="167"/>
      <c r="I30" s="163"/>
      <c r="J30" s="166"/>
      <c r="K30" s="163"/>
      <c r="L30" s="163"/>
      <c r="M30" s="163"/>
      <c r="N30" s="163"/>
      <c r="O30" s="163"/>
      <c r="P30" s="163"/>
    </row>
    <row r="31" spans="1:16" ht="12.75">
      <c r="A31" s="13" t="s">
        <v>69</v>
      </c>
      <c r="B31" s="126">
        <f>SUM(C31:P31)</f>
        <v>23756</v>
      </c>
      <c r="C31" s="126">
        <v>23106</v>
      </c>
      <c r="D31" s="126">
        <v>650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>
        <v>0</v>
      </c>
    </row>
    <row r="32" spans="1:17" ht="12.75">
      <c r="A32" s="17" t="s">
        <v>665</v>
      </c>
      <c r="B32" s="160">
        <f>SUM(C32:P32)</f>
        <v>24619</v>
      </c>
      <c r="C32" s="160">
        <v>23489</v>
      </c>
      <c r="D32" s="160">
        <v>650</v>
      </c>
      <c r="E32" s="160"/>
      <c r="F32" s="160"/>
      <c r="G32" s="160"/>
      <c r="H32" s="160"/>
      <c r="I32" s="160"/>
      <c r="J32" s="160"/>
      <c r="K32" s="160"/>
      <c r="L32" s="160">
        <v>276</v>
      </c>
      <c r="M32" s="160"/>
      <c r="N32" s="160"/>
      <c r="O32" s="160"/>
      <c r="P32" s="160">
        <v>204</v>
      </c>
      <c r="Q32" s="33"/>
    </row>
    <row r="33" spans="1:17" ht="12.75">
      <c r="A33" s="55" t="s">
        <v>666</v>
      </c>
      <c r="B33" s="160">
        <f>SUM(C33:P33)</f>
        <v>28874</v>
      </c>
      <c r="C33" s="195">
        <v>19826</v>
      </c>
      <c r="D33" s="195">
        <v>650</v>
      </c>
      <c r="E33" s="195"/>
      <c r="F33" s="195"/>
      <c r="G33" s="195"/>
      <c r="H33" s="195"/>
      <c r="I33" s="194"/>
      <c r="J33" s="194"/>
      <c r="K33" s="195"/>
      <c r="L33" s="195">
        <v>486</v>
      </c>
      <c r="M33" s="195">
        <v>7708</v>
      </c>
      <c r="N33" s="195"/>
      <c r="O33" s="195"/>
      <c r="P33" s="195">
        <v>204</v>
      </c>
      <c r="Q33" s="33"/>
    </row>
    <row r="34" spans="1:16" ht="12.75">
      <c r="A34" s="28" t="s">
        <v>355</v>
      </c>
      <c r="B34" s="174"/>
      <c r="C34" s="174"/>
      <c r="D34" s="174"/>
      <c r="E34" s="174"/>
      <c r="F34" s="174"/>
      <c r="G34" s="174"/>
      <c r="H34" s="174"/>
      <c r="I34" s="176"/>
      <c r="J34" s="176"/>
      <c r="K34" s="174"/>
      <c r="L34" s="174"/>
      <c r="M34" s="174"/>
      <c r="N34" s="174"/>
      <c r="O34" s="174"/>
      <c r="P34" s="126"/>
    </row>
    <row r="35" spans="1:16" ht="12.75">
      <c r="A35" s="13" t="s">
        <v>69</v>
      </c>
      <c r="B35" s="126">
        <f>SUM(C35:P35)</f>
        <v>135093</v>
      </c>
      <c r="C35" s="126">
        <v>57449</v>
      </c>
      <c r="D35" s="126">
        <v>77644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>
        <v>0</v>
      </c>
    </row>
    <row r="36" spans="1:16" s="226" customFormat="1" ht="12.75">
      <c r="A36" s="17" t="s">
        <v>665</v>
      </c>
      <c r="B36" s="160">
        <f>SUM(C36:P36)</f>
        <v>140370</v>
      </c>
      <c r="C36" s="160">
        <v>59089</v>
      </c>
      <c r="D36" s="160">
        <v>77671</v>
      </c>
      <c r="E36" s="160"/>
      <c r="F36" s="160"/>
      <c r="G36" s="160"/>
      <c r="H36" s="160"/>
      <c r="I36" s="160">
        <v>37</v>
      </c>
      <c r="J36" s="160"/>
      <c r="K36" s="160"/>
      <c r="L36" s="160"/>
      <c r="M36" s="160"/>
      <c r="N36" s="160"/>
      <c r="O36" s="160"/>
      <c r="P36" s="160">
        <v>3573</v>
      </c>
    </row>
    <row r="37" spans="1:16" s="226" customFormat="1" ht="12.75">
      <c r="A37" s="55" t="s">
        <v>666</v>
      </c>
      <c r="B37" s="160">
        <f>SUM(C37:P37)</f>
        <v>143750</v>
      </c>
      <c r="C37" s="126">
        <v>58233</v>
      </c>
      <c r="D37" s="157">
        <v>81907</v>
      </c>
      <c r="E37" s="126"/>
      <c r="F37" s="126"/>
      <c r="G37" s="126"/>
      <c r="H37" s="126"/>
      <c r="I37" s="180">
        <v>37</v>
      </c>
      <c r="J37" s="180"/>
      <c r="K37" s="126"/>
      <c r="L37" s="126"/>
      <c r="M37" s="126"/>
      <c r="N37" s="126"/>
      <c r="O37" s="126"/>
      <c r="P37" s="126">
        <v>3573</v>
      </c>
    </row>
    <row r="38" spans="1:16" ht="12.75">
      <c r="A38" s="15" t="s">
        <v>356</v>
      </c>
      <c r="B38" s="174"/>
      <c r="C38" s="179"/>
      <c r="D38" s="184"/>
      <c r="E38" s="179"/>
      <c r="F38" s="179"/>
      <c r="G38" s="179"/>
      <c r="H38" s="179"/>
      <c r="I38" s="183"/>
      <c r="J38" s="183"/>
      <c r="K38" s="179"/>
      <c r="L38" s="179"/>
      <c r="M38" s="179"/>
      <c r="N38" s="179"/>
      <c r="O38" s="179"/>
      <c r="P38" s="179"/>
    </row>
    <row r="39" spans="1:16" ht="12.75">
      <c r="A39" s="13" t="s">
        <v>69</v>
      </c>
      <c r="B39" s="126">
        <f>SUM(C39:P39)</f>
        <v>37288</v>
      </c>
      <c r="C39" s="126">
        <v>31170</v>
      </c>
      <c r="D39" s="126">
        <v>6118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>
        <v>0</v>
      </c>
    </row>
    <row r="40" spans="1:16" ht="12.75">
      <c r="A40" s="17" t="s">
        <v>665</v>
      </c>
      <c r="B40" s="160">
        <f>SUM(C40:P40)</f>
        <v>38203</v>
      </c>
      <c r="C40" s="160">
        <v>31702</v>
      </c>
      <c r="D40" s="160">
        <v>6118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>
        <v>383</v>
      </c>
    </row>
    <row r="41" spans="1:16" ht="12.75">
      <c r="A41" s="55" t="s">
        <v>666</v>
      </c>
      <c r="B41" s="160">
        <f>SUM(C41:P41)</f>
        <v>35649</v>
      </c>
      <c r="C41" s="126">
        <v>29948</v>
      </c>
      <c r="D41" s="157">
        <v>5318</v>
      </c>
      <c r="E41" s="126"/>
      <c r="F41" s="126"/>
      <c r="G41" s="126"/>
      <c r="H41" s="126"/>
      <c r="I41" s="180"/>
      <c r="J41" s="180"/>
      <c r="K41" s="126"/>
      <c r="L41" s="126"/>
      <c r="M41" s="126"/>
      <c r="N41" s="126"/>
      <c r="O41" s="126"/>
      <c r="P41" s="126">
        <v>383</v>
      </c>
    </row>
    <row r="42" spans="1:16" ht="12.75">
      <c r="A42" s="15" t="s">
        <v>451</v>
      </c>
      <c r="B42" s="174"/>
      <c r="C42" s="179"/>
      <c r="D42" s="184"/>
      <c r="E42" s="179"/>
      <c r="F42" s="179"/>
      <c r="G42" s="179"/>
      <c r="H42" s="179"/>
      <c r="I42" s="183"/>
      <c r="J42" s="183"/>
      <c r="K42" s="179"/>
      <c r="L42" s="179"/>
      <c r="M42" s="179"/>
      <c r="N42" s="179"/>
      <c r="O42" s="179"/>
      <c r="P42" s="179"/>
    </row>
    <row r="43" spans="1:16" ht="12.75">
      <c r="A43" s="13" t="s">
        <v>69</v>
      </c>
      <c r="B43" s="126">
        <f>SUM(C43:P43)</f>
        <v>100855</v>
      </c>
      <c r="C43" s="126">
        <v>51335</v>
      </c>
      <c r="D43" s="126">
        <v>49520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>
        <v>0</v>
      </c>
    </row>
    <row r="44" spans="1:16" ht="12.75">
      <c r="A44" s="17" t="s">
        <v>665</v>
      </c>
      <c r="B44" s="160">
        <f>SUM(C44:P44)</f>
        <v>102510</v>
      </c>
      <c r="C44" s="160">
        <v>51335</v>
      </c>
      <c r="D44" s="160">
        <v>49843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>
        <v>1332</v>
      </c>
    </row>
    <row r="45" spans="1:16" ht="12.75">
      <c r="A45" s="55" t="s">
        <v>666</v>
      </c>
      <c r="B45" s="160">
        <f>SUM(C45:P45)</f>
        <v>102510</v>
      </c>
      <c r="C45" s="126">
        <v>52093</v>
      </c>
      <c r="D45" s="157">
        <v>49085</v>
      </c>
      <c r="E45" s="126"/>
      <c r="F45" s="126"/>
      <c r="G45" s="126"/>
      <c r="H45" s="126"/>
      <c r="I45" s="180"/>
      <c r="J45" s="180"/>
      <c r="K45" s="126"/>
      <c r="L45" s="126"/>
      <c r="M45" s="126"/>
      <c r="N45" s="126"/>
      <c r="O45" s="126"/>
      <c r="P45" s="126">
        <v>1332</v>
      </c>
    </row>
    <row r="46" spans="1:16" ht="12.75">
      <c r="A46" s="15" t="s">
        <v>563</v>
      </c>
      <c r="B46" s="174"/>
      <c r="C46" s="179"/>
      <c r="D46" s="184"/>
      <c r="E46" s="179"/>
      <c r="F46" s="179"/>
      <c r="G46" s="179"/>
      <c r="H46" s="179"/>
      <c r="I46" s="183"/>
      <c r="J46" s="183"/>
      <c r="K46" s="179"/>
      <c r="L46" s="179"/>
      <c r="M46" s="179"/>
      <c r="N46" s="179"/>
      <c r="O46" s="179"/>
      <c r="P46" s="179"/>
    </row>
    <row r="47" spans="1:16" ht="12.75">
      <c r="A47" s="13" t="s">
        <v>69</v>
      </c>
      <c r="B47" s="126">
        <f>SUM(C47:P47)</f>
        <v>342993</v>
      </c>
      <c r="C47" s="126">
        <v>290351</v>
      </c>
      <c r="D47" s="126">
        <v>33742</v>
      </c>
      <c r="E47" s="126"/>
      <c r="F47" s="126"/>
      <c r="G47" s="126"/>
      <c r="H47" s="126"/>
      <c r="I47" s="126"/>
      <c r="J47" s="126"/>
      <c r="K47" s="126"/>
      <c r="L47" s="126">
        <v>18900</v>
      </c>
      <c r="M47" s="126">
        <v>0</v>
      </c>
      <c r="N47" s="126"/>
      <c r="O47" s="126"/>
      <c r="P47" s="126">
        <v>0</v>
      </c>
    </row>
    <row r="48" spans="1:16" ht="12.75">
      <c r="A48" s="17" t="s">
        <v>665</v>
      </c>
      <c r="B48" s="160">
        <f>SUM(C48:P48)</f>
        <v>361505</v>
      </c>
      <c r="C48" s="160">
        <v>299634</v>
      </c>
      <c r="D48" s="160">
        <v>37784</v>
      </c>
      <c r="E48" s="160"/>
      <c r="F48" s="160"/>
      <c r="G48" s="160"/>
      <c r="H48" s="160"/>
      <c r="I48" s="160"/>
      <c r="J48" s="160"/>
      <c r="K48" s="160"/>
      <c r="L48" s="160">
        <v>20250</v>
      </c>
      <c r="M48" s="247">
        <v>0</v>
      </c>
      <c r="N48" s="160"/>
      <c r="O48" s="160"/>
      <c r="P48" s="160">
        <v>3837</v>
      </c>
    </row>
    <row r="49" spans="1:16" ht="12.75">
      <c r="A49" s="55" t="s">
        <v>666</v>
      </c>
      <c r="B49" s="160">
        <f>SUM(C49:P49)</f>
        <v>369996</v>
      </c>
      <c r="C49" s="126">
        <v>294512</v>
      </c>
      <c r="D49" s="157">
        <v>46582</v>
      </c>
      <c r="E49" s="126"/>
      <c r="F49" s="126"/>
      <c r="G49" s="126"/>
      <c r="H49" s="126">
        <v>773</v>
      </c>
      <c r="I49" s="180"/>
      <c r="J49" s="180"/>
      <c r="K49" s="126"/>
      <c r="L49" s="126">
        <v>24292</v>
      </c>
      <c r="M49" s="248"/>
      <c r="N49" s="126"/>
      <c r="O49" s="126"/>
      <c r="P49" s="126">
        <v>3837</v>
      </c>
    </row>
    <row r="50" spans="1:16" ht="12.75">
      <c r="A50" s="15" t="s">
        <v>259</v>
      </c>
      <c r="B50" s="179"/>
      <c r="C50" s="179"/>
      <c r="D50" s="184"/>
      <c r="E50" s="179"/>
      <c r="F50" s="179"/>
      <c r="G50" s="179"/>
      <c r="H50" s="179"/>
      <c r="I50" s="183"/>
      <c r="J50" s="183"/>
      <c r="K50" s="179"/>
      <c r="L50" s="179"/>
      <c r="M50" s="179"/>
      <c r="N50" s="179"/>
      <c r="O50" s="179"/>
      <c r="P50" s="179"/>
    </row>
    <row r="51" spans="1:16" ht="12.75">
      <c r="A51" s="13" t="s">
        <v>69</v>
      </c>
      <c r="B51" s="126">
        <f>SUM(C51:P51)</f>
        <v>2513413</v>
      </c>
      <c r="C51" s="126">
        <f aca="true" t="shared" si="0" ref="C51:P51">C$15+C$19+C$23+C$27+C$31+C$35+C$39+C$43+C$47</f>
        <v>888868</v>
      </c>
      <c r="D51" s="126">
        <f t="shared" si="0"/>
        <v>229478</v>
      </c>
      <c r="E51" s="126">
        <f t="shared" si="0"/>
        <v>623218</v>
      </c>
      <c r="F51" s="126">
        <f t="shared" si="0"/>
        <v>88632</v>
      </c>
      <c r="G51" s="126">
        <f t="shared" si="0"/>
        <v>0</v>
      </c>
      <c r="H51" s="126">
        <f t="shared" si="0"/>
        <v>0</v>
      </c>
      <c r="I51" s="126">
        <f t="shared" si="0"/>
        <v>947</v>
      </c>
      <c r="J51" s="126">
        <f t="shared" si="0"/>
        <v>25263</v>
      </c>
      <c r="K51" s="126">
        <f t="shared" si="0"/>
        <v>0</v>
      </c>
      <c r="L51" s="126">
        <f t="shared" si="0"/>
        <v>240007</v>
      </c>
      <c r="M51" s="126">
        <f t="shared" si="0"/>
        <v>0</v>
      </c>
      <c r="N51" s="126">
        <f t="shared" si="0"/>
        <v>417000</v>
      </c>
      <c r="O51" s="126">
        <f t="shared" si="0"/>
        <v>0</v>
      </c>
      <c r="P51" s="126">
        <f t="shared" si="0"/>
        <v>0</v>
      </c>
    </row>
    <row r="52" spans="1:16" ht="12.75">
      <c r="A52" s="17" t="s">
        <v>665</v>
      </c>
      <c r="B52" s="126">
        <f>SUM(C52:P52)</f>
        <v>2824141</v>
      </c>
      <c r="C52" s="160">
        <f aca="true" t="shared" si="1" ref="C52:P52">C$16+C$20+C$24+C$28+C$32+C$36+C$40+C$44+C$48</f>
        <v>962307</v>
      </c>
      <c r="D52" s="160">
        <f t="shared" si="1"/>
        <v>308212</v>
      </c>
      <c r="E52" s="160">
        <f t="shared" si="1"/>
        <v>520588</v>
      </c>
      <c r="F52" s="160">
        <f t="shared" si="1"/>
        <v>89332</v>
      </c>
      <c r="G52" s="160">
        <f t="shared" si="1"/>
        <v>53789</v>
      </c>
      <c r="H52" s="160">
        <f t="shared" si="1"/>
        <v>0</v>
      </c>
      <c r="I52" s="160">
        <f t="shared" si="1"/>
        <v>984</v>
      </c>
      <c r="J52" s="160">
        <f t="shared" si="1"/>
        <v>37899</v>
      </c>
      <c r="K52" s="160">
        <f t="shared" si="1"/>
        <v>379886</v>
      </c>
      <c r="L52" s="160">
        <f t="shared" si="1"/>
        <v>38379</v>
      </c>
      <c r="M52" s="160">
        <f t="shared" si="1"/>
        <v>308</v>
      </c>
      <c r="N52" s="160">
        <f t="shared" si="1"/>
        <v>417000</v>
      </c>
      <c r="O52" s="160">
        <f t="shared" si="1"/>
        <v>0</v>
      </c>
      <c r="P52" s="160">
        <f t="shared" si="1"/>
        <v>15457</v>
      </c>
    </row>
    <row r="53" spans="1:16" ht="12.75">
      <c r="A53" s="55" t="s">
        <v>666</v>
      </c>
      <c r="B53" s="195">
        <f>SUM(C53:P53)</f>
        <v>2520604</v>
      </c>
      <c r="C53" s="160">
        <f>SUM(C17,C21,C25,C29,C33,C37,C41,C45,C49,)</f>
        <v>994680</v>
      </c>
      <c r="D53" s="160">
        <f aca="true" t="shared" si="2" ref="D53:P53">SUM(D17,D21,D25,D29,D33,D37,D41,D45,D49,)</f>
        <v>311205</v>
      </c>
      <c r="E53" s="160">
        <f t="shared" si="2"/>
        <v>524470</v>
      </c>
      <c r="F53" s="160">
        <f t="shared" si="2"/>
        <v>42910</v>
      </c>
      <c r="G53" s="160">
        <f t="shared" si="2"/>
        <v>127318</v>
      </c>
      <c r="H53" s="160">
        <f t="shared" si="2"/>
        <v>782</v>
      </c>
      <c r="I53" s="160">
        <f t="shared" si="2"/>
        <v>984</v>
      </c>
      <c r="J53" s="160">
        <f t="shared" si="2"/>
        <v>37899</v>
      </c>
      <c r="K53" s="160">
        <f t="shared" si="2"/>
        <v>379886</v>
      </c>
      <c r="L53" s="160">
        <f t="shared" si="2"/>
        <v>72128</v>
      </c>
      <c r="M53" s="160">
        <f t="shared" si="2"/>
        <v>12885</v>
      </c>
      <c r="N53" s="160">
        <f t="shared" si="2"/>
        <v>0</v>
      </c>
      <c r="O53" s="160">
        <f t="shared" si="2"/>
        <v>0</v>
      </c>
      <c r="P53" s="160">
        <f t="shared" si="2"/>
        <v>15457</v>
      </c>
    </row>
    <row r="54" ht="12.75">
      <c r="P54" s="5"/>
    </row>
    <row r="55" spans="2:16" ht="12.75">
      <c r="B55" s="212"/>
      <c r="P55" s="5"/>
    </row>
    <row r="56" spans="3:16" ht="12.75">
      <c r="C56" s="212"/>
      <c r="P56" s="5"/>
    </row>
    <row r="57" ht="12.75">
      <c r="P57" s="5"/>
    </row>
    <row r="58" spans="3:16" ht="12.75">
      <c r="C58" s="212"/>
      <c r="P58" s="5"/>
    </row>
    <row r="59" ht="12.75">
      <c r="P59" s="5"/>
    </row>
    <row r="60" ht="12.75">
      <c r="P60" s="5"/>
    </row>
    <row r="61" ht="12.75">
      <c r="P61" s="5"/>
    </row>
    <row r="62" ht="12.75">
      <c r="P62" s="5"/>
    </row>
    <row r="63" ht="12.75">
      <c r="P63" s="5"/>
    </row>
    <row r="64" ht="12.75">
      <c r="P64" s="5"/>
    </row>
    <row r="65" ht="12.75">
      <c r="P65" s="5"/>
    </row>
    <row r="66" ht="12.75">
      <c r="P66" s="5"/>
    </row>
    <row r="67" ht="12.75">
      <c r="P67" s="5"/>
    </row>
    <row r="68" ht="12.75">
      <c r="P68" s="5"/>
    </row>
    <row r="69" ht="12.75">
      <c r="P69" s="5"/>
    </row>
    <row r="70" ht="12.75">
      <c r="P70" s="5"/>
    </row>
    <row r="71" ht="12.75">
      <c r="P71" s="5"/>
    </row>
    <row r="72" ht="12.75">
      <c r="P72" s="5"/>
    </row>
    <row r="73" ht="12.75">
      <c r="P73" s="5"/>
    </row>
    <row r="74" ht="12.75">
      <c r="P74" s="5"/>
    </row>
    <row r="75" ht="12.75">
      <c r="P75" s="5"/>
    </row>
    <row r="76" ht="12.75">
      <c r="P76" s="5"/>
    </row>
    <row r="77" ht="12.75">
      <c r="P77" s="5"/>
    </row>
    <row r="78" ht="12.75">
      <c r="P78" s="5"/>
    </row>
    <row r="79" ht="12.75">
      <c r="P79" s="5"/>
    </row>
    <row r="80" ht="12.75">
      <c r="P80" s="5"/>
    </row>
    <row r="81" ht="12.75">
      <c r="P81" s="5"/>
    </row>
    <row r="82" ht="12.75">
      <c r="P82" s="5"/>
    </row>
    <row r="83" ht="12.75">
      <c r="P83" s="5"/>
    </row>
    <row r="84" ht="12.75">
      <c r="P84" s="5"/>
    </row>
    <row r="85" ht="12.75">
      <c r="P85" s="5"/>
    </row>
    <row r="86" ht="12.75">
      <c r="P86" s="5"/>
    </row>
    <row r="87" ht="12.75">
      <c r="P87" s="5"/>
    </row>
    <row r="88" ht="12.75">
      <c r="P88" s="5"/>
    </row>
    <row r="89" ht="12.75">
      <c r="P89" s="5"/>
    </row>
    <row r="90" ht="12.75">
      <c r="P90" s="5"/>
    </row>
    <row r="91" ht="12.75">
      <c r="P91" s="5"/>
    </row>
    <row r="92" ht="12.75">
      <c r="P92" s="5"/>
    </row>
    <row r="93" ht="12.75">
      <c r="P93" s="5"/>
    </row>
    <row r="94" ht="12.75">
      <c r="P94" s="5"/>
    </row>
    <row r="95" ht="12.75">
      <c r="P95" s="5"/>
    </row>
    <row r="96" ht="12.75">
      <c r="P96" s="5"/>
    </row>
    <row r="97" ht="12.75">
      <c r="P97" s="5"/>
    </row>
    <row r="98" ht="12.75">
      <c r="P98" s="5"/>
    </row>
    <row r="99" ht="12.75">
      <c r="P99" s="5"/>
    </row>
    <row r="100" ht="12.75">
      <c r="P100" s="5"/>
    </row>
    <row r="101" ht="12.75">
      <c r="P101" s="5"/>
    </row>
    <row r="102" ht="12.75">
      <c r="P102" s="5"/>
    </row>
    <row r="103" ht="12.75">
      <c r="P103" s="5"/>
    </row>
    <row r="104" ht="12.75">
      <c r="P104" s="5"/>
    </row>
    <row r="105" ht="12.75">
      <c r="P105" s="5"/>
    </row>
    <row r="106" ht="12.75">
      <c r="P106" s="5"/>
    </row>
    <row r="107" ht="12.75">
      <c r="P107" s="5"/>
    </row>
    <row r="108" ht="12.75">
      <c r="P108" s="5"/>
    </row>
    <row r="109" ht="12.75">
      <c r="P109" s="5"/>
    </row>
    <row r="110" ht="12.75">
      <c r="P110" s="5"/>
    </row>
    <row r="111" ht="12.75">
      <c r="P111" s="5"/>
    </row>
    <row r="112" ht="12.75">
      <c r="P112" s="5"/>
    </row>
    <row r="113" ht="12.75">
      <c r="P113" s="5"/>
    </row>
    <row r="114" ht="12.75">
      <c r="P114" s="5"/>
    </row>
    <row r="115" ht="12.75">
      <c r="P115" s="5"/>
    </row>
    <row r="116" ht="12.75">
      <c r="P116" s="5"/>
    </row>
    <row r="117" ht="12.75">
      <c r="P117" s="5"/>
    </row>
    <row r="118" ht="12.75">
      <c r="P118" s="5"/>
    </row>
    <row r="119" ht="12.75">
      <c r="P119" s="5"/>
    </row>
    <row r="120" ht="12.75">
      <c r="P120" s="5"/>
    </row>
    <row r="121" ht="12.75">
      <c r="P121" s="5"/>
    </row>
    <row r="122" ht="12.75">
      <c r="P122" s="5"/>
    </row>
    <row r="123" ht="12.75">
      <c r="P123" s="5"/>
    </row>
    <row r="124" ht="12.75">
      <c r="P124" s="5"/>
    </row>
    <row r="125" ht="12.75">
      <c r="P125" s="5"/>
    </row>
    <row r="126" ht="12.75">
      <c r="P126" s="5"/>
    </row>
    <row r="127" ht="12.75">
      <c r="P127" s="5"/>
    </row>
    <row r="128" ht="12.75">
      <c r="P128" s="5"/>
    </row>
    <row r="129" ht="12.75">
      <c r="P129" s="5"/>
    </row>
    <row r="130" ht="12.75">
      <c r="P130" s="5"/>
    </row>
    <row r="131" ht="12.75">
      <c r="P131" s="5"/>
    </row>
    <row r="132" ht="12.75">
      <c r="P132" s="5"/>
    </row>
    <row r="133" ht="12.75">
      <c r="P133" s="5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</sheetData>
  <sheetProtection/>
  <mergeCells count="6">
    <mergeCell ref="I13:J13"/>
    <mergeCell ref="I10:J11"/>
    <mergeCell ref="A4:P4"/>
    <mergeCell ref="A5:P5"/>
    <mergeCell ref="A6:P6"/>
    <mergeCell ref="L10:M1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96"/>
  <sheetViews>
    <sheetView view="pageBreakPreview" zoomScaleSheetLayoutView="100" zoomScalePageLayoutView="0" workbookViewId="0" topLeftCell="A3">
      <pane ySplit="345" topLeftCell="BM205" activePane="bottomLeft" state="split"/>
      <selection pane="topLeft" activeCell="B22" sqref="B1:B16384"/>
      <selection pane="bottomLeft" activeCell="A12" sqref="A12"/>
    </sheetView>
  </sheetViews>
  <sheetFormatPr defaultColWidth="9.140625" defaultRowHeight="12.75"/>
  <cols>
    <col min="1" max="1" width="42.421875" style="0" customWidth="1"/>
    <col min="2" max="2" width="7.8515625" style="260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0" width="11.28125" style="0" customWidth="1"/>
    <col min="11" max="11" width="9.57421875" style="0" customWidth="1"/>
    <col min="12" max="12" width="8.8515625" style="0" customWidth="1"/>
    <col min="13" max="13" width="8.7109375" style="0" customWidth="1"/>
    <col min="14" max="14" width="8.57421875" style="0" customWidth="1"/>
    <col min="15" max="15" width="9.28125" style="0" customWidth="1"/>
    <col min="17" max="17" width="9.8515625" style="0" bestFit="1" customWidth="1"/>
  </cols>
  <sheetData>
    <row r="1" spans="1:15" ht="15.75">
      <c r="A1" s="4" t="s">
        <v>934</v>
      </c>
      <c r="B1" s="4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6" ht="15.75">
      <c r="A3" s="451" t="s">
        <v>326</v>
      </c>
      <c r="B3" s="451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 ht="15.75">
      <c r="A4" s="451" t="s">
        <v>650</v>
      </c>
      <c r="B4" s="451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spans="1:16" ht="15.75">
      <c r="A5" s="451" t="s">
        <v>0</v>
      </c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43</v>
      </c>
      <c r="N6" s="5"/>
      <c r="O6" s="5"/>
    </row>
    <row r="7" spans="1:16" ht="12.75">
      <c r="A7" s="29" t="s">
        <v>44</v>
      </c>
      <c r="B7" s="268"/>
      <c r="C7" s="18" t="s">
        <v>94</v>
      </c>
      <c r="D7" s="29" t="s">
        <v>47</v>
      </c>
      <c r="E7" s="29" t="s">
        <v>4</v>
      </c>
      <c r="F7" s="29" t="s">
        <v>47</v>
      </c>
      <c r="G7" s="29" t="s">
        <v>48</v>
      </c>
      <c r="H7" s="29" t="s">
        <v>49</v>
      </c>
      <c r="I7" s="29" t="s">
        <v>50</v>
      </c>
      <c r="J7" s="459" t="s">
        <v>309</v>
      </c>
      <c r="K7" s="460"/>
      <c r="L7" s="7" t="s">
        <v>150</v>
      </c>
      <c r="M7" s="7" t="s">
        <v>241</v>
      </c>
      <c r="N7" s="7" t="s">
        <v>244</v>
      </c>
      <c r="O7" s="7" t="s">
        <v>95</v>
      </c>
      <c r="P7" s="7" t="s">
        <v>52</v>
      </c>
    </row>
    <row r="8" spans="1:16" ht="12.75">
      <c r="A8" s="30" t="s">
        <v>53</v>
      </c>
      <c r="B8" s="52"/>
      <c r="C8" s="22" t="s">
        <v>54</v>
      </c>
      <c r="D8" s="30" t="s">
        <v>59</v>
      </c>
      <c r="E8" s="30" t="s">
        <v>96</v>
      </c>
      <c r="F8" s="30" t="s">
        <v>57</v>
      </c>
      <c r="G8" s="30" t="s">
        <v>97</v>
      </c>
      <c r="H8" s="30" t="s">
        <v>59</v>
      </c>
      <c r="I8" s="30" t="s">
        <v>98</v>
      </c>
      <c r="J8" s="461"/>
      <c r="K8" s="462"/>
      <c r="L8" s="21" t="s">
        <v>151</v>
      </c>
      <c r="M8" s="21" t="s">
        <v>242</v>
      </c>
      <c r="N8" s="21" t="s">
        <v>245</v>
      </c>
      <c r="O8" s="21" t="s">
        <v>99</v>
      </c>
      <c r="P8" s="21" t="s">
        <v>63</v>
      </c>
    </row>
    <row r="9" spans="1:16" ht="12.75">
      <c r="A9" s="31"/>
      <c r="B9" s="53"/>
      <c r="C9" s="24" t="s">
        <v>64</v>
      </c>
      <c r="D9" s="31" t="s">
        <v>61</v>
      </c>
      <c r="E9" s="31" t="s">
        <v>66</v>
      </c>
      <c r="F9" s="31" t="s">
        <v>67</v>
      </c>
      <c r="G9" s="31" t="s">
        <v>66</v>
      </c>
      <c r="H9" s="31" t="s">
        <v>61</v>
      </c>
      <c r="I9" s="31" t="s">
        <v>100</v>
      </c>
      <c r="J9" s="328" t="s">
        <v>586</v>
      </c>
      <c r="K9" s="328" t="s">
        <v>310</v>
      </c>
      <c r="L9" s="9" t="s">
        <v>152</v>
      </c>
      <c r="M9" s="9" t="s">
        <v>243</v>
      </c>
      <c r="N9" s="9" t="s">
        <v>101</v>
      </c>
      <c r="O9" s="9" t="s">
        <v>101</v>
      </c>
      <c r="P9" s="9" t="s">
        <v>66</v>
      </c>
    </row>
    <row r="10" spans="1:16" ht="12.75">
      <c r="A10" s="29" t="s">
        <v>7</v>
      </c>
      <c r="B10" s="268"/>
      <c r="C10" s="18" t="s">
        <v>8</v>
      </c>
      <c r="D10" s="7" t="s">
        <v>9</v>
      </c>
      <c r="E10" s="18" t="s">
        <v>10</v>
      </c>
      <c r="F10" s="7" t="s">
        <v>11</v>
      </c>
      <c r="G10" s="18" t="s">
        <v>12</v>
      </c>
      <c r="H10" s="7" t="s">
        <v>14</v>
      </c>
      <c r="I10" s="18" t="s">
        <v>15</v>
      </c>
      <c r="J10" s="457" t="s">
        <v>16</v>
      </c>
      <c r="K10" s="467"/>
      <c r="L10" s="7" t="s">
        <v>17</v>
      </c>
      <c r="M10" s="10" t="s">
        <v>18</v>
      </c>
      <c r="N10" s="21" t="s">
        <v>19</v>
      </c>
      <c r="O10" s="21" t="s">
        <v>21</v>
      </c>
      <c r="P10" s="64" t="s">
        <v>246</v>
      </c>
    </row>
    <row r="11" spans="1:16" ht="12.75">
      <c r="A11" s="383" t="s">
        <v>329</v>
      </c>
      <c r="B11" s="389" t="s">
        <v>887</v>
      </c>
      <c r="C11" s="167"/>
      <c r="D11" s="163"/>
      <c r="E11" s="218"/>
      <c r="F11" s="163"/>
      <c r="G11" s="167"/>
      <c r="H11" s="163"/>
      <c r="I11" s="167"/>
      <c r="J11" s="163"/>
      <c r="K11" s="167"/>
      <c r="L11" s="163"/>
      <c r="M11" s="167"/>
      <c r="N11" s="163"/>
      <c r="O11" s="167"/>
      <c r="P11" s="163"/>
    </row>
    <row r="12" spans="1:16" ht="12.75">
      <c r="A12" s="134" t="s">
        <v>529</v>
      </c>
      <c r="B12" s="58"/>
      <c r="C12" s="170">
        <f>SUM(D12:P12)</f>
        <v>0</v>
      </c>
      <c r="D12" s="126">
        <v>0</v>
      </c>
      <c r="E12" s="170">
        <v>0</v>
      </c>
      <c r="F12" s="126">
        <v>0</v>
      </c>
      <c r="G12" s="170">
        <v>0</v>
      </c>
      <c r="H12" s="126">
        <v>0</v>
      </c>
      <c r="I12" s="170">
        <v>0</v>
      </c>
      <c r="J12" s="126">
        <v>0</v>
      </c>
      <c r="K12" s="170">
        <v>0</v>
      </c>
      <c r="L12" s="126">
        <v>0</v>
      </c>
      <c r="M12" s="170">
        <v>0</v>
      </c>
      <c r="N12" s="126">
        <v>0</v>
      </c>
      <c r="O12" s="170">
        <v>0</v>
      </c>
      <c r="P12" s="126">
        <v>0</v>
      </c>
    </row>
    <row r="13" spans="1:16" ht="12.75">
      <c r="A13" s="40" t="s">
        <v>592</v>
      </c>
      <c r="B13" s="13"/>
      <c r="C13" s="170">
        <f>SUM(D13:P13)</f>
        <v>2623</v>
      </c>
      <c r="D13" s="126"/>
      <c r="E13" s="170">
        <v>2623</v>
      </c>
      <c r="F13" s="126"/>
      <c r="G13" s="170"/>
      <c r="H13" s="126"/>
      <c r="I13" s="170"/>
      <c r="J13" s="126"/>
      <c r="K13" s="170"/>
      <c r="L13" s="126"/>
      <c r="M13" s="170"/>
      <c r="N13" s="126"/>
      <c r="O13" s="170"/>
      <c r="P13" s="126"/>
    </row>
    <row r="14" spans="1:16" ht="12.75">
      <c r="A14" s="36" t="s">
        <v>651</v>
      </c>
      <c r="B14" s="17"/>
      <c r="C14" s="169">
        <f>SUM(D14:P14)</f>
        <v>2623</v>
      </c>
      <c r="D14" s="160">
        <v>0</v>
      </c>
      <c r="E14" s="169">
        <v>2623</v>
      </c>
      <c r="F14" s="160">
        <v>0</v>
      </c>
      <c r="G14" s="169">
        <v>0</v>
      </c>
      <c r="H14" s="160">
        <v>0</v>
      </c>
      <c r="I14" s="169">
        <v>0</v>
      </c>
      <c r="J14" s="160">
        <v>0</v>
      </c>
      <c r="K14" s="169">
        <v>0</v>
      </c>
      <c r="L14" s="160">
        <v>0</v>
      </c>
      <c r="M14" s="169">
        <v>0</v>
      </c>
      <c r="N14" s="160">
        <v>0</v>
      </c>
      <c r="O14" s="169">
        <v>0</v>
      </c>
      <c r="P14" s="160">
        <v>0</v>
      </c>
    </row>
    <row r="15" spans="1:16" ht="12.75">
      <c r="A15" s="95" t="s">
        <v>330</v>
      </c>
      <c r="B15" s="13" t="s">
        <v>887</v>
      </c>
      <c r="C15" s="164"/>
      <c r="D15" s="126"/>
      <c r="E15" s="164"/>
      <c r="F15" s="126"/>
      <c r="G15" s="164"/>
      <c r="H15" s="126"/>
      <c r="I15" s="164"/>
      <c r="J15" s="126"/>
      <c r="K15" s="170"/>
      <c r="L15" s="126"/>
      <c r="M15" s="170"/>
      <c r="N15" s="126"/>
      <c r="O15" s="170"/>
      <c r="P15" s="126"/>
    </row>
    <row r="16" spans="1:16" ht="12.75">
      <c r="A16" s="134" t="s">
        <v>529</v>
      </c>
      <c r="B16" s="58"/>
      <c r="C16" s="170">
        <f>SUM(D16:P16)</f>
        <v>0</v>
      </c>
      <c r="D16" s="126">
        <v>0</v>
      </c>
      <c r="E16" s="164">
        <v>0</v>
      </c>
      <c r="F16" s="126">
        <v>0</v>
      </c>
      <c r="G16" s="164">
        <v>0</v>
      </c>
      <c r="H16" s="126">
        <v>0</v>
      </c>
      <c r="I16" s="164">
        <v>0</v>
      </c>
      <c r="J16" s="126">
        <v>0</v>
      </c>
      <c r="K16" s="170">
        <v>0</v>
      </c>
      <c r="L16" s="126">
        <v>0</v>
      </c>
      <c r="M16" s="170">
        <v>0</v>
      </c>
      <c r="N16" s="126">
        <v>0</v>
      </c>
      <c r="O16" s="170">
        <v>0</v>
      </c>
      <c r="P16" s="126">
        <v>0</v>
      </c>
    </row>
    <row r="17" spans="1:16" ht="12.75">
      <c r="A17" s="40" t="s">
        <v>592</v>
      </c>
      <c r="B17" s="13"/>
      <c r="C17" s="170"/>
      <c r="D17" s="126"/>
      <c r="E17" s="164"/>
      <c r="F17" s="126"/>
      <c r="G17" s="164"/>
      <c r="H17" s="126"/>
      <c r="I17" s="164"/>
      <c r="J17" s="126"/>
      <c r="K17" s="170"/>
      <c r="L17" s="126"/>
      <c r="M17" s="170"/>
      <c r="N17" s="126"/>
      <c r="O17" s="170"/>
      <c r="P17" s="126"/>
    </row>
    <row r="18" spans="1:16" ht="12.75">
      <c r="A18" s="36" t="s">
        <v>651</v>
      </c>
      <c r="B18" s="17"/>
      <c r="C18" s="169">
        <f>SUM(D18:P18)</f>
        <v>0</v>
      </c>
      <c r="D18" s="126">
        <v>0</v>
      </c>
      <c r="E18" s="164">
        <v>0</v>
      </c>
      <c r="F18" s="126">
        <v>0</v>
      </c>
      <c r="G18" s="164">
        <v>0</v>
      </c>
      <c r="H18" s="126">
        <v>0</v>
      </c>
      <c r="I18" s="164">
        <v>0</v>
      </c>
      <c r="J18" s="126">
        <v>0</v>
      </c>
      <c r="K18" s="170">
        <v>0</v>
      </c>
      <c r="L18" s="126">
        <v>0</v>
      </c>
      <c r="M18" s="170">
        <v>0</v>
      </c>
      <c r="N18" s="126">
        <v>0</v>
      </c>
      <c r="O18" s="170">
        <v>0</v>
      </c>
      <c r="P18" s="160">
        <v>0</v>
      </c>
    </row>
    <row r="19" spans="1:16" ht="12.75">
      <c r="A19" s="95" t="s">
        <v>331</v>
      </c>
      <c r="B19" s="13" t="s">
        <v>887</v>
      </c>
      <c r="C19" s="164"/>
      <c r="D19" s="163"/>
      <c r="E19" s="167"/>
      <c r="F19" s="163"/>
      <c r="G19" s="167"/>
      <c r="H19" s="163"/>
      <c r="I19" s="167"/>
      <c r="J19" s="163"/>
      <c r="K19" s="167"/>
      <c r="L19" s="163"/>
      <c r="M19" s="167"/>
      <c r="N19" s="163"/>
      <c r="O19" s="167"/>
      <c r="P19" s="163"/>
    </row>
    <row r="20" spans="1:16" ht="12.75">
      <c r="A20" s="134" t="s">
        <v>529</v>
      </c>
      <c r="B20" s="58"/>
      <c r="C20" s="170">
        <f>SUM(D20:P20)</f>
        <v>25263</v>
      </c>
      <c r="D20" s="126">
        <v>0</v>
      </c>
      <c r="E20" s="164">
        <v>0</v>
      </c>
      <c r="F20" s="126">
        <v>0</v>
      </c>
      <c r="G20" s="164">
        <v>0</v>
      </c>
      <c r="H20" s="126">
        <v>0</v>
      </c>
      <c r="I20" s="170">
        <v>0</v>
      </c>
      <c r="J20" s="267"/>
      <c r="K20" s="170">
        <v>25263</v>
      </c>
      <c r="L20" s="126">
        <v>0</v>
      </c>
      <c r="M20" s="170">
        <v>0</v>
      </c>
      <c r="N20" s="126">
        <v>0</v>
      </c>
      <c r="O20" s="170">
        <v>0</v>
      </c>
      <c r="P20" s="126">
        <v>0</v>
      </c>
    </row>
    <row r="21" spans="1:16" ht="12.75">
      <c r="A21" s="40" t="s">
        <v>592</v>
      </c>
      <c r="B21" s="13"/>
      <c r="C21" s="170">
        <f>SUM(D21:P21)</f>
        <v>25263</v>
      </c>
      <c r="D21" s="126"/>
      <c r="E21" s="164"/>
      <c r="F21" s="126"/>
      <c r="G21" s="164"/>
      <c r="H21" s="126"/>
      <c r="I21" s="170"/>
      <c r="J21" s="267"/>
      <c r="K21" s="170">
        <v>25263</v>
      </c>
      <c r="L21" s="126"/>
      <c r="M21" s="170"/>
      <c r="N21" s="126"/>
      <c r="O21" s="170"/>
      <c r="P21" s="126"/>
    </row>
    <row r="22" spans="1:16" ht="12.75">
      <c r="A22" s="36" t="s">
        <v>651</v>
      </c>
      <c r="B22" s="17"/>
      <c r="C22" s="169">
        <f>SUM(D22:P22)</f>
        <v>25263</v>
      </c>
      <c r="D22" s="126">
        <v>0</v>
      </c>
      <c r="E22" s="164">
        <v>0</v>
      </c>
      <c r="F22" s="126">
        <v>0</v>
      </c>
      <c r="G22" s="164">
        <v>0</v>
      </c>
      <c r="H22" s="126">
        <v>0</v>
      </c>
      <c r="I22" s="169">
        <v>0</v>
      </c>
      <c r="J22" s="267"/>
      <c r="K22" s="170">
        <v>25263</v>
      </c>
      <c r="L22" s="126">
        <v>0</v>
      </c>
      <c r="M22" s="170">
        <v>0</v>
      </c>
      <c r="N22" s="160">
        <v>0</v>
      </c>
      <c r="O22" s="169">
        <v>0</v>
      </c>
      <c r="P22" s="160">
        <v>0</v>
      </c>
    </row>
    <row r="23" spans="1:16" ht="12.75">
      <c r="A23" s="35" t="s">
        <v>417</v>
      </c>
      <c r="B23" s="12" t="s">
        <v>887</v>
      </c>
      <c r="C23" s="167"/>
      <c r="D23" s="163"/>
      <c r="E23" s="167"/>
      <c r="F23" s="163"/>
      <c r="G23" s="167"/>
      <c r="H23" s="163"/>
      <c r="I23" s="167"/>
      <c r="J23" s="163"/>
      <c r="K23" s="167"/>
      <c r="L23" s="163"/>
      <c r="M23" s="167"/>
      <c r="N23" s="126"/>
      <c r="O23" s="170"/>
      <c r="P23" s="126"/>
    </row>
    <row r="24" spans="1:16" ht="12.75">
      <c r="A24" s="134" t="s">
        <v>529</v>
      </c>
      <c r="B24" s="58"/>
      <c r="C24" s="170">
        <f>SUM(D24:P24)</f>
        <v>0</v>
      </c>
      <c r="D24" s="126">
        <v>0</v>
      </c>
      <c r="E24" s="170">
        <v>0</v>
      </c>
      <c r="F24" s="126">
        <v>0</v>
      </c>
      <c r="G24" s="170">
        <v>0</v>
      </c>
      <c r="H24" s="126">
        <v>0</v>
      </c>
      <c r="I24" s="170">
        <v>0</v>
      </c>
      <c r="J24" s="126">
        <v>0</v>
      </c>
      <c r="K24" s="170">
        <v>0</v>
      </c>
      <c r="L24" s="126">
        <v>0</v>
      </c>
      <c r="M24" s="170">
        <v>0</v>
      </c>
      <c r="N24" s="126">
        <v>0</v>
      </c>
      <c r="O24" s="170">
        <v>0</v>
      </c>
      <c r="P24" s="126">
        <v>0</v>
      </c>
    </row>
    <row r="25" spans="1:16" ht="12.75">
      <c r="A25" s="40" t="s">
        <v>592</v>
      </c>
      <c r="B25" s="13"/>
      <c r="C25" s="170"/>
      <c r="D25" s="126"/>
      <c r="E25" s="170"/>
      <c r="F25" s="126"/>
      <c r="G25" s="170"/>
      <c r="H25" s="126"/>
      <c r="I25" s="170"/>
      <c r="J25" s="126"/>
      <c r="K25" s="170"/>
      <c r="L25" s="126"/>
      <c r="M25" s="170"/>
      <c r="N25" s="126"/>
      <c r="O25" s="170"/>
      <c r="P25" s="126"/>
    </row>
    <row r="26" spans="1:16" ht="12.75">
      <c r="A26" s="36" t="s">
        <v>651</v>
      </c>
      <c r="B26" s="17"/>
      <c r="C26" s="169">
        <f>SUM(D26:P26)</f>
        <v>0</v>
      </c>
      <c r="D26" s="160">
        <v>0</v>
      </c>
      <c r="E26" s="169">
        <v>0</v>
      </c>
      <c r="F26" s="160">
        <v>0</v>
      </c>
      <c r="G26" s="169">
        <v>0</v>
      </c>
      <c r="H26" s="160">
        <v>0</v>
      </c>
      <c r="I26" s="169">
        <v>0</v>
      </c>
      <c r="J26" s="160">
        <v>0</v>
      </c>
      <c r="K26" s="169">
        <v>0</v>
      </c>
      <c r="L26" s="160">
        <v>0</v>
      </c>
      <c r="M26" s="169">
        <v>0</v>
      </c>
      <c r="N26" s="160">
        <v>0</v>
      </c>
      <c r="O26" s="169">
        <v>0</v>
      </c>
      <c r="P26" s="160">
        <v>0</v>
      </c>
    </row>
    <row r="27" spans="1:16" ht="12.75">
      <c r="A27" s="35" t="s">
        <v>454</v>
      </c>
      <c r="B27" s="12" t="s">
        <v>887</v>
      </c>
      <c r="C27" s="167"/>
      <c r="D27" s="163"/>
      <c r="E27" s="167"/>
      <c r="F27" s="163"/>
      <c r="G27" s="167"/>
      <c r="H27" s="163"/>
      <c r="I27" s="167"/>
      <c r="J27" s="163"/>
      <c r="K27" s="167"/>
      <c r="L27" s="163"/>
      <c r="M27" s="167"/>
      <c r="N27" s="163"/>
      <c r="O27" s="167"/>
      <c r="P27" s="163"/>
    </row>
    <row r="28" spans="1:16" ht="12.75">
      <c r="A28" s="134" t="s">
        <v>529</v>
      </c>
      <c r="B28" s="58"/>
      <c r="C28" s="170">
        <f aca="true" t="shared" si="0" ref="C28:C34">SUM(D28:P28)</f>
        <v>54495</v>
      </c>
      <c r="D28" s="126">
        <v>0</v>
      </c>
      <c r="E28" s="170">
        <v>6473</v>
      </c>
      <c r="F28" s="126">
        <v>48022</v>
      </c>
      <c r="G28" s="170">
        <v>0</v>
      </c>
      <c r="H28" s="126">
        <v>0</v>
      </c>
      <c r="I28" s="170">
        <v>0</v>
      </c>
      <c r="J28" s="126">
        <v>0</v>
      </c>
      <c r="K28" s="170">
        <v>0</v>
      </c>
      <c r="L28" s="126">
        <v>0</v>
      </c>
      <c r="M28" s="170">
        <v>0</v>
      </c>
      <c r="N28" s="126">
        <v>0</v>
      </c>
      <c r="O28" s="170">
        <v>0</v>
      </c>
      <c r="P28" s="126">
        <v>0</v>
      </c>
    </row>
    <row r="29" spans="1:16" ht="12.75">
      <c r="A29" s="134" t="s">
        <v>652</v>
      </c>
      <c r="B29" s="58"/>
      <c r="C29" s="170">
        <f t="shared" si="0"/>
        <v>54495</v>
      </c>
      <c r="D29" s="126"/>
      <c r="E29" s="170">
        <v>54495</v>
      </c>
      <c r="F29" s="126">
        <v>0</v>
      </c>
      <c r="G29" s="170"/>
      <c r="H29" s="126"/>
      <c r="I29" s="170"/>
      <c r="J29" s="126"/>
      <c r="K29" s="170"/>
      <c r="L29" s="126"/>
      <c r="M29" s="170"/>
      <c r="N29" s="126"/>
      <c r="O29" s="170"/>
      <c r="P29" s="126"/>
    </row>
    <row r="30" spans="1:16" ht="12.75">
      <c r="A30" s="134" t="s">
        <v>805</v>
      </c>
      <c r="B30" s="58"/>
      <c r="C30" s="170">
        <f t="shared" si="0"/>
        <v>2448</v>
      </c>
      <c r="D30" s="126"/>
      <c r="E30" s="170">
        <v>2448</v>
      </c>
      <c r="F30" s="126"/>
      <c r="G30" s="170"/>
      <c r="H30" s="126"/>
      <c r="I30" s="170"/>
      <c r="J30" s="126"/>
      <c r="K30" s="170"/>
      <c r="L30" s="126"/>
      <c r="M30" s="170"/>
      <c r="N30" s="126"/>
      <c r="O30" s="170"/>
      <c r="P30" s="126"/>
    </row>
    <row r="31" spans="1:16" ht="12.75">
      <c r="A31" s="134" t="s">
        <v>806</v>
      </c>
      <c r="B31" s="58"/>
      <c r="C31" s="170">
        <f t="shared" si="0"/>
        <v>-5413</v>
      </c>
      <c r="D31" s="126"/>
      <c r="E31" s="170">
        <v>-5413</v>
      </c>
      <c r="F31" s="126"/>
      <c r="G31" s="170"/>
      <c r="H31" s="126"/>
      <c r="I31" s="170"/>
      <c r="J31" s="126"/>
      <c r="K31" s="170"/>
      <c r="L31" s="126"/>
      <c r="M31" s="170"/>
      <c r="N31" s="126"/>
      <c r="O31" s="170"/>
      <c r="P31" s="126"/>
    </row>
    <row r="32" spans="1:16" ht="12.75">
      <c r="A32" s="134" t="s">
        <v>807</v>
      </c>
      <c r="B32" s="58"/>
      <c r="C32" s="170">
        <f t="shared" si="0"/>
        <v>-1283</v>
      </c>
      <c r="D32" s="126"/>
      <c r="E32" s="170">
        <v>-1283</v>
      </c>
      <c r="F32" s="126"/>
      <c r="G32" s="170"/>
      <c r="H32" s="126"/>
      <c r="I32" s="170"/>
      <c r="J32" s="126"/>
      <c r="K32" s="170"/>
      <c r="L32" s="126"/>
      <c r="M32" s="170"/>
      <c r="N32" s="126"/>
      <c r="O32" s="170"/>
      <c r="P32" s="126"/>
    </row>
    <row r="33" spans="1:16" ht="12.75">
      <c r="A33" s="134" t="s">
        <v>621</v>
      </c>
      <c r="B33" s="58"/>
      <c r="C33" s="170">
        <f t="shared" si="0"/>
        <v>-4248</v>
      </c>
      <c r="D33" s="126"/>
      <c r="E33" s="170">
        <f>SUM(E30:E32)</f>
        <v>-4248</v>
      </c>
      <c r="F33" s="126"/>
      <c r="G33" s="170"/>
      <c r="H33" s="126"/>
      <c r="I33" s="170"/>
      <c r="J33" s="126"/>
      <c r="K33" s="170"/>
      <c r="L33" s="126"/>
      <c r="M33" s="170"/>
      <c r="N33" s="126"/>
      <c r="O33" s="170"/>
      <c r="P33" s="126"/>
    </row>
    <row r="34" spans="1:16" ht="12.75">
      <c r="A34" s="36" t="s">
        <v>653</v>
      </c>
      <c r="B34" s="17"/>
      <c r="C34" s="169">
        <f t="shared" si="0"/>
        <v>50247</v>
      </c>
      <c r="D34" s="160">
        <f>SUM(D29,D33)</f>
        <v>0</v>
      </c>
      <c r="E34" s="160">
        <f aca="true" t="shared" si="1" ref="E34:P34">SUM(E29,E33)</f>
        <v>50247</v>
      </c>
      <c r="F34" s="160">
        <v>0</v>
      </c>
      <c r="G34" s="160">
        <f t="shared" si="1"/>
        <v>0</v>
      </c>
      <c r="H34" s="160">
        <f t="shared" si="1"/>
        <v>0</v>
      </c>
      <c r="I34" s="160">
        <f t="shared" si="1"/>
        <v>0</v>
      </c>
      <c r="J34" s="160">
        <f t="shared" si="1"/>
        <v>0</v>
      </c>
      <c r="K34" s="160">
        <f t="shared" si="1"/>
        <v>0</v>
      </c>
      <c r="L34" s="160">
        <f t="shared" si="1"/>
        <v>0</v>
      </c>
      <c r="M34" s="160">
        <f t="shared" si="1"/>
        <v>0</v>
      </c>
      <c r="N34" s="160">
        <f t="shared" si="1"/>
        <v>0</v>
      </c>
      <c r="O34" s="160">
        <f t="shared" si="1"/>
        <v>0</v>
      </c>
      <c r="P34" s="160">
        <f t="shared" si="1"/>
        <v>0</v>
      </c>
    </row>
    <row r="35" spans="1:16" s="226" customFormat="1" ht="12.75">
      <c r="A35" s="35" t="s">
        <v>455</v>
      </c>
      <c r="B35" s="12" t="s">
        <v>887</v>
      </c>
      <c r="C35" s="167"/>
      <c r="D35" s="163"/>
      <c r="E35" s="167"/>
      <c r="F35" s="163"/>
      <c r="G35" s="167"/>
      <c r="H35" s="163"/>
      <c r="I35" s="167"/>
      <c r="J35" s="163"/>
      <c r="K35" s="167"/>
      <c r="L35" s="163"/>
      <c r="M35" s="167"/>
      <c r="N35" s="163"/>
      <c r="O35" s="167"/>
      <c r="P35" s="163"/>
    </row>
    <row r="36" spans="1:16" s="226" customFormat="1" ht="12.75">
      <c r="A36" s="134" t="s">
        <v>529</v>
      </c>
      <c r="B36" s="58"/>
      <c r="C36" s="164">
        <f aca="true" t="shared" si="2" ref="C36:C43">SUM(D36:P36)</f>
        <v>41870</v>
      </c>
      <c r="D36" s="126">
        <v>0</v>
      </c>
      <c r="E36" s="170">
        <v>26300</v>
      </c>
      <c r="F36" s="126">
        <v>15570</v>
      </c>
      <c r="G36" s="170">
        <v>0</v>
      </c>
      <c r="H36" s="126">
        <v>0</v>
      </c>
      <c r="I36" s="170">
        <v>0</v>
      </c>
      <c r="J36" s="126">
        <v>0</v>
      </c>
      <c r="K36" s="170">
        <v>0</v>
      </c>
      <c r="L36" s="126">
        <v>0</v>
      </c>
      <c r="M36" s="170">
        <v>0</v>
      </c>
      <c r="N36" s="126">
        <v>0</v>
      </c>
      <c r="O36" s="170">
        <v>0</v>
      </c>
      <c r="P36" s="126">
        <v>0</v>
      </c>
    </row>
    <row r="37" spans="1:16" s="226" customFormat="1" ht="12.75">
      <c r="A37" s="134" t="s">
        <v>652</v>
      </c>
      <c r="B37" s="58"/>
      <c r="C37" s="164">
        <f t="shared" si="2"/>
        <v>41870</v>
      </c>
      <c r="D37" s="126"/>
      <c r="E37" s="170">
        <v>41870</v>
      </c>
      <c r="F37" s="126">
        <v>0</v>
      </c>
      <c r="G37" s="170"/>
      <c r="H37" s="126"/>
      <c r="I37" s="170"/>
      <c r="J37" s="126"/>
      <c r="K37" s="170"/>
      <c r="L37" s="126"/>
      <c r="M37" s="170"/>
      <c r="N37" s="126"/>
      <c r="O37" s="170"/>
      <c r="P37" s="126"/>
    </row>
    <row r="38" spans="1:16" s="226" customFormat="1" ht="12.75">
      <c r="A38" s="134" t="s">
        <v>808</v>
      </c>
      <c r="B38" s="58"/>
      <c r="C38" s="164">
        <f t="shared" si="2"/>
        <v>562</v>
      </c>
      <c r="D38" s="126"/>
      <c r="E38" s="170">
        <v>562</v>
      </c>
      <c r="F38" s="126"/>
      <c r="G38" s="170"/>
      <c r="H38" s="126"/>
      <c r="I38" s="170"/>
      <c r="J38" s="126"/>
      <c r="K38" s="170"/>
      <c r="L38" s="126"/>
      <c r="M38" s="170"/>
      <c r="N38" s="126"/>
      <c r="O38" s="170"/>
      <c r="P38" s="126"/>
    </row>
    <row r="39" spans="1:16" s="226" customFormat="1" ht="12.75">
      <c r="A39" s="134" t="s">
        <v>836</v>
      </c>
      <c r="B39" s="58"/>
      <c r="C39" s="164">
        <f t="shared" si="2"/>
        <v>-400</v>
      </c>
      <c r="D39" s="126"/>
      <c r="E39" s="170">
        <v>-400</v>
      </c>
      <c r="F39" s="126"/>
      <c r="G39" s="170"/>
      <c r="H39" s="126"/>
      <c r="I39" s="170"/>
      <c r="J39" s="126"/>
      <c r="K39" s="170"/>
      <c r="L39" s="126"/>
      <c r="M39" s="170"/>
      <c r="N39" s="126"/>
      <c r="O39" s="170"/>
      <c r="P39" s="126"/>
    </row>
    <row r="40" spans="1:16" s="226" customFormat="1" ht="12.75">
      <c r="A40" s="134" t="s">
        <v>809</v>
      </c>
      <c r="B40" s="58"/>
      <c r="C40" s="164">
        <f t="shared" si="2"/>
        <v>-7274</v>
      </c>
      <c r="D40" s="126"/>
      <c r="E40" s="170">
        <v>-7274</v>
      </c>
      <c r="F40" s="126"/>
      <c r="G40" s="170"/>
      <c r="H40" s="126"/>
      <c r="I40" s="170"/>
      <c r="J40" s="126"/>
      <c r="K40" s="170"/>
      <c r="L40" s="126"/>
      <c r="M40" s="170"/>
      <c r="N40" s="126"/>
      <c r="O40" s="170"/>
      <c r="P40" s="126"/>
    </row>
    <row r="41" spans="1:16" s="226" customFormat="1" ht="12.75">
      <c r="A41" s="134" t="s">
        <v>810</v>
      </c>
      <c r="B41" s="58"/>
      <c r="C41" s="164">
        <f t="shared" si="2"/>
        <v>-2371</v>
      </c>
      <c r="D41" s="126"/>
      <c r="E41" s="170">
        <v>-2371</v>
      </c>
      <c r="F41" s="126"/>
      <c r="G41" s="170"/>
      <c r="H41" s="126"/>
      <c r="I41" s="170"/>
      <c r="J41" s="126"/>
      <c r="K41" s="170"/>
      <c r="L41" s="126"/>
      <c r="M41" s="170"/>
      <c r="N41" s="126"/>
      <c r="O41" s="170"/>
      <c r="P41" s="126"/>
    </row>
    <row r="42" spans="1:16" s="226" customFormat="1" ht="12.75">
      <c r="A42" s="134" t="s">
        <v>621</v>
      </c>
      <c r="B42" s="58"/>
      <c r="C42" s="164">
        <f t="shared" si="2"/>
        <v>-9483</v>
      </c>
      <c r="D42" s="126"/>
      <c r="E42" s="170">
        <f>SUM(E38:E41)</f>
        <v>-9483</v>
      </c>
      <c r="F42" s="170">
        <f aca="true" t="shared" si="3" ref="F42:P42">SUM(F38:F41)</f>
        <v>0</v>
      </c>
      <c r="G42" s="170">
        <f t="shared" si="3"/>
        <v>0</v>
      </c>
      <c r="H42" s="170">
        <f t="shared" si="3"/>
        <v>0</v>
      </c>
      <c r="I42" s="170">
        <f t="shared" si="3"/>
        <v>0</v>
      </c>
      <c r="J42" s="170">
        <f t="shared" si="3"/>
        <v>0</v>
      </c>
      <c r="K42" s="170">
        <f t="shared" si="3"/>
        <v>0</v>
      </c>
      <c r="L42" s="170">
        <f t="shared" si="3"/>
        <v>0</v>
      </c>
      <c r="M42" s="170">
        <f t="shared" si="3"/>
        <v>0</v>
      </c>
      <c r="N42" s="170">
        <f t="shared" si="3"/>
        <v>0</v>
      </c>
      <c r="O42" s="170">
        <f t="shared" si="3"/>
        <v>0</v>
      </c>
      <c r="P42" s="170">
        <f t="shared" si="3"/>
        <v>0</v>
      </c>
    </row>
    <row r="43" spans="1:16" s="226" customFormat="1" ht="12.75">
      <c r="A43" s="36" t="s">
        <v>653</v>
      </c>
      <c r="B43" s="17"/>
      <c r="C43" s="169">
        <f t="shared" si="2"/>
        <v>32387</v>
      </c>
      <c r="D43" s="160">
        <v>0</v>
      </c>
      <c r="E43" s="169">
        <f>SUM(E37,E42)</f>
        <v>32387</v>
      </c>
      <c r="F43" s="160">
        <v>0</v>
      </c>
      <c r="G43" s="169">
        <v>0</v>
      </c>
      <c r="H43" s="160">
        <v>0</v>
      </c>
      <c r="I43" s="169">
        <v>0</v>
      </c>
      <c r="J43" s="160">
        <v>0</v>
      </c>
      <c r="K43" s="169">
        <v>0</v>
      </c>
      <c r="L43" s="160">
        <v>0</v>
      </c>
      <c r="M43" s="169">
        <v>0</v>
      </c>
      <c r="N43" s="160">
        <v>0</v>
      </c>
      <c r="O43" s="169">
        <v>0</v>
      </c>
      <c r="P43" s="160">
        <v>0</v>
      </c>
    </row>
    <row r="44" spans="1:16" s="226" customFormat="1" ht="12.75">
      <c r="A44" s="35" t="s">
        <v>453</v>
      </c>
      <c r="B44" s="12" t="s">
        <v>888</v>
      </c>
      <c r="C44" s="167"/>
      <c r="D44" s="163"/>
      <c r="E44" s="167"/>
      <c r="F44" s="163"/>
      <c r="G44" s="167"/>
      <c r="H44" s="163"/>
      <c r="I44" s="167"/>
      <c r="J44" s="163"/>
      <c r="K44" s="167"/>
      <c r="L44" s="163"/>
      <c r="M44" s="167"/>
      <c r="N44" s="163"/>
      <c r="O44" s="167"/>
      <c r="P44" s="163"/>
    </row>
    <row r="45" spans="1:16" s="226" customFormat="1" ht="12.75">
      <c r="A45" s="134" t="s">
        <v>529</v>
      </c>
      <c r="B45" s="58"/>
      <c r="C45" s="170">
        <f>SUM(D45:P45)</f>
        <v>0</v>
      </c>
      <c r="D45" s="126">
        <v>0</v>
      </c>
      <c r="E45" s="170">
        <v>0</v>
      </c>
      <c r="F45" s="126">
        <v>0</v>
      </c>
      <c r="G45" s="170">
        <v>0</v>
      </c>
      <c r="H45" s="126">
        <v>0</v>
      </c>
      <c r="I45" s="170">
        <v>0</v>
      </c>
      <c r="J45" s="126">
        <v>0</v>
      </c>
      <c r="K45" s="170">
        <v>0</v>
      </c>
      <c r="L45" s="126">
        <v>0</v>
      </c>
      <c r="M45" s="170">
        <v>0</v>
      </c>
      <c r="N45" s="126">
        <v>0</v>
      </c>
      <c r="O45" s="170">
        <v>0</v>
      </c>
      <c r="P45" s="126">
        <v>0</v>
      </c>
    </row>
    <row r="46" spans="1:16" s="226" customFormat="1" ht="12.75">
      <c r="A46" s="40" t="s">
        <v>592</v>
      </c>
      <c r="B46" s="13"/>
      <c r="C46" s="170"/>
      <c r="D46" s="126"/>
      <c r="E46" s="170"/>
      <c r="F46" s="126"/>
      <c r="G46" s="170"/>
      <c r="H46" s="126"/>
      <c r="I46" s="170"/>
      <c r="J46" s="126"/>
      <c r="K46" s="170"/>
      <c r="L46" s="126"/>
      <c r="M46" s="170"/>
      <c r="N46" s="126"/>
      <c r="O46" s="170"/>
      <c r="P46" s="126"/>
    </row>
    <row r="47" spans="1:16" s="226" customFormat="1" ht="12.75">
      <c r="A47" s="36" t="s">
        <v>651</v>
      </c>
      <c r="B47" s="17"/>
      <c r="C47" s="169">
        <f>SUM(D47:P47)</f>
        <v>0</v>
      </c>
      <c r="D47" s="160">
        <v>0</v>
      </c>
      <c r="E47" s="169">
        <v>0</v>
      </c>
      <c r="F47" s="160">
        <v>0</v>
      </c>
      <c r="G47" s="169">
        <v>0</v>
      </c>
      <c r="H47" s="160">
        <v>0</v>
      </c>
      <c r="I47" s="169">
        <v>0</v>
      </c>
      <c r="J47" s="160">
        <v>0</v>
      </c>
      <c r="K47" s="169">
        <v>0</v>
      </c>
      <c r="L47" s="160">
        <v>0</v>
      </c>
      <c r="M47" s="169">
        <v>0</v>
      </c>
      <c r="N47" s="160">
        <v>0</v>
      </c>
      <c r="O47" s="169">
        <v>0</v>
      </c>
      <c r="P47" s="160">
        <v>0</v>
      </c>
    </row>
    <row r="48" spans="1:16" ht="12.75">
      <c r="A48" s="35" t="s">
        <v>336</v>
      </c>
      <c r="B48" s="12" t="s">
        <v>888</v>
      </c>
      <c r="C48" s="167"/>
      <c r="D48" s="163"/>
      <c r="E48" s="167"/>
      <c r="F48" s="163"/>
      <c r="G48" s="167"/>
      <c r="H48" s="163"/>
      <c r="I48" s="167"/>
      <c r="J48" s="163"/>
      <c r="K48" s="167"/>
      <c r="L48" s="163"/>
      <c r="M48" s="167"/>
      <c r="N48" s="163"/>
      <c r="O48" s="167"/>
      <c r="P48" s="163"/>
    </row>
    <row r="49" spans="1:16" ht="12.75">
      <c r="A49" s="134" t="s">
        <v>529</v>
      </c>
      <c r="B49" s="58"/>
      <c r="C49" s="170">
        <f>SUM(D49:P49)</f>
        <v>0</v>
      </c>
      <c r="D49" s="126">
        <v>0</v>
      </c>
      <c r="E49" s="170">
        <v>0</v>
      </c>
      <c r="F49" s="126">
        <v>0</v>
      </c>
      <c r="G49" s="170">
        <v>0</v>
      </c>
      <c r="H49" s="126">
        <v>0</v>
      </c>
      <c r="I49" s="170">
        <v>0</v>
      </c>
      <c r="J49" s="126">
        <v>0</v>
      </c>
      <c r="K49" s="170">
        <v>0</v>
      </c>
      <c r="L49" s="126">
        <v>0</v>
      </c>
      <c r="M49" s="170">
        <v>0</v>
      </c>
      <c r="N49" s="126">
        <v>0</v>
      </c>
      <c r="O49" s="170">
        <v>0</v>
      </c>
      <c r="P49" s="126">
        <v>0</v>
      </c>
    </row>
    <row r="50" spans="1:16" ht="12.75">
      <c r="A50" s="40" t="s">
        <v>592</v>
      </c>
      <c r="B50" s="13"/>
      <c r="C50" s="170"/>
      <c r="D50" s="126"/>
      <c r="E50" s="170"/>
      <c r="F50" s="126"/>
      <c r="G50" s="170"/>
      <c r="H50" s="126"/>
      <c r="I50" s="170"/>
      <c r="J50" s="126"/>
      <c r="K50" s="170"/>
      <c r="L50" s="126"/>
      <c r="M50" s="170"/>
      <c r="N50" s="126"/>
      <c r="O50" s="170"/>
      <c r="P50" s="126"/>
    </row>
    <row r="51" spans="1:16" ht="12.75">
      <c r="A51" s="36" t="s">
        <v>651</v>
      </c>
      <c r="B51" s="17"/>
      <c r="C51" s="169">
        <f>SUM(D51:P51)</f>
        <v>0</v>
      </c>
      <c r="D51" s="160">
        <v>0</v>
      </c>
      <c r="E51" s="169">
        <v>0</v>
      </c>
      <c r="F51" s="160">
        <v>0</v>
      </c>
      <c r="G51" s="169">
        <v>0</v>
      </c>
      <c r="H51" s="160">
        <v>0</v>
      </c>
      <c r="I51" s="169">
        <v>0</v>
      </c>
      <c r="J51" s="160">
        <v>0</v>
      </c>
      <c r="K51" s="169">
        <v>0</v>
      </c>
      <c r="L51" s="160">
        <v>0</v>
      </c>
      <c r="M51" s="169">
        <v>0</v>
      </c>
      <c r="N51" s="160">
        <v>0</v>
      </c>
      <c r="O51" s="169">
        <v>0</v>
      </c>
      <c r="P51" s="160">
        <v>0</v>
      </c>
    </row>
    <row r="52" spans="1:16" ht="12.75">
      <c r="A52" s="286" t="s">
        <v>337</v>
      </c>
      <c r="B52" s="56" t="s">
        <v>887</v>
      </c>
      <c r="C52" s="167"/>
      <c r="D52" s="163"/>
      <c r="E52" s="167"/>
      <c r="F52" s="163"/>
      <c r="G52" s="167"/>
      <c r="H52" s="163"/>
      <c r="I52" s="167"/>
      <c r="J52" s="163"/>
      <c r="K52" s="167"/>
      <c r="L52" s="163"/>
      <c r="M52" s="167"/>
      <c r="N52" s="163"/>
      <c r="O52" s="167"/>
      <c r="P52" s="163"/>
    </row>
    <row r="53" spans="1:16" ht="12.75">
      <c r="A53" s="134" t="s">
        <v>529</v>
      </c>
      <c r="B53" s="58"/>
      <c r="C53" s="170">
        <f>SUM(D53:P53)</f>
        <v>0</v>
      </c>
      <c r="D53" s="126">
        <v>0</v>
      </c>
      <c r="E53" s="170">
        <v>0</v>
      </c>
      <c r="F53" s="126">
        <v>0</v>
      </c>
      <c r="G53" s="170">
        <v>0</v>
      </c>
      <c r="H53" s="126">
        <v>0</v>
      </c>
      <c r="I53" s="170">
        <v>0</v>
      </c>
      <c r="J53" s="126">
        <v>0</v>
      </c>
      <c r="K53" s="170">
        <v>0</v>
      </c>
      <c r="L53" s="126">
        <v>0</v>
      </c>
      <c r="M53" s="170">
        <v>0</v>
      </c>
      <c r="N53" s="126">
        <v>0</v>
      </c>
      <c r="O53" s="170">
        <v>0</v>
      </c>
      <c r="P53" s="126">
        <v>0</v>
      </c>
    </row>
    <row r="54" spans="1:16" ht="12.75">
      <c r="A54" s="40" t="s">
        <v>592</v>
      </c>
      <c r="B54" s="13"/>
      <c r="C54" s="170"/>
      <c r="D54" s="126"/>
      <c r="E54" s="170"/>
      <c r="F54" s="126"/>
      <c r="G54" s="170"/>
      <c r="H54" s="126"/>
      <c r="I54" s="170"/>
      <c r="J54" s="126"/>
      <c r="K54" s="170"/>
      <c r="L54" s="126"/>
      <c r="M54" s="170"/>
      <c r="N54" s="126"/>
      <c r="O54" s="170"/>
      <c r="P54" s="126"/>
    </row>
    <row r="55" spans="1:16" ht="12.75">
      <c r="A55" s="36" t="s">
        <v>651</v>
      </c>
      <c r="B55" s="17"/>
      <c r="C55" s="169">
        <f>SUM(D55:P55)</f>
        <v>0</v>
      </c>
      <c r="D55" s="160">
        <v>0</v>
      </c>
      <c r="E55" s="169">
        <v>0</v>
      </c>
      <c r="F55" s="160">
        <v>0</v>
      </c>
      <c r="G55" s="169">
        <v>0</v>
      </c>
      <c r="H55" s="160">
        <v>0</v>
      </c>
      <c r="I55" s="169">
        <v>0</v>
      </c>
      <c r="J55" s="160">
        <v>0</v>
      </c>
      <c r="K55" s="169">
        <v>0</v>
      </c>
      <c r="L55" s="160">
        <v>0</v>
      </c>
      <c r="M55" s="169">
        <v>0</v>
      </c>
      <c r="N55" s="160">
        <v>0</v>
      </c>
      <c r="O55" s="169">
        <v>0</v>
      </c>
      <c r="P55" s="160">
        <v>0</v>
      </c>
    </row>
    <row r="56" spans="1:16" ht="12.75">
      <c r="A56" s="286" t="s">
        <v>338</v>
      </c>
      <c r="B56" s="56" t="s">
        <v>887</v>
      </c>
      <c r="C56" s="167"/>
      <c r="D56" s="163"/>
      <c r="E56" s="167"/>
      <c r="F56" s="163"/>
      <c r="G56" s="167"/>
      <c r="H56" s="163"/>
      <c r="I56" s="167"/>
      <c r="J56" s="163"/>
      <c r="K56" s="167"/>
      <c r="L56" s="163"/>
      <c r="M56" s="167"/>
      <c r="N56" s="163"/>
      <c r="O56" s="167"/>
      <c r="P56" s="163"/>
    </row>
    <row r="57" spans="1:16" ht="12.75">
      <c r="A57" s="134" t="s">
        <v>529</v>
      </c>
      <c r="B57" s="58"/>
      <c r="C57" s="164">
        <f>SUM(D57:P57)</f>
        <v>691648</v>
      </c>
      <c r="D57" s="126">
        <v>0</v>
      </c>
      <c r="E57" s="170">
        <v>655</v>
      </c>
      <c r="F57" s="126">
        <v>5896</v>
      </c>
      <c r="G57" s="170">
        <v>46043</v>
      </c>
      <c r="H57" s="126">
        <v>0</v>
      </c>
      <c r="I57" s="170">
        <v>0</v>
      </c>
      <c r="J57" s="126">
        <v>947</v>
      </c>
      <c r="K57" s="170">
        <v>0</v>
      </c>
      <c r="L57" s="126">
        <v>0</v>
      </c>
      <c r="M57" s="170">
        <v>221107</v>
      </c>
      <c r="N57" s="126">
        <v>417000</v>
      </c>
      <c r="O57" s="170">
        <v>0</v>
      </c>
      <c r="P57" s="126">
        <v>0</v>
      </c>
    </row>
    <row r="58" spans="1:16" ht="12.75">
      <c r="A58" s="134" t="s">
        <v>656</v>
      </c>
      <c r="B58" s="58"/>
      <c r="C58" s="164">
        <f>SUM(D58:P58)</f>
        <v>229145</v>
      </c>
      <c r="D58" s="126"/>
      <c r="E58" s="170">
        <v>6551</v>
      </c>
      <c r="F58" s="126">
        <v>0</v>
      </c>
      <c r="G58" s="170">
        <v>46043</v>
      </c>
      <c r="H58" s="126"/>
      <c r="I58" s="170"/>
      <c r="J58" s="126">
        <v>947</v>
      </c>
      <c r="K58" s="170"/>
      <c r="L58" s="126"/>
      <c r="M58" s="170">
        <v>751</v>
      </c>
      <c r="N58" s="126">
        <v>177200</v>
      </c>
      <c r="O58" s="170"/>
      <c r="P58" s="126">
        <v>-2347</v>
      </c>
    </row>
    <row r="59" spans="1:16" ht="12.75">
      <c r="A59" s="134" t="s">
        <v>811</v>
      </c>
      <c r="B59" s="58"/>
      <c r="C59" s="164">
        <f>SUM(D59:P59)</f>
        <v>1404</v>
      </c>
      <c r="D59" s="126"/>
      <c r="E59" s="170">
        <v>1404</v>
      </c>
      <c r="F59" s="126"/>
      <c r="G59" s="170"/>
      <c r="H59" s="126"/>
      <c r="I59" s="170"/>
      <c r="J59" s="126"/>
      <c r="K59" s="170"/>
      <c r="L59" s="126"/>
      <c r="M59" s="170"/>
      <c r="N59" s="126"/>
      <c r="O59" s="170"/>
      <c r="P59" s="126"/>
    </row>
    <row r="60" spans="1:16" ht="12.75">
      <c r="A60" s="134" t="s">
        <v>812</v>
      </c>
      <c r="B60" s="58"/>
      <c r="C60" s="164">
        <f>SUM(D60:P60)</f>
        <v>-1142</v>
      </c>
      <c r="D60" s="126"/>
      <c r="E60" s="170">
        <v>-1142</v>
      </c>
      <c r="F60" s="126"/>
      <c r="G60" s="170"/>
      <c r="H60" s="126"/>
      <c r="I60" s="170"/>
      <c r="J60" s="126"/>
      <c r="K60" s="170"/>
      <c r="L60" s="126"/>
      <c r="M60" s="170"/>
      <c r="N60" s="126"/>
      <c r="O60" s="170"/>
      <c r="P60" s="126"/>
    </row>
    <row r="61" spans="1:16" ht="12.75">
      <c r="A61" s="134" t="s">
        <v>813</v>
      </c>
      <c r="B61" s="58"/>
      <c r="C61" s="164">
        <f>SUM(D61:P61)</f>
        <v>389</v>
      </c>
      <c r="D61" s="126"/>
      <c r="E61" s="170">
        <v>389</v>
      </c>
      <c r="F61" s="126"/>
      <c r="G61" s="170"/>
      <c r="H61" s="126"/>
      <c r="I61" s="170"/>
      <c r="J61" s="126"/>
      <c r="K61" s="170"/>
      <c r="L61" s="126"/>
      <c r="M61" s="170"/>
      <c r="N61" s="126"/>
      <c r="O61" s="170"/>
      <c r="P61" s="126"/>
    </row>
    <row r="62" spans="1:16" ht="12.75">
      <c r="A62" s="134" t="s">
        <v>814</v>
      </c>
      <c r="B62" s="58"/>
      <c r="C62" s="164">
        <f aca="true" t="shared" si="4" ref="C62:C67">SUM(D62:P62)</f>
        <v>-177200</v>
      </c>
      <c r="D62" s="126"/>
      <c r="E62" s="170"/>
      <c r="F62" s="126"/>
      <c r="G62" s="170"/>
      <c r="H62" s="126"/>
      <c r="I62" s="170"/>
      <c r="J62" s="126"/>
      <c r="K62" s="170"/>
      <c r="L62" s="126"/>
      <c r="M62" s="170"/>
      <c r="N62" s="126">
        <v>-177200</v>
      </c>
      <c r="O62" s="170"/>
      <c r="P62" s="126"/>
    </row>
    <row r="63" spans="1:16" ht="12.75">
      <c r="A63" s="134" t="s">
        <v>815</v>
      </c>
      <c r="B63" s="58"/>
      <c r="C63" s="164">
        <f t="shared" si="4"/>
        <v>-470</v>
      </c>
      <c r="D63" s="126"/>
      <c r="E63" s="170">
        <v>-470</v>
      </c>
      <c r="F63" s="126"/>
      <c r="G63" s="170"/>
      <c r="H63" s="126"/>
      <c r="I63" s="170"/>
      <c r="J63" s="126"/>
      <c r="K63" s="170"/>
      <c r="L63" s="126"/>
      <c r="M63" s="170"/>
      <c r="N63" s="126"/>
      <c r="O63" s="170"/>
      <c r="P63" s="126"/>
    </row>
    <row r="64" spans="1:16" ht="12.75">
      <c r="A64" s="134" t="s">
        <v>816</v>
      </c>
      <c r="B64" s="58"/>
      <c r="C64" s="164">
        <f t="shared" si="4"/>
        <v>-22513</v>
      </c>
      <c r="D64" s="126"/>
      <c r="E64" s="170"/>
      <c r="F64" s="126"/>
      <c r="G64" s="170">
        <v>-22513</v>
      </c>
      <c r="H64" s="126"/>
      <c r="I64" s="170"/>
      <c r="J64" s="126"/>
      <c r="K64" s="170"/>
      <c r="L64" s="126"/>
      <c r="M64" s="170"/>
      <c r="N64" s="126"/>
      <c r="O64" s="170"/>
      <c r="P64" s="126"/>
    </row>
    <row r="65" spans="1:16" ht="12.75">
      <c r="A65" s="134" t="s">
        <v>817</v>
      </c>
      <c r="B65" s="58"/>
      <c r="C65" s="164">
        <f t="shared" si="4"/>
        <v>-11449</v>
      </c>
      <c r="D65" s="126"/>
      <c r="E65" s="170"/>
      <c r="F65" s="126"/>
      <c r="G65" s="170">
        <v>-11449</v>
      </c>
      <c r="H65" s="126"/>
      <c r="I65" s="170"/>
      <c r="J65" s="126"/>
      <c r="K65" s="170"/>
      <c r="L65" s="126"/>
      <c r="M65" s="170"/>
      <c r="N65" s="126"/>
      <c r="O65" s="170"/>
      <c r="P65" s="126"/>
    </row>
    <row r="66" spans="1:16" ht="12.75">
      <c r="A66" s="134" t="s">
        <v>818</v>
      </c>
      <c r="B66" s="58"/>
      <c r="C66" s="164">
        <f t="shared" si="4"/>
        <v>452</v>
      </c>
      <c r="D66" s="126"/>
      <c r="E66" s="170">
        <v>452</v>
      </c>
      <c r="F66" s="126"/>
      <c r="G66" s="170"/>
      <c r="H66" s="126"/>
      <c r="I66" s="170"/>
      <c r="J66" s="126"/>
      <c r="K66" s="170"/>
      <c r="L66" s="126"/>
      <c r="M66" s="170"/>
      <c r="N66" s="126"/>
      <c r="O66" s="170"/>
      <c r="P66" s="126"/>
    </row>
    <row r="67" spans="1:16" ht="12.75">
      <c r="A67" s="134" t="s">
        <v>819</v>
      </c>
      <c r="B67" s="58"/>
      <c r="C67" s="164">
        <f t="shared" si="4"/>
        <v>1351</v>
      </c>
      <c r="D67" s="126"/>
      <c r="E67" s="170">
        <v>1351</v>
      </c>
      <c r="F67" s="126"/>
      <c r="G67" s="170"/>
      <c r="H67" s="126"/>
      <c r="I67" s="170"/>
      <c r="J67" s="126"/>
      <c r="K67" s="170"/>
      <c r="L67" s="126"/>
      <c r="M67" s="170"/>
      <c r="N67" s="126"/>
      <c r="O67" s="170"/>
      <c r="P67" s="126"/>
    </row>
    <row r="68" spans="1:16" ht="12.75">
      <c r="A68" s="134" t="s">
        <v>549</v>
      </c>
      <c r="B68" s="58"/>
      <c r="C68" s="164">
        <f>SUM(C59:C67)</f>
        <v>-209178</v>
      </c>
      <c r="D68" s="126">
        <f>SUM(D59:D61)</f>
        <v>0</v>
      </c>
      <c r="E68" s="126">
        <f>SUM(E59:E67)</f>
        <v>1984</v>
      </c>
      <c r="F68" s="126">
        <f aca="true" t="shared" si="5" ref="F68:O68">SUM(F59:F67)</f>
        <v>0</v>
      </c>
      <c r="G68" s="126">
        <f t="shared" si="5"/>
        <v>-33962</v>
      </c>
      <c r="H68" s="126">
        <f t="shared" si="5"/>
        <v>0</v>
      </c>
      <c r="I68" s="126">
        <f t="shared" si="5"/>
        <v>0</v>
      </c>
      <c r="J68" s="126">
        <f t="shared" si="5"/>
        <v>0</v>
      </c>
      <c r="K68" s="126">
        <f t="shared" si="5"/>
        <v>0</v>
      </c>
      <c r="L68" s="126">
        <f t="shared" si="5"/>
        <v>0</v>
      </c>
      <c r="M68" s="126">
        <f t="shared" si="5"/>
        <v>0</v>
      </c>
      <c r="N68" s="126">
        <f t="shared" si="5"/>
        <v>-177200</v>
      </c>
      <c r="O68" s="126">
        <f t="shared" si="5"/>
        <v>0</v>
      </c>
      <c r="P68" s="126">
        <f>SUM(P59:P61)</f>
        <v>0</v>
      </c>
    </row>
    <row r="69" spans="1:16" ht="12.75">
      <c r="A69" s="36" t="s">
        <v>657</v>
      </c>
      <c r="B69" s="17"/>
      <c r="C69" s="169">
        <f>SUM(C58,C68)</f>
        <v>19967</v>
      </c>
      <c r="D69" s="160">
        <f>SUM(D58,D68)</f>
        <v>0</v>
      </c>
      <c r="E69" s="160">
        <f aca="true" t="shared" si="6" ref="E69:P69">SUM(E58,E68)</f>
        <v>8535</v>
      </c>
      <c r="F69" s="160">
        <f t="shared" si="6"/>
        <v>0</v>
      </c>
      <c r="G69" s="160">
        <f t="shared" si="6"/>
        <v>12081</v>
      </c>
      <c r="H69" s="160">
        <f t="shared" si="6"/>
        <v>0</v>
      </c>
      <c r="I69" s="160">
        <f t="shared" si="6"/>
        <v>0</v>
      </c>
      <c r="J69" s="160">
        <f t="shared" si="6"/>
        <v>947</v>
      </c>
      <c r="K69" s="160">
        <f t="shared" si="6"/>
        <v>0</v>
      </c>
      <c r="L69" s="160">
        <f t="shared" si="6"/>
        <v>0</v>
      </c>
      <c r="M69" s="160">
        <f t="shared" si="6"/>
        <v>751</v>
      </c>
      <c r="N69" s="160">
        <f t="shared" si="6"/>
        <v>0</v>
      </c>
      <c r="O69" s="160">
        <f t="shared" si="6"/>
        <v>0</v>
      </c>
      <c r="P69" s="160">
        <f t="shared" si="6"/>
        <v>-2347</v>
      </c>
    </row>
    <row r="70" spans="1:16" ht="12.75">
      <c r="A70" s="286" t="s">
        <v>339</v>
      </c>
      <c r="B70" s="56" t="s">
        <v>887</v>
      </c>
      <c r="C70" s="167"/>
      <c r="D70" s="163"/>
      <c r="E70" s="167"/>
      <c r="F70" s="163"/>
      <c r="G70" s="167"/>
      <c r="H70" s="163"/>
      <c r="I70" s="167"/>
      <c r="J70" s="163"/>
      <c r="K70" s="167"/>
      <c r="L70" s="163"/>
      <c r="M70" s="167"/>
      <c r="N70" s="163"/>
      <c r="O70" s="167"/>
      <c r="P70" s="163"/>
    </row>
    <row r="71" spans="1:16" ht="12.75">
      <c r="A71" s="134" t="s">
        <v>529</v>
      </c>
      <c r="B71" s="58"/>
      <c r="C71" s="164">
        <f aca="true" t="shared" si="7" ref="C71:C82">SUM(D71:P71)</f>
        <v>1485187</v>
      </c>
      <c r="D71" s="126">
        <v>0</v>
      </c>
      <c r="E71" s="170">
        <v>0</v>
      </c>
      <c r="F71" s="126">
        <v>1060516</v>
      </c>
      <c r="G71" s="170">
        <v>42589</v>
      </c>
      <c r="H71" s="126">
        <v>382082</v>
      </c>
      <c r="I71" s="170">
        <v>0</v>
      </c>
      <c r="J71" s="126">
        <v>0</v>
      </c>
      <c r="K71" s="170">
        <v>0</v>
      </c>
      <c r="L71" s="126">
        <v>0</v>
      </c>
      <c r="M71" s="170">
        <v>0</v>
      </c>
      <c r="N71" s="126">
        <v>0</v>
      </c>
      <c r="O71" s="170">
        <v>0</v>
      </c>
      <c r="P71" s="126">
        <v>0</v>
      </c>
    </row>
    <row r="72" spans="1:16" ht="12.75">
      <c r="A72" s="134" t="s">
        <v>594</v>
      </c>
      <c r="B72" s="58"/>
      <c r="C72" s="164">
        <f t="shared" si="7"/>
        <v>1959159</v>
      </c>
      <c r="D72" s="126"/>
      <c r="E72" s="170"/>
      <c r="F72" s="126">
        <v>1060516</v>
      </c>
      <c r="G72" s="170">
        <v>42589</v>
      </c>
      <c r="H72" s="126">
        <v>441403</v>
      </c>
      <c r="I72" s="170"/>
      <c r="J72" s="126"/>
      <c r="K72" s="170"/>
      <c r="L72" s="126">
        <v>414651</v>
      </c>
      <c r="M72" s="170"/>
      <c r="N72" s="126"/>
      <c r="O72" s="170"/>
      <c r="P72" s="126"/>
    </row>
    <row r="73" spans="1:16" ht="12.75">
      <c r="A73" s="134" t="s">
        <v>822</v>
      </c>
      <c r="B73" s="58"/>
      <c r="C73" s="164">
        <f t="shared" si="7"/>
        <v>2950</v>
      </c>
      <c r="D73" s="126"/>
      <c r="E73" s="170"/>
      <c r="F73" s="126">
        <v>2950</v>
      </c>
      <c r="G73" s="170"/>
      <c r="H73" s="126"/>
      <c r="I73" s="170"/>
      <c r="J73" s="126"/>
      <c r="K73" s="170"/>
      <c r="L73" s="126"/>
      <c r="M73" s="170"/>
      <c r="N73" s="126"/>
      <c r="O73" s="170"/>
      <c r="P73" s="126"/>
    </row>
    <row r="74" spans="1:16" ht="12.75">
      <c r="A74" s="134" t="s">
        <v>823</v>
      </c>
      <c r="B74" s="58"/>
      <c r="C74" s="164">
        <f t="shared" si="7"/>
        <v>18433</v>
      </c>
      <c r="D74" s="126"/>
      <c r="E74" s="170"/>
      <c r="F74" s="126">
        <v>18433</v>
      </c>
      <c r="G74" s="170"/>
      <c r="H74" s="126"/>
      <c r="I74" s="170"/>
      <c r="J74" s="126"/>
      <c r="K74" s="170"/>
      <c r="L74" s="126"/>
      <c r="M74" s="170"/>
      <c r="N74" s="126"/>
      <c r="O74" s="170"/>
      <c r="P74" s="126"/>
    </row>
    <row r="75" spans="1:16" ht="12.75">
      <c r="A75" s="134" t="s">
        <v>824</v>
      </c>
      <c r="B75" s="58"/>
      <c r="C75" s="164">
        <f t="shared" si="7"/>
        <v>13391</v>
      </c>
      <c r="D75" s="126"/>
      <c r="E75" s="170"/>
      <c r="F75" s="126">
        <v>13391</v>
      </c>
      <c r="G75" s="170"/>
      <c r="H75" s="126"/>
      <c r="I75" s="170"/>
      <c r="J75" s="126"/>
      <c r="K75" s="170"/>
      <c r="L75" s="126"/>
      <c r="M75" s="170"/>
      <c r="N75" s="126"/>
      <c r="O75" s="170"/>
      <c r="P75" s="126"/>
    </row>
    <row r="76" spans="1:16" ht="12.75">
      <c r="A76" s="134" t="s">
        <v>825</v>
      </c>
      <c r="B76" s="58"/>
      <c r="C76" s="164">
        <f t="shared" si="7"/>
        <v>-1317</v>
      </c>
      <c r="D76" s="126"/>
      <c r="E76" s="170"/>
      <c r="F76" s="126">
        <v>-1317</v>
      </c>
      <c r="G76" s="170"/>
      <c r="H76" s="126"/>
      <c r="I76" s="170"/>
      <c r="J76" s="126"/>
      <c r="K76" s="170"/>
      <c r="L76" s="126"/>
      <c r="M76" s="170"/>
      <c r="N76" s="126"/>
      <c r="O76" s="170"/>
      <c r="P76" s="126"/>
    </row>
    <row r="77" spans="1:16" ht="12.75">
      <c r="A77" s="134" t="s">
        <v>826</v>
      </c>
      <c r="B77" s="58"/>
      <c r="C77" s="164">
        <f t="shared" si="7"/>
        <v>-13794</v>
      </c>
      <c r="D77" s="126"/>
      <c r="E77" s="170"/>
      <c r="F77" s="126"/>
      <c r="G77" s="170">
        <v>-13794</v>
      </c>
      <c r="H77" s="126"/>
      <c r="I77" s="170"/>
      <c r="J77" s="126"/>
      <c r="K77" s="170"/>
      <c r="L77" s="126"/>
      <c r="M77" s="170"/>
      <c r="N77" s="126"/>
      <c r="O77" s="170"/>
      <c r="P77" s="126"/>
    </row>
    <row r="78" spans="1:16" ht="12.75">
      <c r="A78" s="134" t="s">
        <v>827</v>
      </c>
      <c r="B78" s="58"/>
      <c r="C78" s="164">
        <f t="shared" si="7"/>
        <v>1334</v>
      </c>
      <c r="D78" s="126"/>
      <c r="E78" s="170"/>
      <c r="F78" s="126"/>
      <c r="G78" s="170">
        <v>1334</v>
      </c>
      <c r="H78" s="126"/>
      <c r="I78" s="170"/>
      <c r="J78" s="126"/>
      <c r="K78" s="170"/>
      <c r="L78" s="126"/>
      <c r="M78" s="170"/>
      <c r="N78" s="126"/>
      <c r="O78" s="170"/>
      <c r="P78" s="126"/>
    </row>
    <row r="79" spans="1:16" ht="12.75">
      <c r="A79" s="134" t="s">
        <v>828</v>
      </c>
      <c r="B79" s="58"/>
      <c r="C79" s="164">
        <f t="shared" si="7"/>
        <v>15131</v>
      </c>
      <c r="D79" s="126"/>
      <c r="E79" s="170"/>
      <c r="F79" s="126"/>
      <c r="G79" s="170"/>
      <c r="H79" s="126">
        <v>15131</v>
      </c>
      <c r="I79" s="170"/>
      <c r="J79" s="126"/>
      <c r="K79" s="170"/>
      <c r="L79" s="126"/>
      <c r="M79" s="170"/>
      <c r="N79" s="126"/>
      <c r="O79" s="170"/>
      <c r="P79" s="126"/>
    </row>
    <row r="80" spans="1:16" ht="12.75">
      <c r="A80" s="134" t="s">
        <v>829</v>
      </c>
      <c r="B80" s="58"/>
      <c r="C80" s="164">
        <f t="shared" si="7"/>
        <v>61196</v>
      </c>
      <c r="D80" s="126"/>
      <c r="E80" s="170"/>
      <c r="F80" s="126"/>
      <c r="G80" s="170"/>
      <c r="H80" s="248">
        <v>61196</v>
      </c>
      <c r="I80" s="170"/>
      <c r="J80" s="126"/>
      <c r="K80" s="170"/>
      <c r="L80" s="126"/>
      <c r="M80" s="170"/>
      <c r="N80" s="126"/>
      <c r="O80" s="170"/>
      <c r="P80" s="126"/>
    </row>
    <row r="81" spans="1:16" ht="12.75">
      <c r="A81" s="134" t="s">
        <v>830</v>
      </c>
      <c r="B81" s="58"/>
      <c r="C81" s="164">
        <f t="shared" si="7"/>
        <v>1374</v>
      </c>
      <c r="D81" s="126"/>
      <c r="E81" s="170"/>
      <c r="F81" s="126"/>
      <c r="G81" s="170"/>
      <c r="H81" s="248"/>
      <c r="I81" s="170"/>
      <c r="J81" s="126"/>
      <c r="K81" s="170"/>
      <c r="L81" s="126"/>
      <c r="M81" s="170">
        <v>1374</v>
      </c>
      <c r="N81" s="126"/>
      <c r="O81" s="170"/>
      <c r="P81" s="126"/>
    </row>
    <row r="82" spans="1:16" ht="12.75">
      <c r="A82" s="134" t="s">
        <v>550</v>
      </c>
      <c r="B82" s="58"/>
      <c r="C82" s="164">
        <f t="shared" si="7"/>
        <v>98698</v>
      </c>
      <c r="D82" s="126">
        <f aca="true" t="shared" si="8" ref="D82:L82">SUM(D73:D80)</f>
        <v>0</v>
      </c>
      <c r="E82" s="126">
        <f t="shared" si="8"/>
        <v>0</v>
      </c>
      <c r="F82" s="126">
        <f t="shared" si="8"/>
        <v>33457</v>
      </c>
      <c r="G82" s="126">
        <f t="shared" si="8"/>
        <v>-12460</v>
      </c>
      <c r="H82" s="126">
        <f t="shared" si="8"/>
        <v>76327</v>
      </c>
      <c r="I82" s="126">
        <f t="shared" si="8"/>
        <v>0</v>
      </c>
      <c r="J82" s="126">
        <f t="shared" si="8"/>
        <v>0</v>
      </c>
      <c r="K82" s="126">
        <f t="shared" si="8"/>
        <v>0</v>
      </c>
      <c r="L82" s="126">
        <f t="shared" si="8"/>
        <v>0</v>
      </c>
      <c r="M82" s="126">
        <v>1374</v>
      </c>
      <c r="N82" s="126">
        <f>SUM(N73:N80)</f>
        <v>0</v>
      </c>
      <c r="O82" s="126">
        <f>SUM(O73:O80)</f>
        <v>0</v>
      </c>
      <c r="P82" s="126">
        <f>SUM(P73:P80)</f>
        <v>0</v>
      </c>
    </row>
    <row r="83" spans="1:16" ht="12.75">
      <c r="A83" s="36" t="s">
        <v>530</v>
      </c>
      <c r="B83" s="17"/>
      <c r="C83" s="169">
        <f aca="true" t="shared" si="9" ref="C83:P83">SUM(C72,C82)</f>
        <v>2057857</v>
      </c>
      <c r="D83" s="160">
        <f t="shared" si="9"/>
        <v>0</v>
      </c>
      <c r="E83" s="160">
        <f t="shared" si="9"/>
        <v>0</v>
      </c>
      <c r="F83" s="160">
        <f t="shared" si="9"/>
        <v>1093973</v>
      </c>
      <c r="G83" s="160">
        <f t="shared" si="9"/>
        <v>30129</v>
      </c>
      <c r="H83" s="160">
        <f t="shared" si="9"/>
        <v>517730</v>
      </c>
      <c r="I83" s="160">
        <f t="shared" si="9"/>
        <v>0</v>
      </c>
      <c r="J83" s="160">
        <f t="shared" si="9"/>
        <v>0</v>
      </c>
      <c r="K83" s="160">
        <f t="shared" si="9"/>
        <v>0</v>
      </c>
      <c r="L83" s="160">
        <f t="shared" si="9"/>
        <v>414651</v>
      </c>
      <c r="M83" s="160">
        <f t="shared" si="9"/>
        <v>1374</v>
      </c>
      <c r="N83" s="160">
        <f t="shared" si="9"/>
        <v>0</v>
      </c>
      <c r="O83" s="160">
        <f t="shared" si="9"/>
        <v>0</v>
      </c>
      <c r="P83" s="160">
        <f t="shared" si="9"/>
        <v>0</v>
      </c>
    </row>
    <row r="84" spans="1:16" ht="12.75">
      <c r="A84" s="337" t="s">
        <v>418</v>
      </c>
      <c r="B84" s="58" t="s">
        <v>887</v>
      </c>
      <c r="C84" s="170"/>
      <c r="D84" s="126"/>
      <c r="E84" s="170"/>
      <c r="F84" s="126"/>
      <c r="G84" s="170"/>
      <c r="H84" s="126"/>
      <c r="I84" s="170"/>
      <c r="J84" s="126"/>
      <c r="K84" s="170"/>
      <c r="L84" s="126"/>
      <c r="M84" s="170"/>
      <c r="N84" s="126"/>
      <c r="O84" s="170"/>
      <c r="P84" s="126"/>
    </row>
    <row r="85" spans="1:16" ht="12.75">
      <c r="A85" s="134" t="s">
        <v>529</v>
      </c>
      <c r="B85" s="58"/>
      <c r="C85" s="170">
        <f>SUM(D85:P85)</f>
        <v>0</v>
      </c>
      <c r="D85" s="126">
        <v>0</v>
      </c>
      <c r="E85" s="170">
        <v>0</v>
      </c>
      <c r="F85" s="126">
        <v>0</v>
      </c>
      <c r="G85" s="170">
        <v>0</v>
      </c>
      <c r="H85" s="126">
        <v>0</v>
      </c>
      <c r="I85" s="170">
        <v>0</v>
      </c>
      <c r="J85" s="126">
        <v>0</v>
      </c>
      <c r="K85" s="170">
        <v>0</v>
      </c>
      <c r="L85" s="126">
        <v>0</v>
      </c>
      <c r="M85" s="170">
        <v>0</v>
      </c>
      <c r="N85" s="126">
        <v>0</v>
      </c>
      <c r="O85" s="170">
        <v>0</v>
      </c>
      <c r="P85" s="126">
        <v>0</v>
      </c>
    </row>
    <row r="86" spans="1:16" ht="12.75">
      <c r="A86" s="40" t="s">
        <v>592</v>
      </c>
      <c r="B86" s="13"/>
      <c r="C86" s="170"/>
      <c r="D86" s="126"/>
      <c r="E86" s="170"/>
      <c r="F86" s="126"/>
      <c r="G86" s="170"/>
      <c r="H86" s="126"/>
      <c r="I86" s="170"/>
      <c r="J86" s="126"/>
      <c r="K86" s="170"/>
      <c r="L86" s="126"/>
      <c r="M86" s="170"/>
      <c r="N86" s="126"/>
      <c r="O86" s="170"/>
      <c r="P86" s="126"/>
    </row>
    <row r="87" spans="1:16" ht="12.75">
      <c r="A87" s="36" t="s">
        <v>651</v>
      </c>
      <c r="B87" s="13"/>
      <c r="C87" s="170">
        <f>SUM(D87:P87)</f>
        <v>0</v>
      </c>
      <c r="D87" s="126">
        <v>0</v>
      </c>
      <c r="E87" s="170">
        <v>0</v>
      </c>
      <c r="F87" s="126">
        <v>0</v>
      </c>
      <c r="G87" s="170">
        <v>0</v>
      </c>
      <c r="H87" s="126">
        <v>0</v>
      </c>
      <c r="I87" s="170">
        <v>0</v>
      </c>
      <c r="J87" s="126">
        <v>0</v>
      </c>
      <c r="K87" s="170">
        <v>0</v>
      </c>
      <c r="L87" s="126">
        <v>0</v>
      </c>
      <c r="M87" s="170">
        <v>0</v>
      </c>
      <c r="N87" s="126">
        <v>0</v>
      </c>
      <c r="O87" s="170">
        <v>0</v>
      </c>
      <c r="P87" s="126">
        <v>0</v>
      </c>
    </row>
    <row r="88" spans="1:16" ht="12.75">
      <c r="A88" s="286" t="s">
        <v>340</v>
      </c>
      <c r="B88" s="56" t="s">
        <v>887</v>
      </c>
      <c r="C88" s="167"/>
      <c r="D88" s="163"/>
      <c r="E88" s="167"/>
      <c r="F88" s="163"/>
      <c r="G88" s="167"/>
      <c r="H88" s="163"/>
      <c r="I88" s="167"/>
      <c r="J88" s="163"/>
      <c r="K88" s="167"/>
      <c r="L88" s="163"/>
      <c r="M88" s="167"/>
      <c r="N88" s="163"/>
      <c r="O88" s="167"/>
      <c r="P88" s="163"/>
    </row>
    <row r="89" spans="1:16" ht="12.75">
      <c r="A89" s="134" t="s">
        <v>529</v>
      </c>
      <c r="B89" s="58"/>
      <c r="C89" s="170">
        <f>SUM(D89:P89)</f>
        <v>0</v>
      </c>
      <c r="D89" s="126">
        <v>0</v>
      </c>
      <c r="E89" s="170">
        <v>0</v>
      </c>
      <c r="F89" s="126">
        <v>0</v>
      </c>
      <c r="G89" s="170">
        <v>0</v>
      </c>
      <c r="H89" s="126">
        <v>0</v>
      </c>
      <c r="I89" s="170">
        <v>0</v>
      </c>
      <c r="J89" s="126">
        <v>0</v>
      </c>
      <c r="K89" s="170">
        <v>0</v>
      </c>
      <c r="L89" s="126">
        <v>0</v>
      </c>
      <c r="M89" s="170">
        <v>0</v>
      </c>
      <c r="N89" s="126">
        <v>0</v>
      </c>
      <c r="O89" s="170">
        <v>0</v>
      </c>
      <c r="P89" s="126">
        <v>0</v>
      </c>
    </row>
    <row r="90" spans="1:16" ht="12.75">
      <c r="A90" s="40" t="s">
        <v>592</v>
      </c>
      <c r="B90" s="13"/>
      <c r="C90" s="170"/>
      <c r="D90" s="126"/>
      <c r="E90" s="170"/>
      <c r="F90" s="126"/>
      <c r="G90" s="170"/>
      <c r="H90" s="126"/>
      <c r="I90" s="170"/>
      <c r="J90" s="126"/>
      <c r="K90" s="170"/>
      <c r="L90" s="126"/>
      <c r="M90" s="170"/>
      <c r="N90" s="126"/>
      <c r="O90" s="170"/>
      <c r="P90" s="126"/>
    </row>
    <row r="91" spans="1:16" ht="12.75">
      <c r="A91" s="36" t="s">
        <v>651</v>
      </c>
      <c r="B91" s="17"/>
      <c r="C91" s="169">
        <f>SUM(D91:P91)</f>
        <v>0</v>
      </c>
      <c r="D91" s="160">
        <v>0</v>
      </c>
      <c r="E91" s="169">
        <v>0</v>
      </c>
      <c r="F91" s="160">
        <v>0</v>
      </c>
      <c r="G91" s="169">
        <v>0</v>
      </c>
      <c r="H91" s="160">
        <v>0</v>
      </c>
      <c r="I91" s="169">
        <v>0</v>
      </c>
      <c r="J91" s="160">
        <v>0</v>
      </c>
      <c r="K91" s="169"/>
      <c r="L91" s="160">
        <v>0</v>
      </c>
      <c r="M91" s="169">
        <v>0</v>
      </c>
      <c r="N91" s="160">
        <v>0</v>
      </c>
      <c r="O91" s="169">
        <v>0</v>
      </c>
      <c r="P91" s="160">
        <v>0</v>
      </c>
    </row>
    <row r="92" spans="1:16" ht="12.75">
      <c r="A92" s="35" t="s">
        <v>341</v>
      </c>
      <c r="B92" s="13" t="s">
        <v>887</v>
      </c>
      <c r="C92" s="164"/>
      <c r="D92" s="163"/>
      <c r="E92" s="167"/>
      <c r="F92" s="163"/>
      <c r="G92" s="167"/>
      <c r="H92" s="163"/>
      <c r="I92" s="167"/>
      <c r="J92" s="163"/>
      <c r="K92" s="167"/>
      <c r="L92" s="163"/>
      <c r="M92" s="167"/>
      <c r="N92" s="163"/>
      <c r="O92" s="167"/>
      <c r="P92" s="163"/>
    </row>
    <row r="93" spans="1:16" ht="12.75">
      <c r="A93" s="95" t="s">
        <v>287</v>
      </c>
      <c r="B93" s="13"/>
      <c r="C93" s="164"/>
      <c r="D93" s="126"/>
      <c r="E93" s="170"/>
      <c r="F93" s="126"/>
      <c r="G93" s="170"/>
      <c r="H93" s="126"/>
      <c r="I93" s="170"/>
      <c r="J93" s="126"/>
      <c r="K93" s="170"/>
      <c r="L93" s="126"/>
      <c r="M93" s="170"/>
      <c r="N93" s="126"/>
      <c r="O93" s="170"/>
      <c r="P93" s="126"/>
    </row>
    <row r="94" spans="1:16" ht="12.75">
      <c r="A94" s="134" t="s">
        <v>529</v>
      </c>
      <c r="B94" s="58"/>
      <c r="C94" s="170">
        <f>SUM(D94:P94)</f>
        <v>0</v>
      </c>
      <c r="D94" s="126">
        <v>0</v>
      </c>
      <c r="E94" s="170">
        <v>0</v>
      </c>
      <c r="F94" s="126">
        <v>0</v>
      </c>
      <c r="G94" s="170">
        <v>0</v>
      </c>
      <c r="H94" s="126">
        <v>0</v>
      </c>
      <c r="I94" s="170">
        <v>0</v>
      </c>
      <c r="J94" s="126">
        <v>0</v>
      </c>
      <c r="K94" s="170">
        <v>0</v>
      </c>
      <c r="L94" s="126">
        <v>0</v>
      </c>
      <c r="M94" s="170">
        <v>0</v>
      </c>
      <c r="N94" s="126">
        <v>0</v>
      </c>
      <c r="O94" s="170">
        <v>0</v>
      </c>
      <c r="P94" s="126">
        <v>0</v>
      </c>
    </row>
    <row r="95" spans="1:16" ht="12.75">
      <c r="A95" s="40" t="s">
        <v>592</v>
      </c>
      <c r="B95" s="13"/>
      <c r="C95" s="170"/>
      <c r="D95" s="126"/>
      <c r="E95" s="170"/>
      <c r="F95" s="126"/>
      <c r="G95" s="170"/>
      <c r="H95" s="126"/>
      <c r="I95" s="170"/>
      <c r="J95" s="126"/>
      <c r="K95" s="170"/>
      <c r="L95" s="126"/>
      <c r="M95" s="170"/>
      <c r="N95" s="126"/>
      <c r="O95" s="170"/>
      <c r="P95" s="126"/>
    </row>
    <row r="96" spans="1:16" ht="12.75">
      <c r="A96" s="36" t="s">
        <v>651</v>
      </c>
      <c r="B96" s="17"/>
      <c r="C96" s="169">
        <f>SUM(D96:P96)</f>
        <v>0</v>
      </c>
      <c r="D96" s="160">
        <v>0</v>
      </c>
      <c r="E96" s="169">
        <v>0</v>
      </c>
      <c r="F96" s="160">
        <v>0</v>
      </c>
      <c r="G96" s="169">
        <v>0</v>
      </c>
      <c r="H96" s="160">
        <v>0</v>
      </c>
      <c r="I96" s="169">
        <v>0</v>
      </c>
      <c r="J96" s="160">
        <v>0</v>
      </c>
      <c r="K96" s="169">
        <v>0</v>
      </c>
      <c r="L96" s="160">
        <v>0</v>
      </c>
      <c r="M96" s="169">
        <v>0</v>
      </c>
      <c r="N96" s="160">
        <v>0</v>
      </c>
      <c r="O96" s="169">
        <v>0</v>
      </c>
      <c r="P96" s="160">
        <v>0</v>
      </c>
    </row>
    <row r="97" spans="1:16" ht="12.75">
      <c r="A97" s="35" t="s">
        <v>349</v>
      </c>
      <c r="B97" s="12" t="s">
        <v>887</v>
      </c>
      <c r="C97" s="167"/>
      <c r="D97" s="163"/>
      <c r="E97" s="167"/>
      <c r="F97" s="163"/>
      <c r="G97" s="167"/>
      <c r="H97" s="163"/>
      <c r="I97" s="167"/>
      <c r="J97" s="163"/>
      <c r="K97" s="167"/>
      <c r="L97" s="163"/>
      <c r="M97" s="167"/>
      <c r="N97" s="163"/>
      <c r="O97" s="167"/>
      <c r="P97" s="163"/>
    </row>
    <row r="98" spans="1:16" ht="12.75">
      <c r="A98" s="95" t="s">
        <v>288</v>
      </c>
      <c r="B98" s="13"/>
      <c r="C98" s="170"/>
      <c r="D98" s="126"/>
      <c r="E98" s="170"/>
      <c r="F98" s="126"/>
      <c r="G98" s="170"/>
      <c r="H98" s="126"/>
      <c r="I98" s="170"/>
      <c r="J98" s="126"/>
      <c r="K98" s="170"/>
      <c r="L98" s="126"/>
      <c r="M98" s="170"/>
      <c r="N98" s="126"/>
      <c r="O98" s="170"/>
      <c r="P98" s="126"/>
    </row>
    <row r="99" spans="1:16" ht="12.75">
      <c r="A99" s="134" t="s">
        <v>529</v>
      </c>
      <c r="B99" s="58"/>
      <c r="C99" s="170">
        <f>SUM(D99:P99)</f>
        <v>0</v>
      </c>
      <c r="D99" s="126">
        <v>0</v>
      </c>
      <c r="E99" s="170">
        <v>0</v>
      </c>
      <c r="F99" s="126">
        <v>0</v>
      </c>
      <c r="G99" s="170">
        <v>0</v>
      </c>
      <c r="H99" s="126">
        <v>0</v>
      </c>
      <c r="I99" s="170">
        <v>0</v>
      </c>
      <c r="J99" s="126">
        <v>0</v>
      </c>
      <c r="K99" s="170">
        <v>0</v>
      </c>
      <c r="L99" s="126">
        <v>0</v>
      </c>
      <c r="M99" s="170">
        <v>0</v>
      </c>
      <c r="N99" s="126">
        <v>0</v>
      </c>
      <c r="O99" s="170">
        <v>0</v>
      </c>
      <c r="P99" s="126">
        <v>0</v>
      </c>
    </row>
    <row r="100" spans="1:16" ht="12.75">
      <c r="A100" s="40" t="s">
        <v>592</v>
      </c>
      <c r="B100" s="13"/>
      <c r="C100" s="170"/>
      <c r="D100" s="126"/>
      <c r="E100" s="170"/>
      <c r="F100" s="126"/>
      <c r="G100" s="170"/>
      <c r="H100" s="126"/>
      <c r="I100" s="170"/>
      <c r="J100" s="126"/>
      <c r="K100" s="170"/>
      <c r="L100" s="126"/>
      <c r="M100" s="170"/>
      <c r="N100" s="126"/>
      <c r="O100" s="170"/>
      <c r="P100" s="126"/>
    </row>
    <row r="101" spans="1:16" ht="12.75">
      <c r="A101" s="36" t="s">
        <v>651</v>
      </c>
      <c r="B101" s="17"/>
      <c r="C101" s="169">
        <f>SUM(D101:P101)</f>
        <v>0</v>
      </c>
      <c r="D101" s="160">
        <v>0</v>
      </c>
      <c r="E101" s="169">
        <v>0</v>
      </c>
      <c r="F101" s="160">
        <v>0</v>
      </c>
      <c r="G101" s="169">
        <v>0</v>
      </c>
      <c r="H101" s="160">
        <v>0</v>
      </c>
      <c r="I101" s="169">
        <v>0</v>
      </c>
      <c r="J101" s="160">
        <v>0</v>
      </c>
      <c r="K101" s="169">
        <v>0</v>
      </c>
      <c r="L101" s="160">
        <v>0</v>
      </c>
      <c r="M101" s="169">
        <v>0</v>
      </c>
      <c r="N101" s="160">
        <v>0</v>
      </c>
      <c r="O101" s="169">
        <v>0</v>
      </c>
      <c r="P101" s="160">
        <v>0</v>
      </c>
    </row>
    <row r="102" spans="1:16" ht="12.75">
      <c r="A102" s="35" t="s">
        <v>343</v>
      </c>
      <c r="B102" s="13" t="s">
        <v>889</v>
      </c>
      <c r="C102" s="164"/>
      <c r="D102" s="163"/>
      <c r="E102" s="167"/>
      <c r="F102" s="163"/>
      <c r="G102" s="167"/>
      <c r="H102" s="163"/>
      <c r="I102" s="167"/>
      <c r="J102" s="163"/>
      <c r="K102" s="167"/>
      <c r="L102" s="163"/>
      <c r="M102" s="167"/>
      <c r="N102" s="163"/>
      <c r="O102" s="167"/>
      <c r="P102" s="163"/>
    </row>
    <row r="103" spans="1:16" ht="12.75">
      <c r="A103" s="134" t="s">
        <v>529</v>
      </c>
      <c r="B103" s="58"/>
      <c r="C103" s="170">
        <f>SUM(D103:P103)</f>
        <v>0</v>
      </c>
      <c r="D103" s="126">
        <v>0</v>
      </c>
      <c r="E103" s="170">
        <v>0</v>
      </c>
      <c r="F103" s="126">
        <v>0</v>
      </c>
      <c r="G103" s="170">
        <v>0</v>
      </c>
      <c r="H103" s="126">
        <v>0</v>
      </c>
      <c r="I103" s="170">
        <v>0</v>
      </c>
      <c r="J103" s="126">
        <v>0</v>
      </c>
      <c r="K103" s="170">
        <v>0</v>
      </c>
      <c r="L103" s="126">
        <v>0</v>
      </c>
      <c r="M103" s="170">
        <v>0</v>
      </c>
      <c r="N103" s="126">
        <v>0</v>
      </c>
      <c r="O103" s="170">
        <v>0</v>
      </c>
      <c r="P103" s="126">
        <v>0</v>
      </c>
    </row>
    <row r="104" spans="1:16" ht="12.75">
      <c r="A104" s="40" t="s">
        <v>592</v>
      </c>
      <c r="B104" s="13"/>
      <c r="C104" s="170"/>
      <c r="D104" s="126"/>
      <c r="E104" s="170"/>
      <c r="F104" s="126"/>
      <c r="G104" s="170"/>
      <c r="H104" s="126"/>
      <c r="I104" s="170"/>
      <c r="J104" s="126"/>
      <c r="K104" s="170"/>
      <c r="L104" s="126"/>
      <c r="M104" s="170"/>
      <c r="N104" s="126"/>
      <c r="O104" s="170"/>
      <c r="P104" s="126"/>
    </row>
    <row r="105" spans="1:16" ht="12.75">
      <c r="A105" s="36" t="s">
        <v>651</v>
      </c>
      <c r="B105" s="17"/>
      <c r="C105" s="169">
        <f>SUM(D105:P105)</f>
        <v>0</v>
      </c>
      <c r="D105" s="160">
        <v>0</v>
      </c>
      <c r="E105" s="169">
        <v>0</v>
      </c>
      <c r="F105" s="160">
        <v>0</v>
      </c>
      <c r="G105" s="169">
        <v>0</v>
      </c>
      <c r="H105" s="160">
        <v>0</v>
      </c>
      <c r="I105" s="169">
        <v>0</v>
      </c>
      <c r="J105" s="160">
        <v>0</v>
      </c>
      <c r="K105" s="169">
        <v>0</v>
      </c>
      <c r="L105" s="160">
        <v>0</v>
      </c>
      <c r="M105" s="169">
        <v>0</v>
      </c>
      <c r="N105" s="160">
        <v>0</v>
      </c>
      <c r="O105" s="169">
        <v>0</v>
      </c>
      <c r="P105" s="160">
        <v>0</v>
      </c>
    </row>
    <row r="106" spans="1:16" ht="12.75">
      <c r="A106" s="384" t="s">
        <v>837</v>
      </c>
      <c r="B106" s="390" t="s">
        <v>889</v>
      </c>
      <c r="C106" s="167"/>
      <c r="D106" s="163"/>
      <c r="E106" s="167"/>
      <c r="F106" s="163"/>
      <c r="G106" s="167"/>
      <c r="H106" s="163"/>
      <c r="I106" s="167"/>
      <c r="J106" s="163"/>
      <c r="K106" s="167"/>
      <c r="L106" s="163"/>
      <c r="M106" s="167"/>
      <c r="N106" s="163"/>
      <c r="O106" s="167"/>
      <c r="P106" s="163"/>
    </row>
    <row r="107" spans="1:16" ht="12.75">
      <c r="A107" s="134" t="s">
        <v>529</v>
      </c>
      <c r="B107" s="58"/>
      <c r="C107" s="170">
        <f>SUM(D107:P107)</f>
        <v>0</v>
      </c>
      <c r="D107" s="126">
        <v>0</v>
      </c>
      <c r="E107" s="170">
        <v>0</v>
      </c>
      <c r="F107" s="126">
        <v>0</v>
      </c>
      <c r="G107" s="170">
        <v>0</v>
      </c>
      <c r="H107" s="126">
        <v>0</v>
      </c>
      <c r="I107" s="170">
        <v>0</v>
      </c>
      <c r="J107" s="126">
        <v>0</v>
      </c>
      <c r="K107" s="170">
        <v>0</v>
      </c>
      <c r="L107" s="126">
        <v>0</v>
      </c>
      <c r="M107" s="170">
        <v>0</v>
      </c>
      <c r="N107" s="126">
        <v>0</v>
      </c>
      <c r="O107" s="170">
        <v>0</v>
      </c>
      <c r="P107" s="126">
        <v>0</v>
      </c>
    </row>
    <row r="108" spans="1:16" ht="12.75">
      <c r="A108" s="40" t="s">
        <v>592</v>
      </c>
      <c r="B108" s="13"/>
      <c r="C108" s="170">
        <v>0</v>
      </c>
      <c r="D108" s="126"/>
      <c r="E108" s="170"/>
      <c r="F108" s="126"/>
      <c r="G108" s="170"/>
      <c r="H108" s="126"/>
      <c r="I108" s="170"/>
      <c r="J108" s="126"/>
      <c r="K108" s="170"/>
      <c r="L108" s="126"/>
      <c r="M108" s="170">
        <v>0</v>
      </c>
      <c r="N108" s="126"/>
      <c r="O108" s="170"/>
      <c r="P108" s="126"/>
    </row>
    <row r="109" spans="1:16" ht="12.75">
      <c r="A109" s="36" t="s">
        <v>651</v>
      </c>
      <c r="B109" s="17"/>
      <c r="C109" s="169">
        <v>0</v>
      </c>
      <c r="D109" s="160">
        <v>0</v>
      </c>
      <c r="E109" s="169">
        <v>0</v>
      </c>
      <c r="F109" s="160">
        <v>0</v>
      </c>
      <c r="G109" s="169">
        <v>0</v>
      </c>
      <c r="H109" s="160">
        <v>0</v>
      </c>
      <c r="I109" s="169">
        <v>0</v>
      </c>
      <c r="J109" s="160">
        <v>0</v>
      </c>
      <c r="K109" s="169">
        <v>0</v>
      </c>
      <c r="L109" s="160">
        <v>0</v>
      </c>
      <c r="M109" s="169">
        <v>0</v>
      </c>
      <c r="N109" s="160">
        <v>0</v>
      </c>
      <c r="O109" s="169">
        <v>0</v>
      </c>
      <c r="P109" s="160">
        <v>0</v>
      </c>
    </row>
    <row r="110" spans="1:16" ht="12.75">
      <c r="A110" s="35" t="s">
        <v>345</v>
      </c>
      <c r="B110" s="12" t="s">
        <v>889</v>
      </c>
      <c r="C110" s="167"/>
      <c r="D110" s="163"/>
      <c r="E110" s="167"/>
      <c r="F110" s="163"/>
      <c r="G110" s="167"/>
      <c r="H110" s="163"/>
      <c r="I110" s="167"/>
      <c r="J110" s="163"/>
      <c r="K110" s="167"/>
      <c r="L110" s="163"/>
      <c r="M110" s="167"/>
      <c r="N110" s="163"/>
      <c r="O110" s="167"/>
      <c r="P110" s="163"/>
    </row>
    <row r="111" spans="1:16" ht="12.75">
      <c r="A111" s="134" t="s">
        <v>529</v>
      </c>
      <c r="B111" s="58"/>
      <c r="C111" s="170">
        <f>SUM(D111:P111)</f>
        <v>0</v>
      </c>
      <c r="D111" s="126">
        <v>0</v>
      </c>
      <c r="E111" s="170">
        <v>0</v>
      </c>
      <c r="F111" s="126">
        <v>0</v>
      </c>
      <c r="G111" s="170">
        <v>0</v>
      </c>
      <c r="H111" s="126">
        <v>0</v>
      </c>
      <c r="I111" s="170">
        <v>0</v>
      </c>
      <c r="J111" s="126">
        <v>0</v>
      </c>
      <c r="K111" s="170">
        <v>0</v>
      </c>
      <c r="L111" s="126">
        <v>0</v>
      </c>
      <c r="M111" s="170">
        <v>0</v>
      </c>
      <c r="N111" s="126">
        <v>0</v>
      </c>
      <c r="O111" s="170">
        <v>0</v>
      </c>
      <c r="P111" s="126">
        <v>0</v>
      </c>
    </row>
    <row r="112" spans="1:16" ht="12.75">
      <c r="A112" s="40" t="s">
        <v>592</v>
      </c>
      <c r="B112" s="13"/>
      <c r="C112" s="170">
        <v>0</v>
      </c>
      <c r="D112" s="126"/>
      <c r="E112" s="170"/>
      <c r="F112" s="126"/>
      <c r="G112" s="170"/>
      <c r="H112" s="126"/>
      <c r="I112" s="170"/>
      <c r="J112" s="126"/>
      <c r="K112" s="170"/>
      <c r="L112" s="126"/>
      <c r="M112" s="170"/>
      <c r="N112" s="126"/>
      <c r="O112" s="170"/>
      <c r="P112" s="126"/>
    </row>
    <row r="113" spans="1:16" ht="12.75">
      <c r="A113" s="40" t="s">
        <v>820</v>
      </c>
      <c r="B113" s="13"/>
      <c r="C113" s="170">
        <v>5413</v>
      </c>
      <c r="D113" s="126"/>
      <c r="E113" s="170"/>
      <c r="F113" s="126"/>
      <c r="G113" s="170"/>
      <c r="H113" s="126"/>
      <c r="I113" s="170"/>
      <c r="J113" s="126"/>
      <c r="K113" s="170"/>
      <c r="L113" s="126"/>
      <c r="M113" s="170">
        <v>5413</v>
      </c>
      <c r="N113" s="126"/>
      <c r="O113" s="170"/>
      <c r="P113" s="126"/>
    </row>
    <row r="114" spans="1:16" ht="12.75">
      <c r="A114" s="40" t="s">
        <v>821</v>
      </c>
      <c r="B114" s="13"/>
      <c r="C114" s="170">
        <v>5413</v>
      </c>
      <c r="D114" s="126"/>
      <c r="E114" s="170"/>
      <c r="F114" s="126"/>
      <c r="G114" s="170"/>
      <c r="H114" s="126"/>
      <c r="I114" s="170"/>
      <c r="J114" s="126"/>
      <c r="K114" s="170"/>
      <c r="L114" s="126"/>
      <c r="M114" s="170">
        <v>5413</v>
      </c>
      <c r="N114" s="126"/>
      <c r="O114" s="170"/>
      <c r="P114" s="126"/>
    </row>
    <row r="115" spans="1:16" ht="12.75">
      <c r="A115" s="36" t="s">
        <v>651</v>
      </c>
      <c r="B115" s="17"/>
      <c r="C115" s="169">
        <f>SUM(D115:P115)</f>
        <v>5413</v>
      </c>
      <c r="D115" s="160">
        <v>0</v>
      </c>
      <c r="E115" s="169">
        <v>0</v>
      </c>
      <c r="F115" s="160">
        <v>0</v>
      </c>
      <c r="G115" s="169">
        <v>0</v>
      </c>
      <c r="H115" s="160">
        <v>0</v>
      </c>
      <c r="I115" s="169">
        <v>0</v>
      </c>
      <c r="J115" s="219"/>
      <c r="K115" s="169">
        <v>0</v>
      </c>
      <c r="L115" s="160">
        <v>0</v>
      </c>
      <c r="M115" s="169">
        <v>5413</v>
      </c>
      <c r="N115" s="160">
        <v>0</v>
      </c>
      <c r="O115" s="169">
        <v>0</v>
      </c>
      <c r="P115" s="160">
        <v>0</v>
      </c>
    </row>
    <row r="116" spans="1:16" ht="12.75">
      <c r="A116" s="286" t="s">
        <v>346</v>
      </c>
      <c r="B116" s="58" t="s">
        <v>889</v>
      </c>
      <c r="C116" s="170"/>
      <c r="D116" s="126"/>
      <c r="E116" s="170"/>
      <c r="F116" s="126"/>
      <c r="G116" s="170"/>
      <c r="H116" s="126"/>
      <c r="I116" s="170"/>
      <c r="J116" s="126"/>
      <c r="K116" s="170"/>
      <c r="L116" s="126"/>
      <c r="M116" s="170"/>
      <c r="N116" s="126"/>
      <c r="O116" s="170"/>
      <c r="P116" s="126"/>
    </row>
    <row r="117" spans="1:16" ht="12.75">
      <c r="A117" s="134" t="s">
        <v>529</v>
      </c>
      <c r="B117" s="58"/>
      <c r="C117" s="170">
        <f>SUM(D117:P117)</f>
        <v>0</v>
      </c>
      <c r="D117" s="126">
        <v>0</v>
      </c>
      <c r="E117" s="170">
        <v>0</v>
      </c>
      <c r="F117" s="126">
        <v>0</v>
      </c>
      <c r="G117" s="170">
        <v>0</v>
      </c>
      <c r="H117" s="126">
        <v>0</v>
      </c>
      <c r="I117" s="170">
        <v>0</v>
      </c>
      <c r="J117" s="126">
        <v>0</v>
      </c>
      <c r="K117" s="170">
        <v>0</v>
      </c>
      <c r="L117" s="126">
        <v>0</v>
      </c>
      <c r="M117" s="170">
        <v>0</v>
      </c>
      <c r="N117" s="126">
        <v>0</v>
      </c>
      <c r="O117" s="170">
        <v>0</v>
      </c>
      <c r="P117" s="126">
        <v>0</v>
      </c>
    </row>
    <row r="118" spans="1:16" ht="12.75">
      <c r="A118" s="40" t="s">
        <v>592</v>
      </c>
      <c r="B118" s="13"/>
      <c r="C118" s="170"/>
      <c r="D118" s="126"/>
      <c r="E118" s="170"/>
      <c r="F118" s="126"/>
      <c r="G118" s="170"/>
      <c r="H118" s="126"/>
      <c r="I118" s="170"/>
      <c r="J118" s="126"/>
      <c r="K118" s="170"/>
      <c r="L118" s="126"/>
      <c r="M118" s="170"/>
      <c r="N118" s="126"/>
      <c r="O118" s="170"/>
      <c r="P118" s="126"/>
    </row>
    <row r="119" spans="1:16" ht="12.75">
      <c r="A119" s="36" t="s">
        <v>651</v>
      </c>
      <c r="B119" s="17"/>
      <c r="C119" s="169">
        <f>SUM(D119:P119)</f>
        <v>0</v>
      </c>
      <c r="D119" s="160">
        <v>0</v>
      </c>
      <c r="E119" s="169">
        <v>0</v>
      </c>
      <c r="F119" s="160">
        <v>0</v>
      </c>
      <c r="G119" s="169">
        <v>0</v>
      </c>
      <c r="H119" s="160">
        <v>0</v>
      </c>
      <c r="I119" s="169">
        <v>0</v>
      </c>
      <c r="J119" s="160">
        <v>0</v>
      </c>
      <c r="K119" s="169">
        <v>0</v>
      </c>
      <c r="L119" s="160">
        <v>0</v>
      </c>
      <c r="M119" s="169">
        <v>0</v>
      </c>
      <c r="N119" s="160">
        <v>0</v>
      </c>
      <c r="O119" s="169">
        <v>0</v>
      </c>
      <c r="P119" s="160">
        <v>0</v>
      </c>
    </row>
    <row r="120" spans="1:16" ht="12.75">
      <c r="A120" s="286" t="s">
        <v>347</v>
      </c>
      <c r="B120" s="56" t="s">
        <v>889</v>
      </c>
      <c r="C120" s="167"/>
      <c r="D120" s="163"/>
      <c r="E120" s="167"/>
      <c r="F120" s="163"/>
      <c r="G120" s="167"/>
      <c r="H120" s="163"/>
      <c r="I120" s="167"/>
      <c r="J120" s="163"/>
      <c r="K120" s="167"/>
      <c r="L120" s="163"/>
      <c r="M120" s="167"/>
      <c r="N120" s="163"/>
      <c r="O120" s="167"/>
      <c r="P120" s="163"/>
    </row>
    <row r="121" spans="1:16" ht="12.75">
      <c r="A121" s="134" t="s">
        <v>529</v>
      </c>
      <c r="B121" s="58"/>
      <c r="C121" s="170">
        <f>SUM(D121:P121)</f>
        <v>0</v>
      </c>
      <c r="D121" s="126">
        <v>0</v>
      </c>
      <c r="E121" s="170">
        <v>0</v>
      </c>
      <c r="F121" s="126">
        <v>0</v>
      </c>
      <c r="G121" s="170">
        <v>0</v>
      </c>
      <c r="H121" s="126">
        <v>0</v>
      </c>
      <c r="I121" s="170">
        <v>0</v>
      </c>
      <c r="J121" s="126">
        <v>0</v>
      </c>
      <c r="K121" s="170">
        <v>0</v>
      </c>
      <c r="L121" s="126">
        <v>0</v>
      </c>
      <c r="M121" s="170">
        <v>0</v>
      </c>
      <c r="N121" s="126">
        <v>0</v>
      </c>
      <c r="O121" s="170">
        <v>0</v>
      </c>
      <c r="P121" s="126">
        <v>0</v>
      </c>
    </row>
    <row r="122" spans="1:16" ht="12.75">
      <c r="A122" s="40" t="s">
        <v>592</v>
      </c>
      <c r="B122" s="13"/>
      <c r="C122" s="170"/>
      <c r="D122" s="126"/>
      <c r="E122" s="170"/>
      <c r="F122" s="126"/>
      <c r="G122" s="170"/>
      <c r="H122" s="126"/>
      <c r="I122" s="170"/>
      <c r="J122" s="126"/>
      <c r="K122" s="170"/>
      <c r="L122" s="126"/>
      <c r="M122" s="170"/>
      <c r="N122" s="126"/>
      <c r="O122" s="170"/>
      <c r="P122" s="126"/>
    </row>
    <row r="123" spans="1:16" ht="12.75">
      <c r="A123" s="36" t="s">
        <v>651</v>
      </c>
      <c r="B123" s="17"/>
      <c r="C123" s="169">
        <f>SUM(D123:P123)</f>
        <v>0</v>
      </c>
      <c r="D123" s="160">
        <v>0</v>
      </c>
      <c r="E123" s="169">
        <v>0</v>
      </c>
      <c r="F123" s="160">
        <v>0</v>
      </c>
      <c r="G123" s="169">
        <v>0</v>
      </c>
      <c r="H123" s="160">
        <v>0</v>
      </c>
      <c r="I123" s="169">
        <v>0</v>
      </c>
      <c r="J123" s="160">
        <v>0</v>
      </c>
      <c r="K123" s="169">
        <v>0</v>
      </c>
      <c r="L123" s="160">
        <v>0</v>
      </c>
      <c r="M123" s="169">
        <v>0</v>
      </c>
      <c r="N123" s="160">
        <v>0</v>
      </c>
      <c r="O123" s="169">
        <v>0</v>
      </c>
      <c r="P123" s="160">
        <v>0</v>
      </c>
    </row>
    <row r="124" spans="1:16" ht="12.75">
      <c r="A124" s="337" t="s">
        <v>350</v>
      </c>
      <c r="B124" s="58" t="s">
        <v>887</v>
      </c>
      <c r="C124" s="170"/>
      <c r="D124" s="163"/>
      <c r="E124" s="167"/>
      <c r="F124" s="163"/>
      <c r="G124" s="167"/>
      <c r="H124" s="163"/>
      <c r="I124" s="167"/>
      <c r="J124" s="163"/>
      <c r="K124" s="167"/>
      <c r="L124" s="163"/>
      <c r="M124" s="167"/>
      <c r="N124" s="163"/>
      <c r="O124" s="167"/>
      <c r="P124" s="163"/>
    </row>
    <row r="125" spans="1:16" ht="12.75">
      <c r="A125" s="134" t="s">
        <v>529</v>
      </c>
      <c r="B125" s="58"/>
      <c r="C125" s="170">
        <f>SUM(D125:P125)</f>
        <v>0</v>
      </c>
      <c r="D125" s="126">
        <v>0</v>
      </c>
      <c r="E125" s="170">
        <v>0</v>
      </c>
      <c r="F125" s="126">
        <v>0</v>
      </c>
      <c r="G125" s="170">
        <v>0</v>
      </c>
      <c r="H125" s="126">
        <v>0</v>
      </c>
      <c r="I125" s="170">
        <v>0</v>
      </c>
      <c r="J125" s="126">
        <v>0</v>
      </c>
      <c r="K125" s="170">
        <v>0</v>
      </c>
      <c r="L125" s="126">
        <v>0</v>
      </c>
      <c r="M125" s="170">
        <v>0</v>
      </c>
      <c r="N125" s="126">
        <v>0</v>
      </c>
      <c r="O125" s="170">
        <v>0</v>
      </c>
      <c r="P125" s="126">
        <v>0</v>
      </c>
    </row>
    <row r="126" spans="1:16" ht="12.75">
      <c r="A126" s="40" t="s">
        <v>592</v>
      </c>
      <c r="B126" s="13"/>
      <c r="C126" s="170"/>
      <c r="D126" s="126"/>
      <c r="E126" s="170"/>
      <c r="F126" s="126"/>
      <c r="G126" s="170"/>
      <c r="H126" s="126"/>
      <c r="I126" s="170"/>
      <c r="J126" s="126"/>
      <c r="K126" s="170"/>
      <c r="L126" s="126"/>
      <c r="M126" s="170"/>
      <c r="N126" s="126"/>
      <c r="O126" s="170"/>
      <c r="P126" s="126"/>
    </row>
    <row r="127" spans="1:16" ht="12.75">
      <c r="A127" s="36" t="s">
        <v>651</v>
      </c>
      <c r="B127" s="17"/>
      <c r="C127" s="169">
        <f>SUM(D127:Q127)</f>
        <v>0</v>
      </c>
      <c r="D127" s="160">
        <v>0</v>
      </c>
      <c r="E127" s="169">
        <v>0</v>
      </c>
      <c r="F127" s="160">
        <v>0</v>
      </c>
      <c r="G127" s="169">
        <v>0</v>
      </c>
      <c r="H127" s="160">
        <v>0</v>
      </c>
      <c r="I127" s="169">
        <v>0</v>
      </c>
      <c r="J127" s="160">
        <v>0</v>
      </c>
      <c r="K127" s="169">
        <v>0</v>
      </c>
      <c r="L127" s="160">
        <v>0</v>
      </c>
      <c r="M127" s="169">
        <v>0</v>
      </c>
      <c r="N127" s="160">
        <v>0</v>
      </c>
      <c r="O127" s="169">
        <v>0</v>
      </c>
      <c r="P127" s="160">
        <v>0</v>
      </c>
    </row>
    <row r="128" spans="1:16" ht="12.75">
      <c r="A128" s="286" t="s">
        <v>620</v>
      </c>
      <c r="B128" s="58" t="s">
        <v>887</v>
      </c>
      <c r="C128" s="170"/>
      <c r="D128" s="126"/>
      <c r="E128" s="170"/>
      <c r="F128" s="126"/>
      <c r="G128" s="170"/>
      <c r="H128" s="126"/>
      <c r="I128" s="170"/>
      <c r="J128" s="126"/>
      <c r="K128" s="170"/>
      <c r="L128" s="126"/>
      <c r="M128" s="170"/>
      <c r="N128" s="126"/>
      <c r="O128" s="170"/>
      <c r="P128" s="126"/>
    </row>
    <row r="129" spans="1:16" ht="12.75">
      <c r="A129" s="134" t="s">
        <v>529</v>
      </c>
      <c r="B129" s="58"/>
      <c r="C129" s="170">
        <f>SUM(D129:P129)</f>
        <v>0</v>
      </c>
      <c r="D129" s="126">
        <v>0</v>
      </c>
      <c r="E129" s="170">
        <v>0</v>
      </c>
      <c r="F129" s="126">
        <v>0</v>
      </c>
      <c r="G129" s="170">
        <v>0</v>
      </c>
      <c r="H129" s="126">
        <v>0</v>
      </c>
      <c r="I129" s="170">
        <v>0</v>
      </c>
      <c r="J129" s="126">
        <v>0</v>
      </c>
      <c r="K129" s="170">
        <v>0</v>
      </c>
      <c r="L129" s="126">
        <v>0</v>
      </c>
      <c r="M129" s="170">
        <v>0</v>
      </c>
      <c r="N129" s="126">
        <v>0</v>
      </c>
      <c r="O129" s="170">
        <v>0</v>
      </c>
      <c r="P129" s="126">
        <v>0</v>
      </c>
    </row>
    <row r="130" spans="1:16" ht="12.75">
      <c r="A130" s="134" t="s">
        <v>656</v>
      </c>
      <c r="B130" s="58"/>
      <c r="C130" s="170">
        <f>SUM(D130:P130)</f>
        <v>133</v>
      </c>
      <c r="D130" s="126"/>
      <c r="E130" s="170"/>
      <c r="F130" s="126"/>
      <c r="G130" s="170"/>
      <c r="H130" s="126"/>
      <c r="I130" s="170"/>
      <c r="J130" s="126"/>
      <c r="K130" s="170"/>
      <c r="L130" s="126"/>
      <c r="M130" s="170">
        <v>133</v>
      </c>
      <c r="N130" s="126"/>
      <c r="O130" s="170"/>
      <c r="P130" s="126"/>
    </row>
    <row r="131" spans="1:16" ht="12.75">
      <c r="A131" s="134" t="s">
        <v>613</v>
      </c>
      <c r="B131" s="58"/>
      <c r="C131" s="170">
        <f>SUM(D131:P131)</f>
        <v>0</v>
      </c>
      <c r="D131" s="126"/>
      <c r="E131" s="170"/>
      <c r="F131" s="126"/>
      <c r="G131" s="170"/>
      <c r="H131" s="126"/>
      <c r="I131" s="170"/>
      <c r="J131" s="126"/>
      <c r="K131" s="170"/>
      <c r="L131" s="126"/>
      <c r="M131" s="170"/>
      <c r="N131" s="126"/>
      <c r="O131" s="170"/>
      <c r="P131" s="126"/>
    </row>
    <row r="132" spans="1:16" ht="12.75">
      <c r="A132" s="134" t="s">
        <v>621</v>
      </c>
      <c r="B132" s="58"/>
      <c r="C132" s="170">
        <f>SUM(D132:P132)</f>
        <v>0</v>
      </c>
      <c r="D132" s="126"/>
      <c r="E132" s="170"/>
      <c r="F132" s="126"/>
      <c r="G132" s="170"/>
      <c r="H132" s="126"/>
      <c r="I132" s="170"/>
      <c r="J132" s="126"/>
      <c r="K132" s="170"/>
      <c r="L132" s="126"/>
      <c r="M132" s="170"/>
      <c r="N132" s="126"/>
      <c r="O132" s="170"/>
      <c r="P132" s="126"/>
    </row>
    <row r="133" spans="1:16" ht="12.75">
      <c r="A133" s="36" t="s">
        <v>651</v>
      </c>
      <c r="B133" s="17"/>
      <c r="C133" s="169">
        <f>SUM(D133:P133)</f>
        <v>133</v>
      </c>
      <c r="D133" s="126">
        <v>0</v>
      </c>
      <c r="E133" s="170">
        <v>0</v>
      </c>
      <c r="F133" s="126">
        <v>0</v>
      </c>
      <c r="G133" s="170">
        <v>0</v>
      </c>
      <c r="H133" s="126">
        <v>0</v>
      </c>
      <c r="I133" s="170">
        <v>0</v>
      </c>
      <c r="J133" s="126">
        <v>0</v>
      </c>
      <c r="K133" s="170">
        <v>0</v>
      </c>
      <c r="L133" s="126">
        <v>0</v>
      </c>
      <c r="M133" s="170">
        <v>133</v>
      </c>
      <c r="N133" s="126">
        <v>0</v>
      </c>
      <c r="O133" s="170">
        <v>0</v>
      </c>
      <c r="P133" s="126">
        <v>0</v>
      </c>
    </row>
    <row r="134" spans="1:16" ht="12.75">
      <c r="A134" s="286" t="s">
        <v>419</v>
      </c>
      <c r="B134" s="56" t="s">
        <v>887</v>
      </c>
      <c r="C134" s="167"/>
      <c r="D134" s="163"/>
      <c r="E134" s="167"/>
      <c r="F134" s="163"/>
      <c r="G134" s="167"/>
      <c r="H134" s="163"/>
      <c r="I134" s="167"/>
      <c r="J134" s="163"/>
      <c r="K134" s="167"/>
      <c r="L134" s="163"/>
      <c r="M134" s="167"/>
      <c r="N134" s="163"/>
      <c r="O134" s="167"/>
      <c r="P134" s="163"/>
    </row>
    <row r="135" spans="1:16" ht="12.75">
      <c r="A135" s="134" t="s">
        <v>529</v>
      </c>
      <c r="B135" s="58"/>
      <c r="C135" s="170">
        <f>SUM(D135:P135)</f>
        <v>0</v>
      </c>
      <c r="D135" s="126">
        <v>0</v>
      </c>
      <c r="E135" s="170">
        <v>0</v>
      </c>
      <c r="F135" s="126">
        <v>0</v>
      </c>
      <c r="G135" s="170">
        <v>0</v>
      </c>
      <c r="H135" s="126">
        <v>0</v>
      </c>
      <c r="I135" s="170">
        <v>0</v>
      </c>
      <c r="J135" s="126">
        <v>0</v>
      </c>
      <c r="K135" s="170">
        <v>0</v>
      </c>
      <c r="L135" s="126">
        <v>0</v>
      </c>
      <c r="M135" s="170">
        <v>0</v>
      </c>
      <c r="N135" s="126">
        <v>0</v>
      </c>
      <c r="O135" s="170">
        <v>0</v>
      </c>
      <c r="P135" s="126">
        <v>0</v>
      </c>
    </row>
    <row r="136" spans="1:16" ht="12.75">
      <c r="A136" s="40" t="s">
        <v>592</v>
      </c>
      <c r="B136" s="13"/>
      <c r="C136" s="170"/>
      <c r="D136" s="126"/>
      <c r="E136" s="170"/>
      <c r="F136" s="126"/>
      <c r="G136" s="170"/>
      <c r="H136" s="126"/>
      <c r="I136" s="170"/>
      <c r="J136" s="126"/>
      <c r="K136" s="170"/>
      <c r="L136" s="126"/>
      <c r="M136" s="170"/>
      <c r="N136" s="126"/>
      <c r="O136" s="170"/>
      <c r="P136" s="126"/>
    </row>
    <row r="137" spans="1:16" ht="12.75">
      <c r="A137" s="36" t="s">
        <v>651</v>
      </c>
      <c r="B137" s="17"/>
      <c r="C137" s="169">
        <f>SUM(D137:P137)</f>
        <v>0</v>
      </c>
      <c r="D137" s="160">
        <v>0</v>
      </c>
      <c r="E137" s="169">
        <v>0</v>
      </c>
      <c r="F137" s="160">
        <v>0</v>
      </c>
      <c r="G137" s="169">
        <v>0</v>
      </c>
      <c r="H137" s="160">
        <v>0</v>
      </c>
      <c r="I137" s="169">
        <v>0</v>
      </c>
      <c r="J137" s="160">
        <v>0</v>
      </c>
      <c r="K137" s="169">
        <v>0</v>
      </c>
      <c r="L137" s="160">
        <v>0</v>
      </c>
      <c r="M137" s="169">
        <v>0</v>
      </c>
      <c r="N137" s="160">
        <v>0</v>
      </c>
      <c r="O137" s="169">
        <v>0</v>
      </c>
      <c r="P137" s="160">
        <v>0</v>
      </c>
    </row>
    <row r="138" spans="1:16" ht="12.75">
      <c r="A138" s="286" t="s">
        <v>420</v>
      </c>
      <c r="B138" s="58" t="s">
        <v>887</v>
      </c>
      <c r="C138" s="170"/>
      <c r="D138" s="163"/>
      <c r="E138" s="167"/>
      <c r="F138" s="163"/>
      <c r="G138" s="167"/>
      <c r="H138" s="163"/>
      <c r="I138" s="167"/>
      <c r="J138" s="163"/>
      <c r="K138" s="167"/>
      <c r="L138" s="163"/>
      <c r="M138" s="167"/>
      <c r="N138" s="163"/>
      <c r="O138" s="167"/>
      <c r="P138" s="163"/>
    </row>
    <row r="139" spans="1:16" ht="12.75">
      <c r="A139" s="134" t="s">
        <v>529</v>
      </c>
      <c r="B139" s="58"/>
      <c r="C139" s="170">
        <f>SUM(D139:P139)</f>
        <v>0</v>
      </c>
      <c r="D139" s="126">
        <v>0</v>
      </c>
      <c r="E139" s="170">
        <v>0</v>
      </c>
      <c r="F139" s="126">
        <v>0</v>
      </c>
      <c r="G139" s="170">
        <v>0</v>
      </c>
      <c r="H139" s="126">
        <v>0</v>
      </c>
      <c r="I139" s="170">
        <v>0</v>
      </c>
      <c r="J139" s="126">
        <v>0</v>
      </c>
      <c r="K139" s="170">
        <v>0</v>
      </c>
      <c r="L139" s="126">
        <v>0</v>
      </c>
      <c r="M139" s="170">
        <v>0</v>
      </c>
      <c r="N139" s="126">
        <v>0</v>
      </c>
      <c r="O139" s="170">
        <v>0</v>
      </c>
      <c r="P139" s="126">
        <v>0</v>
      </c>
    </row>
    <row r="140" spans="1:16" ht="12.75">
      <c r="A140" s="40" t="s">
        <v>592</v>
      </c>
      <c r="B140" s="13"/>
      <c r="C140" s="170"/>
      <c r="D140" s="126"/>
      <c r="E140" s="170"/>
      <c r="F140" s="126"/>
      <c r="G140" s="170"/>
      <c r="H140" s="126"/>
      <c r="I140" s="170"/>
      <c r="J140" s="126"/>
      <c r="K140" s="170"/>
      <c r="L140" s="126"/>
      <c r="M140" s="170"/>
      <c r="N140" s="126"/>
      <c r="O140" s="170"/>
      <c r="P140" s="126"/>
    </row>
    <row r="141" spans="1:16" ht="12.75">
      <c r="A141" s="36" t="s">
        <v>651</v>
      </c>
      <c r="B141" s="17"/>
      <c r="C141" s="169">
        <f>SUM(D141:P141)</f>
        <v>0</v>
      </c>
      <c r="D141" s="160">
        <v>0</v>
      </c>
      <c r="E141" s="169">
        <v>0</v>
      </c>
      <c r="F141" s="160">
        <v>0</v>
      </c>
      <c r="G141" s="169">
        <v>0</v>
      </c>
      <c r="H141" s="160">
        <v>0</v>
      </c>
      <c r="I141" s="169">
        <v>0</v>
      </c>
      <c r="J141" s="160">
        <v>0</v>
      </c>
      <c r="K141" s="169">
        <v>0</v>
      </c>
      <c r="L141" s="160">
        <v>0</v>
      </c>
      <c r="M141" s="169">
        <v>0</v>
      </c>
      <c r="N141" s="160">
        <v>0</v>
      </c>
      <c r="O141" s="169">
        <v>0</v>
      </c>
      <c r="P141" s="160">
        <v>0</v>
      </c>
    </row>
    <row r="142" spans="1:16" ht="12.75">
      <c r="A142" s="286" t="s">
        <v>421</v>
      </c>
      <c r="B142" s="58" t="s">
        <v>889</v>
      </c>
      <c r="C142" s="170"/>
      <c r="D142" s="126"/>
      <c r="E142" s="170"/>
      <c r="F142" s="126"/>
      <c r="G142" s="170"/>
      <c r="H142" s="126"/>
      <c r="I142" s="170"/>
      <c r="J142" s="126"/>
      <c r="K142" s="170"/>
      <c r="L142" s="126"/>
      <c r="M142" s="170"/>
      <c r="N142" s="126"/>
      <c r="O142" s="170"/>
      <c r="P142" s="126"/>
    </row>
    <row r="143" spans="1:16" ht="12.75">
      <c r="A143" s="134" t="s">
        <v>529</v>
      </c>
      <c r="B143" s="58"/>
      <c r="C143" s="170">
        <f>SUM(D143:P143)</f>
        <v>0</v>
      </c>
      <c r="D143" s="126">
        <v>0</v>
      </c>
      <c r="E143" s="170">
        <v>0</v>
      </c>
      <c r="F143" s="126">
        <v>0</v>
      </c>
      <c r="G143" s="170">
        <v>0</v>
      </c>
      <c r="H143" s="126">
        <v>0</v>
      </c>
      <c r="I143" s="170">
        <v>0</v>
      </c>
      <c r="J143" s="126">
        <v>0</v>
      </c>
      <c r="K143" s="170">
        <v>0</v>
      </c>
      <c r="L143" s="126">
        <v>0</v>
      </c>
      <c r="M143" s="170">
        <v>0</v>
      </c>
      <c r="N143" s="126">
        <v>0</v>
      </c>
      <c r="O143" s="170">
        <v>0</v>
      </c>
      <c r="P143" s="126">
        <v>0</v>
      </c>
    </row>
    <row r="144" spans="1:16" ht="12.75">
      <c r="A144" s="40" t="s">
        <v>592</v>
      </c>
      <c r="B144" s="13"/>
      <c r="C144" s="170"/>
      <c r="D144" s="126"/>
      <c r="E144" s="170"/>
      <c r="F144" s="126"/>
      <c r="G144" s="170"/>
      <c r="H144" s="126"/>
      <c r="I144" s="170"/>
      <c r="J144" s="126"/>
      <c r="K144" s="170"/>
      <c r="L144" s="126"/>
      <c r="M144" s="170"/>
      <c r="N144" s="126"/>
      <c r="O144" s="170"/>
      <c r="P144" s="126"/>
    </row>
    <row r="145" spans="1:16" ht="12.75">
      <c r="A145" s="36" t="s">
        <v>651</v>
      </c>
      <c r="B145" s="17"/>
      <c r="C145" s="169">
        <f>SUM(D145:P145)</f>
        <v>0</v>
      </c>
      <c r="D145" s="160">
        <v>0</v>
      </c>
      <c r="E145" s="169">
        <v>0</v>
      </c>
      <c r="F145" s="160">
        <v>0</v>
      </c>
      <c r="G145" s="169">
        <v>0</v>
      </c>
      <c r="H145" s="160">
        <v>0</v>
      </c>
      <c r="I145" s="169">
        <v>0</v>
      </c>
      <c r="J145" s="160">
        <v>0</v>
      </c>
      <c r="K145" s="169">
        <v>0</v>
      </c>
      <c r="L145" s="160">
        <v>0</v>
      </c>
      <c r="M145" s="169">
        <v>0</v>
      </c>
      <c r="N145" s="160">
        <v>0</v>
      </c>
      <c r="O145" s="169">
        <v>0</v>
      </c>
      <c r="P145" s="160">
        <v>0</v>
      </c>
    </row>
    <row r="146" spans="1:16" ht="12.75">
      <c r="A146" s="286" t="s">
        <v>615</v>
      </c>
      <c r="B146" s="56" t="s">
        <v>889</v>
      </c>
      <c r="C146" s="167"/>
      <c r="D146" s="163"/>
      <c r="E146" s="167"/>
      <c r="F146" s="163"/>
      <c r="G146" s="167"/>
      <c r="H146" s="163"/>
      <c r="I146" s="167"/>
      <c r="J146" s="163"/>
      <c r="K146" s="167"/>
      <c r="L146" s="163"/>
      <c r="M146" s="167"/>
      <c r="N146" s="163"/>
      <c r="O146" s="167"/>
      <c r="P146" s="163"/>
    </row>
    <row r="147" spans="1:16" ht="12.75">
      <c r="A147" s="134" t="s">
        <v>529</v>
      </c>
      <c r="B147" s="58"/>
      <c r="C147" s="170">
        <f>SUM(D147:P147)</f>
        <v>0</v>
      </c>
      <c r="D147" s="126">
        <v>0</v>
      </c>
      <c r="E147" s="170">
        <v>0</v>
      </c>
      <c r="F147" s="126">
        <v>0</v>
      </c>
      <c r="G147" s="170">
        <v>0</v>
      </c>
      <c r="H147" s="126">
        <v>0</v>
      </c>
      <c r="I147" s="170">
        <v>0</v>
      </c>
      <c r="J147" s="126">
        <v>0</v>
      </c>
      <c r="K147" s="170">
        <v>0</v>
      </c>
      <c r="L147" s="126">
        <v>0</v>
      </c>
      <c r="M147" s="170">
        <v>0</v>
      </c>
      <c r="N147" s="126">
        <v>0</v>
      </c>
      <c r="O147" s="170">
        <v>0</v>
      </c>
      <c r="P147" s="126">
        <v>0</v>
      </c>
    </row>
    <row r="148" spans="1:16" ht="12.75">
      <c r="A148" s="40" t="s">
        <v>592</v>
      </c>
      <c r="B148" s="13"/>
      <c r="C148" s="170"/>
      <c r="D148" s="126"/>
      <c r="E148" s="170"/>
      <c r="F148" s="126"/>
      <c r="G148" s="170"/>
      <c r="H148" s="126"/>
      <c r="I148" s="170"/>
      <c r="J148" s="126"/>
      <c r="K148" s="170"/>
      <c r="L148" s="126"/>
      <c r="M148" s="170"/>
      <c r="N148" s="126"/>
      <c r="O148" s="170"/>
      <c r="P148" s="126"/>
    </row>
    <row r="149" spans="1:16" ht="12.75">
      <c r="A149" s="36" t="s">
        <v>651</v>
      </c>
      <c r="B149" s="17"/>
      <c r="C149" s="169">
        <f>SUM(D149:P149)</f>
        <v>0</v>
      </c>
      <c r="D149" s="160">
        <v>0</v>
      </c>
      <c r="E149" s="169">
        <v>0</v>
      </c>
      <c r="F149" s="160">
        <v>0</v>
      </c>
      <c r="G149" s="169">
        <v>0</v>
      </c>
      <c r="H149" s="160">
        <v>0</v>
      </c>
      <c r="I149" s="169">
        <v>0</v>
      </c>
      <c r="J149" s="160">
        <v>0</v>
      </c>
      <c r="K149" s="169">
        <v>0</v>
      </c>
      <c r="L149" s="160">
        <v>0</v>
      </c>
      <c r="M149" s="169">
        <v>0</v>
      </c>
      <c r="N149" s="160">
        <v>0</v>
      </c>
      <c r="O149" s="169">
        <v>0</v>
      </c>
      <c r="P149" s="160">
        <v>0</v>
      </c>
    </row>
    <row r="150" spans="1:16" ht="12.75">
      <c r="A150" s="286" t="s">
        <v>422</v>
      </c>
      <c r="B150" s="58" t="s">
        <v>889</v>
      </c>
      <c r="C150" s="170"/>
      <c r="D150" s="126"/>
      <c r="E150" s="170"/>
      <c r="F150" s="126"/>
      <c r="G150" s="170"/>
      <c r="H150" s="126"/>
      <c r="I150" s="170"/>
      <c r="J150" s="126"/>
      <c r="K150" s="170"/>
      <c r="L150" s="126"/>
      <c r="M150" s="170"/>
      <c r="N150" s="126"/>
      <c r="O150" s="170"/>
      <c r="P150" s="126"/>
    </row>
    <row r="151" spans="1:16" ht="12.75">
      <c r="A151" s="134" t="s">
        <v>529</v>
      </c>
      <c r="B151" s="58"/>
      <c r="C151" s="170">
        <f>SUM(D151:P151)</f>
        <v>0</v>
      </c>
      <c r="D151" s="126">
        <v>0</v>
      </c>
      <c r="E151" s="170">
        <v>0</v>
      </c>
      <c r="F151" s="126">
        <v>0</v>
      </c>
      <c r="G151" s="170">
        <v>0</v>
      </c>
      <c r="H151" s="126">
        <v>0</v>
      </c>
      <c r="I151" s="170">
        <v>0</v>
      </c>
      <c r="J151" s="126">
        <v>0</v>
      </c>
      <c r="K151" s="170">
        <v>0</v>
      </c>
      <c r="L151" s="126">
        <v>0</v>
      </c>
      <c r="M151" s="170">
        <v>0</v>
      </c>
      <c r="N151" s="126">
        <v>0</v>
      </c>
      <c r="O151" s="170">
        <v>0</v>
      </c>
      <c r="P151" s="126">
        <v>0</v>
      </c>
    </row>
    <row r="152" spans="1:16" ht="12.75">
      <c r="A152" s="40" t="s">
        <v>592</v>
      </c>
      <c r="B152" s="13"/>
      <c r="C152" s="170">
        <f>SUM(D152:P152)</f>
        <v>2896</v>
      </c>
      <c r="D152" s="126"/>
      <c r="E152" s="170"/>
      <c r="F152" s="126"/>
      <c r="G152" s="170"/>
      <c r="H152" s="126"/>
      <c r="I152" s="170"/>
      <c r="J152" s="126"/>
      <c r="K152" s="170"/>
      <c r="L152" s="126"/>
      <c r="M152" s="170">
        <v>2896</v>
      </c>
      <c r="N152" s="126"/>
      <c r="O152" s="170"/>
      <c r="P152" s="126"/>
    </row>
    <row r="153" spans="1:16" ht="12.75">
      <c r="A153" s="40" t="s">
        <v>838</v>
      </c>
      <c r="B153" s="13"/>
      <c r="C153" s="170">
        <f>SUM(D153:P153)</f>
        <v>-1236</v>
      </c>
      <c r="D153" s="126"/>
      <c r="E153" s="170"/>
      <c r="F153" s="126"/>
      <c r="G153" s="170"/>
      <c r="H153" s="126"/>
      <c r="I153" s="170"/>
      <c r="J153" s="126"/>
      <c r="K153" s="170"/>
      <c r="L153" s="126"/>
      <c r="M153" s="170">
        <v>-1236</v>
      </c>
      <c r="N153" s="126"/>
      <c r="O153" s="170"/>
      <c r="P153" s="126"/>
    </row>
    <row r="154" spans="1:16" ht="12.75">
      <c r="A154" s="40" t="s">
        <v>839</v>
      </c>
      <c r="B154" s="13"/>
      <c r="C154" s="170">
        <f>SUM(D154:P154)</f>
        <v>-1236</v>
      </c>
      <c r="D154" s="126"/>
      <c r="E154" s="170"/>
      <c r="F154" s="126"/>
      <c r="G154" s="170"/>
      <c r="H154" s="126"/>
      <c r="I154" s="170"/>
      <c r="J154" s="126"/>
      <c r="K154" s="170"/>
      <c r="L154" s="126"/>
      <c r="M154" s="170">
        <f>SUM(M153:M153)</f>
        <v>-1236</v>
      </c>
      <c r="N154" s="126"/>
      <c r="O154" s="170"/>
      <c r="P154" s="126"/>
    </row>
    <row r="155" spans="1:16" ht="12.75">
      <c r="A155" s="36" t="s">
        <v>651</v>
      </c>
      <c r="B155" s="13"/>
      <c r="C155" s="170">
        <f>SUM(D155:P155)</f>
        <v>1660</v>
      </c>
      <c r="D155" s="160">
        <f>SUM(D151,)</f>
        <v>0</v>
      </c>
      <c r="E155" s="160">
        <f aca="true" t="shared" si="10" ref="E155:P155">SUM(E151,)</f>
        <v>0</v>
      </c>
      <c r="F155" s="160">
        <f t="shared" si="10"/>
        <v>0</v>
      </c>
      <c r="G155" s="160">
        <f t="shared" si="10"/>
        <v>0</v>
      </c>
      <c r="H155" s="160">
        <f t="shared" si="10"/>
        <v>0</v>
      </c>
      <c r="I155" s="160">
        <f t="shared" si="10"/>
        <v>0</v>
      </c>
      <c r="J155" s="160">
        <f t="shared" si="10"/>
        <v>0</v>
      </c>
      <c r="K155" s="160">
        <f t="shared" si="10"/>
        <v>0</v>
      </c>
      <c r="L155" s="160">
        <f t="shared" si="10"/>
        <v>0</v>
      </c>
      <c r="M155" s="160">
        <v>1660</v>
      </c>
      <c r="N155" s="160">
        <f t="shared" si="10"/>
        <v>0</v>
      </c>
      <c r="O155" s="160">
        <f t="shared" si="10"/>
        <v>0</v>
      </c>
      <c r="P155" s="160">
        <f t="shared" si="10"/>
        <v>0</v>
      </c>
    </row>
    <row r="156" spans="1:16" ht="12.75">
      <c r="A156" s="95" t="s">
        <v>423</v>
      </c>
      <c r="B156" s="13" t="s">
        <v>889</v>
      </c>
      <c r="C156" s="167"/>
      <c r="D156" s="163"/>
      <c r="E156" s="167"/>
      <c r="F156" s="163"/>
      <c r="G156" s="167"/>
      <c r="H156" s="163"/>
      <c r="I156" s="167"/>
      <c r="J156" s="163"/>
      <c r="K156" s="167"/>
      <c r="L156" s="163"/>
      <c r="M156" s="167"/>
      <c r="N156" s="163"/>
      <c r="O156" s="167"/>
      <c r="P156" s="163"/>
    </row>
    <row r="157" spans="1:16" ht="12.75">
      <c r="A157" s="134" t="s">
        <v>529</v>
      </c>
      <c r="B157" s="58"/>
      <c r="C157" s="170">
        <f>SUM(D157:P157)</f>
        <v>0</v>
      </c>
      <c r="D157" s="126">
        <v>0</v>
      </c>
      <c r="E157" s="170">
        <v>0</v>
      </c>
      <c r="F157" s="126">
        <v>0</v>
      </c>
      <c r="G157" s="170">
        <v>0</v>
      </c>
      <c r="H157" s="126">
        <v>0</v>
      </c>
      <c r="I157" s="170">
        <v>0</v>
      </c>
      <c r="J157" s="126">
        <v>0</v>
      </c>
      <c r="K157" s="170">
        <v>0</v>
      </c>
      <c r="L157" s="126">
        <v>0</v>
      </c>
      <c r="M157" s="170">
        <v>0</v>
      </c>
      <c r="N157" s="126">
        <v>0</v>
      </c>
      <c r="O157" s="170">
        <v>0</v>
      </c>
      <c r="P157" s="126">
        <v>0</v>
      </c>
    </row>
    <row r="158" spans="1:16" ht="12.75">
      <c r="A158" s="40" t="s">
        <v>592</v>
      </c>
      <c r="B158" s="13"/>
      <c r="C158" s="170"/>
      <c r="D158" s="126"/>
      <c r="E158" s="170"/>
      <c r="F158" s="126"/>
      <c r="G158" s="170"/>
      <c r="H158" s="126"/>
      <c r="I158" s="170"/>
      <c r="J158" s="126"/>
      <c r="K158" s="170"/>
      <c r="L158" s="126"/>
      <c r="M158" s="170"/>
      <c r="N158" s="126"/>
      <c r="O158" s="170"/>
      <c r="P158" s="126"/>
    </row>
    <row r="159" spans="1:16" ht="12.75">
      <c r="A159" s="36" t="s">
        <v>651</v>
      </c>
      <c r="B159" s="17"/>
      <c r="C159" s="169">
        <f>SUM(D159:P159)</f>
        <v>0</v>
      </c>
      <c r="D159" s="160">
        <v>0</v>
      </c>
      <c r="E159" s="169">
        <v>0</v>
      </c>
      <c r="F159" s="160">
        <v>0</v>
      </c>
      <c r="G159" s="169">
        <v>0</v>
      </c>
      <c r="H159" s="160">
        <v>0</v>
      </c>
      <c r="I159" s="169">
        <v>0</v>
      </c>
      <c r="J159" s="160">
        <v>0</v>
      </c>
      <c r="K159" s="169">
        <v>0</v>
      </c>
      <c r="L159" s="160">
        <v>0</v>
      </c>
      <c r="M159" s="169">
        <v>0</v>
      </c>
      <c r="N159" s="160">
        <v>0</v>
      </c>
      <c r="O159" s="169">
        <v>0</v>
      </c>
      <c r="P159" s="160">
        <v>0</v>
      </c>
    </row>
    <row r="160" spans="1:16" ht="12.75">
      <c r="A160" s="35" t="s">
        <v>424</v>
      </c>
      <c r="B160" s="12" t="s">
        <v>889</v>
      </c>
      <c r="C160" s="167"/>
      <c r="D160" s="163"/>
      <c r="E160" s="167"/>
      <c r="F160" s="163"/>
      <c r="G160" s="167"/>
      <c r="H160" s="163"/>
      <c r="I160" s="167"/>
      <c r="J160" s="163"/>
      <c r="K160" s="167"/>
      <c r="L160" s="163"/>
      <c r="M160" s="167"/>
      <c r="N160" s="163"/>
      <c r="O160" s="167"/>
      <c r="P160" s="163"/>
    </row>
    <row r="161" spans="1:16" ht="12.75">
      <c r="A161" s="134" t="s">
        <v>529</v>
      </c>
      <c r="B161" s="58"/>
      <c r="C161" s="170">
        <f>SUM(D161:P161)</f>
        <v>0</v>
      </c>
      <c r="D161" s="126">
        <v>0</v>
      </c>
      <c r="E161" s="170">
        <v>0</v>
      </c>
      <c r="F161" s="126">
        <v>0</v>
      </c>
      <c r="G161" s="170">
        <v>0</v>
      </c>
      <c r="H161" s="126">
        <v>0</v>
      </c>
      <c r="I161" s="170">
        <v>0</v>
      </c>
      <c r="J161" s="126">
        <v>0</v>
      </c>
      <c r="K161" s="170">
        <v>0</v>
      </c>
      <c r="L161" s="126">
        <v>0</v>
      </c>
      <c r="M161" s="170">
        <v>0</v>
      </c>
      <c r="N161" s="126">
        <v>0</v>
      </c>
      <c r="O161" s="170">
        <v>0</v>
      </c>
      <c r="P161" s="126">
        <v>0</v>
      </c>
    </row>
    <row r="162" spans="1:16" ht="12.75">
      <c r="A162" s="40" t="s">
        <v>592</v>
      </c>
      <c r="B162" s="13"/>
      <c r="C162" s="170"/>
      <c r="D162" s="126"/>
      <c r="E162" s="170"/>
      <c r="F162" s="126"/>
      <c r="G162" s="170"/>
      <c r="H162" s="126"/>
      <c r="I162" s="170"/>
      <c r="J162" s="126"/>
      <c r="K162" s="170"/>
      <c r="L162" s="126"/>
      <c r="M162" s="170"/>
      <c r="N162" s="126"/>
      <c r="O162" s="170"/>
      <c r="P162" s="126"/>
    </row>
    <row r="163" spans="1:16" ht="12.75">
      <c r="A163" s="36" t="s">
        <v>651</v>
      </c>
      <c r="B163" s="17"/>
      <c r="C163" s="169">
        <f>SUM(D163:P163)</f>
        <v>0</v>
      </c>
      <c r="D163" s="160">
        <v>0</v>
      </c>
      <c r="E163" s="169">
        <v>0</v>
      </c>
      <c r="F163" s="160">
        <v>0</v>
      </c>
      <c r="G163" s="169">
        <v>0</v>
      </c>
      <c r="H163" s="160">
        <v>0</v>
      </c>
      <c r="I163" s="169">
        <v>0</v>
      </c>
      <c r="J163" s="160">
        <v>0</v>
      </c>
      <c r="K163" s="169">
        <v>0</v>
      </c>
      <c r="L163" s="160">
        <v>0</v>
      </c>
      <c r="M163" s="169">
        <v>0</v>
      </c>
      <c r="N163" s="160">
        <v>0</v>
      </c>
      <c r="O163" s="169">
        <v>0</v>
      </c>
      <c r="P163" s="160">
        <v>0</v>
      </c>
    </row>
    <row r="164" spans="1:16" ht="12.75">
      <c r="A164" s="35" t="s">
        <v>425</v>
      </c>
      <c r="B164" s="12" t="s">
        <v>888</v>
      </c>
      <c r="C164" s="167"/>
      <c r="D164" s="163"/>
      <c r="E164" s="167"/>
      <c r="F164" s="163"/>
      <c r="G164" s="167"/>
      <c r="H164" s="163"/>
      <c r="I164" s="167"/>
      <c r="J164" s="163"/>
      <c r="K164" s="167"/>
      <c r="L164" s="163"/>
      <c r="M164" s="167"/>
      <c r="N164" s="163"/>
      <c r="O164" s="167"/>
      <c r="P164" s="163"/>
    </row>
    <row r="165" spans="1:16" ht="12.75">
      <c r="A165" s="134" t="s">
        <v>529</v>
      </c>
      <c r="B165" s="58"/>
      <c r="C165" s="170">
        <f>SUM(D165:P165)</f>
        <v>0</v>
      </c>
      <c r="D165" s="126">
        <v>0</v>
      </c>
      <c r="E165" s="170">
        <v>0</v>
      </c>
      <c r="F165" s="126">
        <v>0</v>
      </c>
      <c r="G165" s="170">
        <v>0</v>
      </c>
      <c r="H165" s="126">
        <v>0</v>
      </c>
      <c r="I165" s="170">
        <v>0</v>
      </c>
      <c r="J165" s="126">
        <v>0</v>
      </c>
      <c r="K165" s="170">
        <v>0</v>
      </c>
      <c r="L165" s="126">
        <v>0</v>
      </c>
      <c r="M165" s="170">
        <v>0</v>
      </c>
      <c r="N165" s="126">
        <v>0</v>
      </c>
      <c r="O165" s="170">
        <v>0</v>
      </c>
      <c r="P165" s="126">
        <v>0</v>
      </c>
    </row>
    <row r="166" spans="1:16" ht="12.75">
      <c r="A166" s="40" t="s">
        <v>592</v>
      </c>
      <c r="B166" s="13"/>
      <c r="C166" s="170"/>
      <c r="D166" s="126"/>
      <c r="E166" s="170"/>
      <c r="F166" s="126"/>
      <c r="G166" s="170"/>
      <c r="H166" s="126"/>
      <c r="I166" s="170"/>
      <c r="J166" s="126"/>
      <c r="K166" s="170"/>
      <c r="L166" s="126"/>
      <c r="M166" s="170"/>
      <c r="N166" s="126"/>
      <c r="O166" s="170"/>
      <c r="P166" s="126"/>
    </row>
    <row r="167" spans="1:16" ht="12.75">
      <c r="A167" s="36" t="s">
        <v>651</v>
      </c>
      <c r="B167" s="17"/>
      <c r="C167" s="169">
        <f>SUM(D167:P167)</f>
        <v>0</v>
      </c>
      <c r="D167" s="126">
        <v>0</v>
      </c>
      <c r="E167" s="170">
        <v>0</v>
      </c>
      <c r="F167" s="126">
        <v>0</v>
      </c>
      <c r="G167" s="170">
        <v>0</v>
      </c>
      <c r="H167" s="126">
        <v>0</v>
      </c>
      <c r="I167" s="170">
        <v>0</v>
      </c>
      <c r="J167" s="126">
        <v>0</v>
      </c>
      <c r="K167" s="170">
        <v>0</v>
      </c>
      <c r="L167" s="126">
        <v>0</v>
      </c>
      <c r="M167" s="170">
        <v>0</v>
      </c>
      <c r="N167" s="126">
        <v>0</v>
      </c>
      <c r="O167" s="170">
        <v>0</v>
      </c>
      <c r="P167" s="126">
        <v>0</v>
      </c>
    </row>
    <row r="168" spans="1:16" ht="12.75">
      <c r="A168" s="35" t="s">
        <v>426</v>
      </c>
      <c r="B168" s="12" t="s">
        <v>888</v>
      </c>
      <c r="C168" s="167"/>
      <c r="D168" s="163"/>
      <c r="E168" s="167"/>
      <c r="F168" s="163"/>
      <c r="G168" s="167"/>
      <c r="H168" s="163"/>
      <c r="I168" s="167"/>
      <c r="J168" s="163"/>
      <c r="K168" s="167"/>
      <c r="L168" s="163"/>
      <c r="M168" s="167"/>
      <c r="N168" s="163"/>
      <c r="O168" s="167"/>
      <c r="P168" s="163"/>
    </row>
    <row r="169" spans="1:16" ht="12.75">
      <c r="A169" s="134" t="s">
        <v>529</v>
      </c>
      <c r="B169" s="58"/>
      <c r="C169" s="170">
        <f>SUM(D169:P169)</f>
        <v>0</v>
      </c>
      <c r="D169" s="126">
        <v>0</v>
      </c>
      <c r="E169" s="170">
        <v>0</v>
      </c>
      <c r="F169" s="126">
        <v>0</v>
      </c>
      <c r="G169" s="170">
        <v>0</v>
      </c>
      <c r="H169" s="126">
        <v>0</v>
      </c>
      <c r="I169" s="170">
        <v>0</v>
      </c>
      <c r="J169" s="126">
        <v>0</v>
      </c>
      <c r="K169" s="170">
        <v>0</v>
      </c>
      <c r="L169" s="126">
        <v>0</v>
      </c>
      <c r="M169" s="170">
        <v>0</v>
      </c>
      <c r="N169" s="126">
        <v>0</v>
      </c>
      <c r="O169" s="170">
        <v>0</v>
      </c>
      <c r="P169" s="126">
        <v>0</v>
      </c>
    </row>
    <row r="170" spans="1:16" ht="12.75">
      <c r="A170" s="40" t="s">
        <v>592</v>
      </c>
      <c r="B170" s="13"/>
      <c r="C170" s="170"/>
      <c r="D170" s="126"/>
      <c r="E170" s="170"/>
      <c r="F170" s="126"/>
      <c r="G170" s="170"/>
      <c r="H170" s="126"/>
      <c r="I170" s="170"/>
      <c r="J170" s="126"/>
      <c r="K170" s="170"/>
      <c r="L170" s="126"/>
      <c r="M170" s="170"/>
      <c r="N170" s="126"/>
      <c r="O170" s="170"/>
      <c r="P170" s="126"/>
    </row>
    <row r="171" spans="1:16" ht="12.75">
      <c r="A171" s="36" t="s">
        <v>651</v>
      </c>
      <c r="B171" s="17"/>
      <c r="C171" s="169">
        <f>SUM(D171:P171)</f>
        <v>0</v>
      </c>
      <c r="D171" s="160">
        <v>0</v>
      </c>
      <c r="E171" s="169">
        <v>0</v>
      </c>
      <c r="F171" s="160">
        <v>0</v>
      </c>
      <c r="G171" s="169">
        <v>0</v>
      </c>
      <c r="H171" s="160">
        <v>0</v>
      </c>
      <c r="I171" s="169">
        <v>0</v>
      </c>
      <c r="J171" s="160">
        <v>0</v>
      </c>
      <c r="K171" s="169">
        <v>0</v>
      </c>
      <c r="L171" s="160">
        <v>0</v>
      </c>
      <c r="M171" s="169">
        <v>0</v>
      </c>
      <c r="N171" s="160">
        <v>0</v>
      </c>
      <c r="O171" s="169">
        <v>0</v>
      </c>
      <c r="P171" s="160">
        <v>0</v>
      </c>
    </row>
    <row r="172" spans="1:16" ht="12.75">
      <c r="A172" s="35" t="s">
        <v>427</v>
      </c>
      <c r="B172" s="13" t="s">
        <v>888</v>
      </c>
      <c r="C172" s="170"/>
      <c r="D172" s="126"/>
      <c r="E172" s="170"/>
      <c r="F172" s="126"/>
      <c r="G172" s="170"/>
      <c r="H172" s="126"/>
      <c r="I172" s="170"/>
      <c r="J172" s="126"/>
      <c r="K172" s="170"/>
      <c r="L172" s="126"/>
      <c r="M172" s="170"/>
      <c r="N172" s="126"/>
      <c r="O172" s="170"/>
      <c r="P172" s="126"/>
    </row>
    <row r="173" spans="1:16" ht="12.75">
      <c r="A173" s="134" t="s">
        <v>529</v>
      </c>
      <c r="B173" s="58"/>
      <c r="C173" s="170">
        <f>SUM(D173:P173)</f>
        <v>0</v>
      </c>
      <c r="D173" s="126">
        <v>0</v>
      </c>
      <c r="E173" s="170">
        <v>0</v>
      </c>
      <c r="F173" s="126">
        <v>0</v>
      </c>
      <c r="G173" s="170">
        <v>0</v>
      </c>
      <c r="H173" s="126">
        <v>0</v>
      </c>
      <c r="I173" s="170">
        <v>0</v>
      </c>
      <c r="J173" s="126">
        <v>0</v>
      </c>
      <c r="K173" s="170">
        <v>0</v>
      </c>
      <c r="L173" s="126">
        <v>0</v>
      </c>
      <c r="M173" s="170">
        <v>0</v>
      </c>
      <c r="N173" s="126">
        <v>0</v>
      </c>
      <c r="O173" s="170">
        <v>0</v>
      </c>
      <c r="P173" s="126">
        <v>0</v>
      </c>
    </row>
    <row r="174" spans="1:16" ht="12.75">
      <c r="A174" s="40" t="s">
        <v>592</v>
      </c>
      <c r="B174" s="13"/>
      <c r="C174" s="170"/>
      <c r="D174" s="126"/>
      <c r="E174" s="170"/>
      <c r="F174" s="126"/>
      <c r="G174" s="170"/>
      <c r="H174" s="126"/>
      <c r="I174" s="170"/>
      <c r="J174" s="126"/>
      <c r="K174" s="170"/>
      <c r="L174" s="126"/>
      <c r="M174" s="170"/>
      <c r="N174" s="126"/>
      <c r="O174" s="170"/>
      <c r="P174" s="126"/>
    </row>
    <row r="175" spans="1:16" ht="12.75">
      <c r="A175" s="36" t="s">
        <v>651</v>
      </c>
      <c r="B175" s="17"/>
      <c r="C175" s="169">
        <f>SUM(D175:P175)</f>
        <v>0</v>
      </c>
      <c r="D175" s="160">
        <v>0</v>
      </c>
      <c r="E175" s="169">
        <v>0</v>
      </c>
      <c r="F175" s="160">
        <v>0</v>
      </c>
      <c r="G175" s="169">
        <v>0</v>
      </c>
      <c r="H175" s="160">
        <v>0</v>
      </c>
      <c r="I175" s="169">
        <v>0</v>
      </c>
      <c r="J175" s="160">
        <v>0</v>
      </c>
      <c r="K175" s="169">
        <v>0</v>
      </c>
      <c r="L175" s="160">
        <v>0</v>
      </c>
      <c r="M175" s="169">
        <v>0</v>
      </c>
      <c r="N175" s="160">
        <v>0</v>
      </c>
      <c r="O175" s="169">
        <v>0</v>
      </c>
      <c r="P175" s="160">
        <v>0</v>
      </c>
    </row>
    <row r="176" spans="1:16" ht="12.75">
      <c r="A176" s="35" t="s">
        <v>428</v>
      </c>
      <c r="B176" s="12" t="s">
        <v>887</v>
      </c>
      <c r="C176" s="167"/>
      <c r="D176" s="163"/>
      <c r="E176" s="167"/>
      <c r="F176" s="163"/>
      <c r="G176" s="167"/>
      <c r="H176" s="163"/>
      <c r="I176" s="167"/>
      <c r="J176" s="163"/>
      <c r="K176" s="167"/>
      <c r="L176" s="163"/>
      <c r="M176" s="167"/>
      <c r="N176" s="163"/>
      <c r="O176" s="167"/>
      <c r="P176" s="163"/>
    </row>
    <row r="177" spans="1:16" ht="12.75">
      <c r="A177" s="134" t="s">
        <v>529</v>
      </c>
      <c r="B177" s="58"/>
      <c r="C177" s="170">
        <f>SUM(D177:P177)</f>
        <v>0</v>
      </c>
      <c r="D177" s="126">
        <v>0</v>
      </c>
      <c r="E177" s="170">
        <v>0</v>
      </c>
      <c r="F177" s="126">
        <v>0</v>
      </c>
      <c r="G177" s="170">
        <v>0</v>
      </c>
      <c r="H177" s="126">
        <v>0</v>
      </c>
      <c r="I177" s="170">
        <v>0</v>
      </c>
      <c r="J177" s="126">
        <v>0</v>
      </c>
      <c r="K177" s="170">
        <v>0</v>
      </c>
      <c r="L177" s="126">
        <v>0</v>
      </c>
      <c r="M177" s="170">
        <v>0</v>
      </c>
      <c r="N177" s="126">
        <v>0</v>
      </c>
      <c r="O177" s="170">
        <v>0</v>
      </c>
      <c r="P177" s="126">
        <v>0</v>
      </c>
    </row>
    <row r="178" spans="1:16" ht="12.75">
      <c r="A178" s="40" t="s">
        <v>592</v>
      </c>
      <c r="B178" s="13"/>
      <c r="C178" s="170"/>
      <c r="D178" s="126"/>
      <c r="E178" s="170"/>
      <c r="F178" s="126"/>
      <c r="G178" s="170"/>
      <c r="H178" s="126"/>
      <c r="I178" s="170"/>
      <c r="J178" s="126"/>
      <c r="K178" s="170"/>
      <c r="L178" s="126"/>
      <c r="M178" s="170"/>
      <c r="N178" s="126"/>
      <c r="O178" s="170"/>
      <c r="P178" s="126"/>
    </row>
    <row r="179" spans="1:16" ht="12.75">
      <c r="A179" s="36" t="s">
        <v>651</v>
      </c>
      <c r="B179" s="17"/>
      <c r="C179" s="169">
        <f>SUM(D179:Q179)</f>
        <v>0</v>
      </c>
      <c r="D179" s="160">
        <v>0</v>
      </c>
      <c r="E179" s="169">
        <v>0</v>
      </c>
      <c r="F179" s="160">
        <v>0</v>
      </c>
      <c r="G179" s="169">
        <v>0</v>
      </c>
      <c r="H179" s="160">
        <v>0</v>
      </c>
      <c r="I179" s="169">
        <v>0</v>
      </c>
      <c r="J179" s="160">
        <v>0</v>
      </c>
      <c r="K179" s="169">
        <v>0</v>
      </c>
      <c r="L179" s="160">
        <v>0</v>
      </c>
      <c r="M179" s="169">
        <v>0</v>
      </c>
      <c r="N179" s="160">
        <v>0</v>
      </c>
      <c r="O179" s="169">
        <v>0</v>
      </c>
      <c r="P179" s="160">
        <v>0</v>
      </c>
    </row>
    <row r="180" spans="1:16" ht="12.75">
      <c r="A180" s="35" t="s">
        <v>429</v>
      </c>
      <c r="B180" s="12" t="s">
        <v>889</v>
      </c>
      <c r="C180" s="167"/>
      <c r="D180" s="163"/>
      <c r="E180" s="167"/>
      <c r="F180" s="163"/>
      <c r="G180" s="167"/>
      <c r="H180" s="163"/>
      <c r="I180" s="167"/>
      <c r="J180" s="163"/>
      <c r="K180" s="167"/>
      <c r="L180" s="163"/>
      <c r="M180" s="167"/>
      <c r="N180" s="163"/>
      <c r="O180" s="167"/>
      <c r="P180" s="163"/>
    </row>
    <row r="181" spans="1:16" ht="12.75">
      <c r="A181" s="134" t="s">
        <v>529</v>
      </c>
      <c r="B181" s="58"/>
      <c r="C181" s="170">
        <f>SUM(D181:P181)</f>
        <v>0</v>
      </c>
      <c r="D181" s="126">
        <v>0</v>
      </c>
      <c r="E181" s="170">
        <v>0</v>
      </c>
      <c r="F181" s="126">
        <v>0</v>
      </c>
      <c r="G181" s="170">
        <v>0</v>
      </c>
      <c r="H181" s="126">
        <v>0</v>
      </c>
      <c r="I181" s="170">
        <v>0</v>
      </c>
      <c r="J181" s="126">
        <v>0</v>
      </c>
      <c r="K181" s="170">
        <v>0</v>
      </c>
      <c r="L181" s="126">
        <v>0</v>
      </c>
      <c r="M181" s="170">
        <v>0</v>
      </c>
      <c r="N181" s="126">
        <v>0</v>
      </c>
      <c r="O181" s="170">
        <v>0</v>
      </c>
      <c r="P181" s="126">
        <v>0</v>
      </c>
    </row>
    <row r="182" spans="1:16" ht="12.75">
      <c r="A182" s="40" t="s">
        <v>592</v>
      </c>
      <c r="B182" s="13"/>
      <c r="C182" s="170"/>
      <c r="D182" s="126"/>
      <c r="E182" s="170"/>
      <c r="F182" s="126"/>
      <c r="G182" s="170"/>
      <c r="H182" s="126"/>
      <c r="I182" s="170"/>
      <c r="J182" s="126"/>
      <c r="K182" s="170"/>
      <c r="L182" s="126"/>
      <c r="M182" s="170"/>
      <c r="N182" s="126"/>
      <c r="O182" s="170"/>
      <c r="P182" s="126"/>
    </row>
    <row r="183" spans="1:16" ht="12.75">
      <c r="A183" s="36" t="s">
        <v>651</v>
      </c>
      <c r="B183" s="17"/>
      <c r="C183" s="169">
        <f>SUM(D183:Q183)</f>
        <v>0</v>
      </c>
      <c r="D183" s="160">
        <v>0</v>
      </c>
      <c r="E183" s="169">
        <v>0</v>
      </c>
      <c r="F183" s="160">
        <v>0</v>
      </c>
      <c r="G183" s="169">
        <v>0</v>
      </c>
      <c r="H183" s="160">
        <v>0</v>
      </c>
      <c r="I183" s="169">
        <v>0</v>
      </c>
      <c r="J183" s="160">
        <v>0</v>
      </c>
      <c r="K183" s="169">
        <v>0</v>
      </c>
      <c r="L183" s="160">
        <v>0</v>
      </c>
      <c r="M183" s="169">
        <v>0</v>
      </c>
      <c r="N183" s="160">
        <v>0</v>
      </c>
      <c r="O183" s="169">
        <v>0</v>
      </c>
      <c r="P183" s="160">
        <v>0</v>
      </c>
    </row>
    <row r="184" spans="1:16" ht="12.75">
      <c r="A184" s="35" t="s">
        <v>433</v>
      </c>
      <c r="B184" s="12"/>
      <c r="C184" s="167"/>
      <c r="D184" s="163"/>
      <c r="E184" s="167"/>
      <c r="F184" s="163"/>
      <c r="G184" s="167"/>
      <c r="H184" s="163"/>
      <c r="I184" s="167"/>
      <c r="J184" s="163"/>
      <c r="K184" s="167"/>
      <c r="L184" s="163"/>
      <c r="M184" s="167"/>
      <c r="N184" s="163"/>
      <c r="O184" s="167"/>
      <c r="P184" s="126"/>
    </row>
    <row r="185" spans="1:16" ht="12.75">
      <c r="A185" s="134" t="s">
        <v>529</v>
      </c>
      <c r="B185" s="58" t="s">
        <v>887</v>
      </c>
      <c r="C185" s="170">
        <f>SUM(D185:P185)</f>
        <v>0</v>
      </c>
      <c r="D185" s="126">
        <v>0</v>
      </c>
      <c r="E185" s="170">
        <v>0</v>
      </c>
      <c r="F185" s="126">
        <v>0</v>
      </c>
      <c r="G185" s="170">
        <v>0</v>
      </c>
      <c r="H185" s="126">
        <v>0</v>
      </c>
      <c r="I185" s="170">
        <v>0</v>
      </c>
      <c r="J185" s="126">
        <v>0</v>
      </c>
      <c r="K185" s="170">
        <v>0</v>
      </c>
      <c r="L185" s="126">
        <v>0</v>
      </c>
      <c r="M185" s="170">
        <v>0</v>
      </c>
      <c r="N185" s="126">
        <v>0</v>
      </c>
      <c r="O185" s="170">
        <v>0</v>
      </c>
      <c r="P185" s="126">
        <v>0</v>
      </c>
    </row>
    <row r="186" spans="1:16" ht="12.75">
      <c r="A186" s="134" t="s">
        <v>656</v>
      </c>
      <c r="B186" s="58"/>
      <c r="C186" s="170">
        <f>SUM(D186:P186)</f>
        <v>14076</v>
      </c>
      <c r="D186" s="126"/>
      <c r="E186" s="170"/>
      <c r="F186" s="126"/>
      <c r="G186" s="170"/>
      <c r="H186" s="126"/>
      <c r="I186" s="170"/>
      <c r="J186" s="126"/>
      <c r="K186" s="170"/>
      <c r="L186" s="126"/>
      <c r="M186" s="170">
        <v>14076</v>
      </c>
      <c r="N186" s="126"/>
      <c r="O186" s="170"/>
      <c r="P186" s="126"/>
    </row>
    <row r="187" spans="1:16" ht="12.75">
      <c r="A187" s="134" t="s">
        <v>551</v>
      </c>
      <c r="B187" s="58"/>
      <c r="C187" s="170">
        <f>SUM(D187:P187)</f>
        <v>16837</v>
      </c>
      <c r="D187" s="126"/>
      <c r="E187" s="170"/>
      <c r="F187" s="126"/>
      <c r="G187" s="170"/>
      <c r="H187" s="126"/>
      <c r="I187" s="170"/>
      <c r="J187" s="126"/>
      <c r="K187" s="170"/>
      <c r="L187" s="126"/>
      <c r="M187" s="170">
        <v>16837</v>
      </c>
      <c r="N187" s="126"/>
      <c r="O187" s="170"/>
      <c r="P187" s="126"/>
    </row>
    <row r="188" spans="1:16" ht="12.75">
      <c r="A188" s="134" t="s">
        <v>831</v>
      </c>
      <c r="B188" s="58"/>
      <c r="C188" s="170">
        <v>2</v>
      </c>
      <c r="D188" s="126"/>
      <c r="E188" s="170">
        <v>2</v>
      </c>
      <c r="F188" s="126"/>
      <c r="G188" s="170"/>
      <c r="H188" s="126"/>
      <c r="I188" s="170"/>
      <c r="J188" s="126"/>
      <c r="K188" s="170"/>
      <c r="L188" s="126"/>
      <c r="M188" s="170"/>
      <c r="N188" s="126"/>
      <c r="O188" s="170"/>
      <c r="P188" s="126"/>
    </row>
    <row r="189" spans="1:16" ht="12.75">
      <c r="A189" s="134" t="s">
        <v>549</v>
      </c>
      <c r="B189" s="58"/>
      <c r="C189" s="170">
        <f>SUM(D189:P189)</f>
        <v>16839</v>
      </c>
      <c r="D189" s="126">
        <f>SUM(D187)</f>
        <v>0</v>
      </c>
      <c r="E189" s="170">
        <v>2</v>
      </c>
      <c r="F189" s="126">
        <f aca="true" t="shared" si="11" ref="F189:P189">SUM(F187)</f>
        <v>0</v>
      </c>
      <c r="G189" s="170">
        <f t="shared" si="11"/>
        <v>0</v>
      </c>
      <c r="H189" s="126">
        <f t="shared" si="11"/>
        <v>0</v>
      </c>
      <c r="I189" s="170">
        <f t="shared" si="11"/>
        <v>0</v>
      </c>
      <c r="J189" s="126">
        <f t="shared" si="11"/>
        <v>0</v>
      </c>
      <c r="K189" s="170">
        <f t="shared" si="11"/>
        <v>0</v>
      </c>
      <c r="L189" s="126">
        <f t="shared" si="11"/>
        <v>0</v>
      </c>
      <c r="M189" s="170">
        <f t="shared" si="11"/>
        <v>16837</v>
      </c>
      <c r="N189" s="126">
        <f t="shared" si="11"/>
        <v>0</v>
      </c>
      <c r="O189" s="170">
        <f t="shared" si="11"/>
        <v>0</v>
      </c>
      <c r="P189" s="126">
        <f t="shared" si="11"/>
        <v>0</v>
      </c>
    </row>
    <row r="190" spans="1:16" ht="12.75">
      <c r="A190" s="36" t="s">
        <v>593</v>
      </c>
      <c r="B190" s="13"/>
      <c r="C190" s="170">
        <f>SUM(D190:P190)</f>
        <v>30915</v>
      </c>
      <c r="D190" s="160">
        <f>SUM(D186,D189)</f>
        <v>0</v>
      </c>
      <c r="E190" s="160">
        <f aca="true" t="shared" si="12" ref="E190:P190">SUM(E186,E189)</f>
        <v>2</v>
      </c>
      <c r="F190" s="160">
        <f t="shared" si="12"/>
        <v>0</v>
      </c>
      <c r="G190" s="160">
        <f t="shared" si="12"/>
        <v>0</v>
      </c>
      <c r="H190" s="160">
        <f t="shared" si="12"/>
        <v>0</v>
      </c>
      <c r="I190" s="160">
        <f t="shared" si="12"/>
        <v>0</v>
      </c>
      <c r="J190" s="160">
        <f t="shared" si="12"/>
        <v>0</v>
      </c>
      <c r="K190" s="160">
        <f t="shared" si="12"/>
        <v>0</v>
      </c>
      <c r="L190" s="160">
        <f t="shared" si="12"/>
        <v>0</v>
      </c>
      <c r="M190" s="160">
        <f t="shared" si="12"/>
        <v>30913</v>
      </c>
      <c r="N190" s="160">
        <f t="shared" si="12"/>
        <v>0</v>
      </c>
      <c r="O190" s="160">
        <f t="shared" si="12"/>
        <v>0</v>
      </c>
      <c r="P190" s="160">
        <f t="shared" si="12"/>
        <v>0</v>
      </c>
    </row>
    <row r="191" spans="1:16" ht="12.75">
      <c r="A191" s="35" t="s">
        <v>430</v>
      </c>
      <c r="B191" s="12" t="s">
        <v>887</v>
      </c>
      <c r="C191" s="167"/>
      <c r="D191" s="163"/>
      <c r="E191" s="167"/>
      <c r="F191" s="163"/>
      <c r="G191" s="167"/>
      <c r="H191" s="163"/>
      <c r="I191" s="167"/>
      <c r="J191" s="163"/>
      <c r="K191" s="167"/>
      <c r="L191" s="163"/>
      <c r="M191" s="167"/>
      <c r="N191" s="163"/>
      <c r="O191" s="167"/>
      <c r="P191" s="163"/>
    </row>
    <row r="192" spans="1:16" ht="12.75">
      <c r="A192" s="134" t="s">
        <v>529</v>
      </c>
      <c r="B192" s="58"/>
      <c r="C192" s="170">
        <f>SUM(D192:P192)</f>
        <v>0</v>
      </c>
      <c r="D192" s="126">
        <v>0</v>
      </c>
      <c r="E192" s="170">
        <v>0</v>
      </c>
      <c r="F192" s="126">
        <v>0</v>
      </c>
      <c r="G192" s="170">
        <v>0</v>
      </c>
      <c r="H192" s="126">
        <v>0</v>
      </c>
      <c r="I192" s="170">
        <v>0</v>
      </c>
      <c r="J192" s="126">
        <v>0</v>
      </c>
      <c r="K192" s="170">
        <v>0</v>
      </c>
      <c r="L192" s="126">
        <v>0</v>
      </c>
      <c r="M192" s="170">
        <v>0</v>
      </c>
      <c r="N192" s="126">
        <v>0</v>
      </c>
      <c r="O192" s="170">
        <v>0</v>
      </c>
      <c r="P192" s="126">
        <v>0</v>
      </c>
    </row>
    <row r="193" spans="1:16" ht="12.75">
      <c r="A193" s="40" t="s">
        <v>592</v>
      </c>
      <c r="B193" s="13"/>
      <c r="C193" s="170"/>
      <c r="D193" s="126"/>
      <c r="E193" s="170"/>
      <c r="F193" s="126"/>
      <c r="G193" s="170"/>
      <c r="H193" s="126"/>
      <c r="I193" s="170"/>
      <c r="J193" s="126"/>
      <c r="K193" s="170"/>
      <c r="L193" s="126"/>
      <c r="M193" s="170"/>
      <c r="N193" s="126"/>
      <c r="O193" s="170"/>
      <c r="P193" s="126"/>
    </row>
    <row r="194" spans="1:16" ht="12.75">
      <c r="A194" s="36" t="s">
        <v>651</v>
      </c>
      <c r="B194" s="17"/>
      <c r="C194" s="169">
        <f>SUM(D194:Q194)</f>
        <v>0</v>
      </c>
      <c r="D194" s="160">
        <v>0</v>
      </c>
      <c r="E194" s="169">
        <v>0</v>
      </c>
      <c r="F194" s="160">
        <v>0</v>
      </c>
      <c r="G194" s="169">
        <v>0</v>
      </c>
      <c r="H194" s="160">
        <v>0</v>
      </c>
      <c r="I194" s="169">
        <v>0</v>
      </c>
      <c r="J194" s="160">
        <v>0</v>
      </c>
      <c r="K194" s="169">
        <v>0</v>
      </c>
      <c r="L194" s="160">
        <v>0</v>
      </c>
      <c r="M194" s="169">
        <v>0</v>
      </c>
      <c r="N194" s="160">
        <v>0</v>
      </c>
      <c r="O194" s="169">
        <v>0</v>
      </c>
      <c r="P194" s="160">
        <v>0</v>
      </c>
    </row>
    <row r="195" spans="1:16" ht="12.75">
      <c r="A195" s="35" t="s">
        <v>431</v>
      </c>
      <c r="B195" s="12" t="s">
        <v>887</v>
      </c>
      <c r="C195" s="167"/>
      <c r="D195" s="163"/>
      <c r="E195" s="167"/>
      <c r="F195" s="163"/>
      <c r="G195" s="167"/>
      <c r="H195" s="163"/>
      <c r="I195" s="167"/>
      <c r="J195" s="163"/>
      <c r="K195" s="167"/>
      <c r="L195" s="163"/>
      <c r="M195" s="167"/>
      <c r="N195" s="163"/>
      <c r="O195" s="167"/>
      <c r="P195" s="163"/>
    </row>
    <row r="196" spans="1:16" ht="12.75">
      <c r="A196" s="134" t="s">
        <v>529</v>
      </c>
      <c r="B196" s="58"/>
      <c r="C196" s="170">
        <f>SUM(D196:P196)</f>
        <v>0</v>
      </c>
      <c r="D196" s="126">
        <v>0</v>
      </c>
      <c r="E196" s="170">
        <v>0</v>
      </c>
      <c r="F196" s="126">
        <v>0</v>
      </c>
      <c r="G196" s="170">
        <v>0</v>
      </c>
      <c r="H196" s="126">
        <v>0</v>
      </c>
      <c r="I196" s="170">
        <v>0</v>
      </c>
      <c r="J196" s="126">
        <v>0</v>
      </c>
      <c r="K196" s="170">
        <v>0</v>
      </c>
      <c r="L196" s="126">
        <v>0</v>
      </c>
      <c r="M196" s="170">
        <v>0</v>
      </c>
      <c r="N196" s="126">
        <v>0</v>
      </c>
      <c r="O196" s="170">
        <v>0</v>
      </c>
      <c r="P196" s="126">
        <v>0</v>
      </c>
    </row>
    <row r="197" spans="1:16" ht="12.75">
      <c r="A197" s="40" t="s">
        <v>592</v>
      </c>
      <c r="B197" s="13"/>
      <c r="C197" s="170">
        <f>SUM(D197:P197)</f>
        <v>12636</v>
      </c>
      <c r="D197" s="126"/>
      <c r="E197" s="170"/>
      <c r="F197" s="126"/>
      <c r="G197" s="170"/>
      <c r="H197" s="126"/>
      <c r="I197" s="170"/>
      <c r="J197" s="126"/>
      <c r="K197" s="170">
        <v>12636</v>
      </c>
      <c r="L197" s="126"/>
      <c r="M197" s="170"/>
      <c r="N197" s="126"/>
      <c r="O197" s="170"/>
      <c r="P197" s="126"/>
    </row>
    <row r="198" spans="1:16" ht="12.75">
      <c r="A198" s="36" t="s">
        <v>651</v>
      </c>
      <c r="B198" s="17"/>
      <c r="C198" s="169">
        <f>SUM(D198:Q198)</f>
        <v>12636</v>
      </c>
      <c r="D198" s="160">
        <v>0</v>
      </c>
      <c r="E198" s="169">
        <v>0</v>
      </c>
      <c r="F198" s="160">
        <v>0</v>
      </c>
      <c r="G198" s="169">
        <v>0</v>
      </c>
      <c r="H198" s="160">
        <v>0</v>
      </c>
      <c r="I198" s="169">
        <v>0</v>
      </c>
      <c r="J198" s="160">
        <v>0</v>
      </c>
      <c r="K198" s="169">
        <v>12636</v>
      </c>
      <c r="L198" s="160">
        <v>0</v>
      </c>
      <c r="M198" s="169">
        <v>0</v>
      </c>
      <c r="N198" s="160">
        <v>0</v>
      </c>
      <c r="O198" s="169">
        <v>0</v>
      </c>
      <c r="P198" s="160">
        <v>0</v>
      </c>
    </row>
    <row r="199" spans="1:16" ht="12.75">
      <c r="A199" s="35" t="s">
        <v>432</v>
      </c>
      <c r="B199" s="12" t="s">
        <v>887</v>
      </c>
      <c r="C199" s="167"/>
      <c r="D199" s="163"/>
      <c r="E199" s="167"/>
      <c r="F199" s="163"/>
      <c r="G199" s="167"/>
      <c r="H199" s="163"/>
      <c r="I199" s="167"/>
      <c r="J199" s="163"/>
      <c r="K199" s="167"/>
      <c r="L199" s="163"/>
      <c r="M199" s="167"/>
      <c r="N199" s="163"/>
      <c r="O199" s="167"/>
      <c r="P199" s="163"/>
    </row>
    <row r="200" spans="1:16" ht="12.75">
      <c r="A200" s="134" t="s">
        <v>529</v>
      </c>
      <c r="B200" s="58"/>
      <c r="C200" s="170">
        <f>SUM(D200:P200)</f>
        <v>0</v>
      </c>
      <c r="D200" s="126">
        <v>0</v>
      </c>
      <c r="E200" s="170">
        <v>0</v>
      </c>
      <c r="F200" s="126">
        <v>0</v>
      </c>
      <c r="G200" s="170">
        <v>0</v>
      </c>
      <c r="H200" s="126">
        <v>0</v>
      </c>
      <c r="I200" s="170">
        <v>0</v>
      </c>
      <c r="J200" s="126">
        <v>0</v>
      </c>
      <c r="K200" s="170">
        <v>0</v>
      </c>
      <c r="L200" s="126">
        <v>0</v>
      </c>
      <c r="M200" s="170">
        <v>0</v>
      </c>
      <c r="N200" s="126">
        <v>0</v>
      </c>
      <c r="O200" s="170">
        <v>0</v>
      </c>
      <c r="P200" s="126">
        <v>0</v>
      </c>
    </row>
    <row r="201" spans="1:16" ht="12.75">
      <c r="A201" s="40" t="s">
        <v>592</v>
      </c>
      <c r="B201" s="13"/>
      <c r="C201" s="170"/>
      <c r="D201" s="126"/>
      <c r="E201" s="170"/>
      <c r="F201" s="126"/>
      <c r="G201" s="170"/>
      <c r="H201" s="126"/>
      <c r="I201" s="170"/>
      <c r="J201" s="126"/>
      <c r="K201" s="170"/>
      <c r="L201" s="126"/>
      <c r="M201" s="170"/>
      <c r="N201" s="126"/>
      <c r="O201" s="170"/>
      <c r="P201" s="126"/>
    </row>
    <row r="202" spans="1:16" ht="12.75">
      <c r="A202" s="36" t="s">
        <v>651</v>
      </c>
      <c r="B202" s="17"/>
      <c r="C202" s="169">
        <f>SUM(D202:Q202)</f>
        <v>0</v>
      </c>
      <c r="D202" s="160">
        <v>0</v>
      </c>
      <c r="E202" s="169">
        <v>0</v>
      </c>
      <c r="F202" s="160">
        <v>0</v>
      </c>
      <c r="G202" s="169">
        <v>0</v>
      </c>
      <c r="H202" s="160">
        <v>0</v>
      </c>
      <c r="I202" s="169">
        <v>0</v>
      </c>
      <c r="J202" s="219"/>
      <c r="K202" s="169">
        <v>0</v>
      </c>
      <c r="L202" s="160">
        <v>0</v>
      </c>
      <c r="M202" s="169">
        <v>0</v>
      </c>
      <c r="N202" s="160">
        <v>0</v>
      </c>
      <c r="O202" s="169"/>
      <c r="P202" s="160">
        <v>0</v>
      </c>
    </row>
    <row r="203" spans="1:16" ht="12.75">
      <c r="A203" s="337" t="s">
        <v>544</v>
      </c>
      <c r="B203" s="58" t="s">
        <v>889</v>
      </c>
      <c r="C203" s="170"/>
      <c r="D203" s="126"/>
      <c r="E203" s="170"/>
      <c r="F203" s="126"/>
      <c r="G203" s="170"/>
      <c r="H203" s="126"/>
      <c r="I203" s="170"/>
      <c r="J203" s="126"/>
      <c r="K203" s="170"/>
      <c r="L203" s="126"/>
      <c r="M203" s="170"/>
      <c r="N203" s="126"/>
      <c r="O203" s="170"/>
      <c r="P203" s="126"/>
    </row>
    <row r="204" spans="1:16" ht="12.75">
      <c r="A204" s="134" t="s">
        <v>529</v>
      </c>
      <c r="B204" s="58"/>
      <c r="C204" s="170">
        <f>SUM(D204:P204)</f>
        <v>0</v>
      </c>
      <c r="D204" s="126">
        <v>0</v>
      </c>
      <c r="E204" s="170">
        <v>0</v>
      </c>
      <c r="F204" s="126">
        <v>0</v>
      </c>
      <c r="G204" s="170">
        <v>0</v>
      </c>
      <c r="H204" s="126">
        <v>0</v>
      </c>
      <c r="I204" s="170">
        <v>0</v>
      </c>
      <c r="J204" s="126">
        <v>0</v>
      </c>
      <c r="K204" s="170">
        <v>0</v>
      </c>
      <c r="L204" s="126">
        <v>0</v>
      </c>
      <c r="M204" s="170">
        <v>0</v>
      </c>
      <c r="N204" s="126">
        <v>0</v>
      </c>
      <c r="O204" s="170">
        <v>0</v>
      </c>
      <c r="P204" s="126">
        <v>0</v>
      </c>
    </row>
    <row r="205" spans="1:16" ht="12.75">
      <c r="A205" s="40" t="s">
        <v>592</v>
      </c>
      <c r="B205" s="13"/>
      <c r="C205" s="170"/>
      <c r="D205" s="126"/>
      <c r="E205" s="170"/>
      <c r="F205" s="126"/>
      <c r="G205" s="170"/>
      <c r="H205" s="126"/>
      <c r="I205" s="170"/>
      <c r="J205" s="126"/>
      <c r="K205" s="170"/>
      <c r="L205" s="126"/>
      <c r="M205" s="170"/>
      <c r="N205" s="126"/>
      <c r="O205" s="170"/>
      <c r="P205" s="126"/>
    </row>
    <row r="206" spans="1:16" ht="12.75">
      <c r="A206" s="36" t="s">
        <v>651</v>
      </c>
      <c r="B206" s="17"/>
      <c r="C206" s="169">
        <f>SUM(D206:Q206)</f>
        <v>0</v>
      </c>
      <c r="D206" s="126">
        <v>0</v>
      </c>
      <c r="E206" s="170">
        <v>0</v>
      </c>
      <c r="F206" s="126">
        <v>0</v>
      </c>
      <c r="G206" s="170">
        <v>0</v>
      </c>
      <c r="H206" s="126">
        <v>0</v>
      </c>
      <c r="I206" s="170">
        <v>0</v>
      </c>
      <c r="J206" s="126">
        <v>0</v>
      </c>
      <c r="K206" s="170">
        <v>0</v>
      </c>
      <c r="L206" s="126">
        <v>0</v>
      </c>
      <c r="M206" s="170">
        <v>0</v>
      </c>
      <c r="N206" s="126">
        <v>0</v>
      </c>
      <c r="O206" s="170">
        <v>0</v>
      </c>
      <c r="P206" s="126">
        <v>0</v>
      </c>
    </row>
    <row r="207" spans="1:16" ht="12.75">
      <c r="A207" s="35" t="s">
        <v>434</v>
      </c>
      <c r="B207" s="12" t="s">
        <v>887</v>
      </c>
      <c r="C207" s="167"/>
      <c r="D207" s="163"/>
      <c r="E207" s="167"/>
      <c r="F207" s="163"/>
      <c r="G207" s="167"/>
      <c r="H207" s="163"/>
      <c r="I207" s="167"/>
      <c r="J207" s="163"/>
      <c r="K207" s="167"/>
      <c r="L207" s="163"/>
      <c r="M207" s="167"/>
      <c r="N207" s="163"/>
      <c r="O207" s="167"/>
      <c r="P207" s="163"/>
    </row>
    <row r="208" spans="1:16" ht="12.75">
      <c r="A208" s="134" t="s">
        <v>529</v>
      </c>
      <c r="B208" s="58"/>
      <c r="C208" s="170">
        <f>SUM(D208:P208)</f>
        <v>0</v>
      </c>
      <c r="D208" s="126">
        <v>0</v>
      </c>
      <c r="E208" s="170">
        <v>0</v>
      </c>
      <c r="F208" s="126">
        <v>0</v>
      </c>
      <c r="G208" s="170">
        <v>0</v>
      </c>
      <c r="H208" s="126">
        <v>0</v>
      </c>
      <c r="I208" s="170">
        <v>0</v>
      </c>
      <c r="J208" s="126">
        <v>0</v>
      </c>
      <c r="K208" s="170">
        <v>0</v>
      </c>
      <c r="L208" s="126">
        <v>0</v>
      </c>
      <c r="M208" s="170">
        <v>0</v>
      </c>
      <c r="N208" s="126">
        <v>0</v>
      </c>
      <c r="O208" s="170">
        <v>0</v>
      </c>
      <c r="P208" s="126">
        <v>0</v>
      </c>
    </row>
    <row r="209" spans="1:16" ht="12.75">
      <c r="A209" s="40" t="s">
        <v>592</v>
      </c>
      <c r="B209" s="13"/>
      <c r="C209" s="170"/>
      <c r="D209" s="126"/>
      <c r="E209" s="170"/>
      <c r="F209" s="126"/>
      <c r="G209" s="170"/>
      <c r="H209" s="126"/>
      <c r="I209" s="170"/>
      <c r="J209" s="126"/>
      <c r="K209" s="170"/>
      <c r="L209" s="126"/>
      <c r="M209" s="170"/>
      <c r="N209" s="126"/>
      <c r="O209" s="170"/>
      <c r="P209" s="126"/>
    </row>
    <row r="210" spans="1:16" ht="12.75">
      <c r="A210" s="36" t="s">
        <v>651</v>
      </c>
      <c r="B210" s="17"/>
      <c r="C210" s="169">
        <f>SUM(D210:Q210)</f>
        <v>0</v>
      </c>
      <c r="D210" s="160">
        <v>0</v>
      </c>
      <c r="E210" s="169">
        <v>0</v>
      </c>
      <c r="F210" s="160">
        <v>0</v>
      </c>
      <c r="G210" s="169">
        <v>0</v>
      </c>
      <c r="H210" s="160">
        <v>0</v>
      </c>
      <c r="I210" s="169">
        <v>0</v>
      </c>
      <c r="J210" s="160">
        <v>0</v>
      </c>
      <c r="K210" s="169">
        <v>0</v>
      </c>
      <c r="L210" s="160">
        <v>0</v>
      </c>
      <c r="M210" s="169">
        <v>0</v>
      </c>
      <c r="N210" s="160">
        <v>0</v>
      </c>
      <c r="O210" s="169">
        <v>0</v>
      </c>
      <c r="P210" s="160">
        <v>0</v>
      </c>
    </row>
    <row r="211" spans="1:16" ht="12.75">
      <c r="A211" s="337" t="s">
        <v>435</v>
      </c>
      <c r="B211" s="58" t="s">
        <v>889</v>
      </c>
      <c r="C211" s="170"/>
      <c r="D211" s="126"/>
      <c r="E211" s="170"/>
      <c r="F211" s="126"/>
      <c r="G211" s="170"/>
      <c r="H211" s="126"/>
      <c r="I211" s="170"/>
      <c r="J211" s="126"/>
      <c r="K211" s="170"/>
      <c r="L211" s="126"/>
      <c r="M211" s="170"/>
      <c r="N211" s="126"/>
      <c r="O211" s="170"/>
      <c r="P211" s="126"/>
    </row>
    <row r="212" spans="1:16" ht="12.75">
      <c r="A212" s="134" t="s">
        <v>529</v>
      </c>
      <c r="B212" s="58"/>
      <c r="C212" s="170">
        <f>SUM(D212:P212)</f>
        <v>0</v>
      </c>
      <c r="D212" s="126">
        <v>0</v>
      </c>
      <c r="E212" s="170">
        <v>0</v>
      </c>
      <c r="F212" s="126">
        <v>0</v>
      </c>
      <c r="G212" s="170">
        <v>0</v>
      </c>
      <c r="H212" s="126">
        <v>0</v>
      </c>
      <c r="I212" s="170">
        <v>0</v>
      </c>
      <c r="J212" s="126">
        <v>0</v>
      </c>
      <c r="K212" s="170">
        <v>0</v>
      </c>
      <c r="L212" s="126">
        <v>0</v>
      </c>
      <c r="M212" s="170">
        <v>0</v>
      </c>
      <c r="N212" s="126">
        <v>0</v>
      </c>
      <c r="O212" s="170">
        <v>0</v>
      </c>
      <c r="P212" s="126">
        <v>0</v>
      </c>
    </row>
    <row r="213" spans="1:16" ht="12.75">
      <c r="A213" s="40" t="s">
        <v>592</v>
      </c>
      <c r="B213" s="13"/>
      <c r="C213" s="170"/>
      <c r="D213" s="126"/>
      <c r="E213" s="170"/>
      <c r="F213" s="126"/>
      <c r="G213" s="170"/>
      <c r="H213" s="126"/>
      <c r="I213" s="170"/>
      <c r="J213" s="126"/>
      <c r="K213" s="170"/>
      <c r="L213" s="126"/>
      <c r="M213" s="170"/>
      <c r="N213" s="126"/>
      <c r="O213" s="170"/>
      <c r="P213" s="126"/>
    </row>
    <row r="214" spans="1:16" ht="12.75">
      <c r="A214" s="36" t="s">
        <v>651</v>
      </c>
      <c r="B214" s="13"/>
      <c r="C214" s="170">
        <v>0</v>
      </c>
      <c r="D214" s="126">
        <v>0</v>
      </c>
      <c r="E214" s="170">
        <v>0</v>
      </c>
      <c r="F214" s="126">
        <v>0</v>
      </c>
      <c r="G214" s="170">
        <v>0</v>
      </c>
      <c r="H214" s="126">
        <v>0</v>
      </c>
      <c r="I214" s="170">
        <v>0</v>
      </c>
      <c r="J214" s="126">
        <v>0</v>
      </c>
      <c r="K214" s="170">
        <v>0</v>
      </c>
      <c r="L214" s="126">
        <v>0</v>
      </c>
      <c r="M214" s="170">
        <v>0</v>
      </c>
      <c r="N214" s="126">
        <v>0</v>
      </c>
      <c r="O214" s="170">
        <v>0</v>
      </c>
      <c r="P214" s="126">
        <v>0</v>
      </c>
    </row>
    <row r="215" spans="1:16" ht="12.75">
      <c r="A215" s="35" t="s">
        <v>436</v>
      </c>
      <c r="B215" s="12" t="s">
        <v>887</v>
      </c>
      <c r="C215" s="167"/>
      <c r="D215" s="163"/>
      <c r="E215" s="167"/>
      <c r="F215" s="163"/>
      <c r="G215" s="167"/>
      <c r="H215" s="163"/>
      <c r="I215" s="167"/>
      <c r="J215" s="163"/>
      <c r="K215" s="167"/>
      <c r="L215" s="163"/>
      <c r="M215" s="167"/>
      <c r="N215" s="163"/>
      <c r="O215" s="167"/>
      <c r="P215" s="163"/>
    </row>
    <row r="216" spans="1:16" ht="12.75">
      <c r="A216" s="134" t="s">
        <v>529</v>
      </c>
      <c r="B216" s="58"/>
      <c r="C216" s="170">
        <f>SUM(D216:P216)</f>
        <v>3540</v>
      </c>
      <c r="D216" s="126">
        <v>0</v>
      </c>
      <c r="E216" s="170">
        <v>3540</v>
      </c>
      <c r="F216" s="126">
        <v>0</v>
      </c>
      <c r="G216" s="170">
        <v>0</v>
      </c>
      <c r="H216" s="126">
        <v>0</v>
      </c>
      <c r="I216" s="170">
        <v>0</v>
      </c>
      <c r="J216" s="126">
        <v>0</v>
      </c>
      <c r="K216" s="170">
        <v>0</v>
      </c>
      <c r="L216" s="126">
        <v>0</v>
      </c>
      <c r="M216" s="170">
        <v>0</v>
      </c>
      <c r="N216" s="126">
        <v>0</v>
      </c>
      <c r="O216" s="170">
        <v>0</v>
      </c>
      <c r="P216" s="126">
        <v>0</v>
      </c>
    </row>
    <row r="217" spans="1:16" ht="12.75">
      <c r="A217" s="40" t="s">
        <v>592</v>
      </c>
      <c r="B217" s="13"/>
      <c r="C217" s="170">
        <f>SUM(D217:P217)</f>
        <v>3540</v>
      </c>
      <c r="D217" s="126"/>
      <c r="E217" s="170">
        <v>3540</v>
      </c>
      <c r="F217" s="126"/>
      <c r="G217" s="170"/>
      <c r="H217" s="126"/>
      <c r="I217" s="170"/>
      <c r="J217" s="126"/>
      <c r="K217" s="170"/>
      <c r="L217" s="126"/>
      <c r="M217" s="170"/>
      <c r="N217" s="126"/>
      <c r="O217" s="170"/>
      <c r="P217" s="126"/>
    </row>
    <row r="218" spans="1:16" ht="12.75">
      <c r="A218" s="40" t="s">
        <v>834</v>
      </c>
      <c r="B218" s="13"/>
      <c r="C218" s="170">
        <v>1511</v>
      </c>
      <c r="D218" s="126"/>
      <c r="E218" s="170">
        <v>1511</v>
      </c>
      <c r="F218" s="126"/>
      <c r="G218" s="170"/>
      <c r="H218" s="126"/>
      <c r="I218" s="170"/>
      <c r="J218" s="126"/>
      <c r="K218" s="170"/>
      <c r="L218" s="126"/>
      <c r="M218" s="170"/>
      <c r="N218" s="126"/>
      <c r="O218" s="170"/>
      <c r="P218" s="126"/>
    </row>
    <row r="219" spans="1:16" ht="12.75">
      <c r="A219" s="40" t="s">
        <v>621</v>
      </c>
      <c r="B219" s="13"/>
      <c r="C219" s="170">
        <v>1511</v>
      </c>
      <c r="D219" s="126"/>
      <c r="E219" s="170">
        <v>1511</v>
      </c>
      <c r="F219" s="126"/>
      <c r="G219" s="170"/>
      <c r="H219" s="126"/>
      <c r="I219" s="170"/>
      <c r="J219" s="126"/>
      <c r="K219" s="170"/>
      <c r="L219" s="126"/>
      <c r="M219" s="170"/>
      <c r="N219" s="126"/>
      <c r="O219" s="170"/>
      <c r="P219" s="126"/>
    </row>
    <row r="220" spans="1:16" ht="12.75">
      <c r="A220" s="36" t="s">
        <v>651</v>
      </c>
      <c r="B220" s="17"/>
      <c r="C220" s="169">
        <f>SUM(D220:Q220)</f>
        <v>5051</v>
      </c>
      <c r="D220" s="160">
        <v>0</v>
      </c>
      <c r="E220" s="169">
        <f>SUM(E217,E219)</f>
        <v>5051</v>
      </c>
      <c r="F220" s="160">
        <v>0</v>
      </c>
      <c r="G220" s="169">
        <v>0</v>
      </c>
      <c r="H220" s="160">
        <v>0</v>
      </c>
      <c r="I220" s="169">
        <v>0</v>
      </c>
      <c r="J220" s="160">
        <v>0</v>
      </c>
      <c r="K220" s="169">
        <v>0</v>
      </c>
      <c r="L220" s="160">
        <v>0</v>
      </c>
      <c r="M220" s="169">
        <v>0</v>
      </c>
      <c r="N220" s="160">
        <v>0</v>
      </c>
      <c r="O220" s="169">
        <v>0</v>
      </c>
      <c r="P220" s="160">
        <v>0</v>
      </c>
    </row>
    <row r="221" spans="1:16" ht="12.75">
      <c r="A221" s="385" t="s">
        <v>833</v>
      </c>
      <c r="B221" s="391" t="s">
        <v>887</v>
      </c>
      <c r="C221" s="167"/>
      <c r="D221" s="163"/>
      <c r="E221" s="167"/>
      <c r="F221" s="163"/>
      <c r="G221" s="167"/>
      <c r="H221" s="163"/>
      <c r="I221" s="167"/>
      <c r="J221" s="163"/>
      <c r="K221" s="167"/>
      <c r="L221" s="163"/>
      <c r="M221" s="167"/>
      <c r="N221" s="163"/>
      <c r="O221" s="167"/>
      <c r="P221" s="163"/>
    </row>
    <row r="222" spans="1:16" ht="12.75">
      <c r="A222" s="134" t="s">
        <v>529</v>
      </c>
      <c r="B222" s="58"/>
      <c r="C222" s="170">
        <f>SUM(D222:P222)</f>
        <v>0</v>
      </c>
      <c r="D222" s="126">
        <v>0</v>
      </c>
      <c r="E222" s="170">
        <v>0</v>
      </c>
      <c r="F222" s="126">
        <v>0</v>
      </c>
      <c r="G222" s="170">
        <v>0</v>
      </c>
      <c r="H222" s="126">
        <v>0</v>
      </c>
      <c r="I222" s="170">
        <v>0</v>
      </c>
      <c r="J222" s="126">
        <v>0</v>
      </c>
      <c r="K222" s="170">
        <v>0</v>
      </c>
      <c r="L222" s="126">
        <v>0</v>
      </c>
      <c r="M222" s="170">
        <v>0</v>
      </c>
      <c r="N222" s="126"/>
      <c r="O222" s="170"/>
      <c r="P222" s="126"/>
    </row>
    <row r="223" spans="1:16" ht="12.75">
      <c r="A223" s="134" t="s">
        <v>656</v>
      </c>
      <c r="B223" s="58"/>
      <c r="C223" s="170">
        <f>SUM(D223:P223)</f>
        <v>0</v>
      </c>
      <c r="D223" s="126"/>
      <c r="E223" s="170"/>
      <c r="F223" s="126"/>
      <c r="G223" s="170"/>
      <c r="H223" s="126"/>
      <c r="I223" s="170"/>
      <c r="J223" s="126"/>
      <c r="K223" s="170"/>
      <c r="L223" s="126"/>
      <c r="M223" s="170">
        <v>0</v>
      </c>
      <c r="N223" s="126"/>
      <c r="O223" s="170"/>
      <c r="P223" s="126"/>
    </row>
    <row r="224" spans="1:16" ht="12.75">
      <c r="A224" s="134" t="s">
        <v>832</v>
      </c>
      <c r="B224" s="58"/>
      <c r="C224" s="170">
        <f>SUM(D224:P224)</f>
        <v>7109</v>
      </c>
      <c r="D224" s="126"/>
      <c r="E224" s="170"/>
      <c r="F224" s="126"/>
      <c r="G224" s="170"/>
      <c r="H224" s="126"/>
      <c r="I224" s="170"/>
      <c r="J224" s="126"/>
      <c r="K224" s="170"/>
      <c r="L224" s="126"/>
      <c r="M224" s="170">
        <v>7109</v>
      </c>
      <c r="N224" s="126"/>
      <c r="O224" s="170"/>
      <c r="P224" s="126"/>
    </row>
    <row r="225" spans="1:16" ht="12.75">
      <c r="A225" s="134" t="s">
        <v>621</v>
      </c>
      <c r="B225" s="58"/>
      <c r="C225" s="170">
        <f>SUM(D225:P225)</f>
        <v>7109</v>
      </c>
      <c r="D225" s="126"/>
      <c r="E225" s="170"/>
      <c r="F225" s="126"/>
      <c r="G225" s="170"/>
      <c r="H225" s="126"/>
      <c r="I225" s="170"/>
      <c r="J225" s="126"/>
      <c r="K225" s="170"/>
      <c r="L225" s="126"/>
      <c r="M225" s="170">
        <v>7109</v>
      </c>
      <c r="N225" s="126"/>
      <c r="O225" s="170"/>
      <c r="P225" s="126"/>
    </row>
    <row r="226" spans="1:16" ht="12.75">
      <c r="A226" s="36" t="s">
        <v>651</v>
      </c>
      <c r="B226" s="17"/>
      <c r="C226" s="169">
        <f>SUM(D226:P226)</f>
        <v>7109</v>
      </c>
      <c r="D226" s="160"/>
      <c r="E226" s="169"/>
      <c r="F226" s="160"/>
      <c r="G226" s="169"/>
      <c r="H226" s="160"/>
      <c r="I226" s="169"/>
      <c r="J226" s="160"/>
      <c r="K226" s="169"/>
      <c r="L226" s="160"/>
      <c r="M226" s="169">
        <v>7109</v>
      </c>
      <c r="N226" s="160"/>
      <c r="O226" s="169"/>
      <c r="P226" s="160"/>
    </row>
    <row r="227" spans="1:16" ht="12.75">
      <c r="A227" s="95" t="s">
        <v>357</v>
      </c>
      <c r="B227" s="13"/>
      <c r="C227" s="175"/>
      <c r="D227" s="174"/>
      <c r="E227" s="175"/>
      <c r="F227" s="174"/>
      <c r="G227" s="175"/>
      <c r="H227" s="174"/>
      <c r="I227" s="175"/>
      <c r="J227" s="174"/>
      <c r="K227" s="175"/>
      <c r="L227" s="174"/>
      <c r="M227" s="175"/>
      <c r="N227" s="174"/>
      <c r="O227" s="175"/>
      <c r="P227" s="126"/>
    </row>
    <row r="228" spans="1:17" ht="12.75">
      <c r="A228" s="95" t="s">
        <v>88</v>
      </c>
      <c r="B228" s="13"/>
      <c r="C228" s="175">
        <f>SUM(D228:P228)</f>
        <v>2302003</v>
      </c>
      <c r="D228" s="174">
        <f>D255+D169+D173+D177+D181+D185+D192+D196+D200+D204+D208+D212+D216</f>
        <v>0</v>
      </c>
      <c r="E228" s="174">
        <f aca="true" t="shared" si="13" ref="E228:P228">E255+E169+E173+E177+E181+E185+E192+E196+E200+E204+E208+E212+E216</f>
        <v>36968</v>
      </c>
      <c r="F228" s="174">
        <f t="shared" si="13"/>
        <v>1130004</v>
      </c>
      <c r="G228" s="174">
        <f t="shared" si="13"/>
        <v>88632</v>
      </c>
      <c r="H228" s="174">
        <f t="shared" si="13"/>
        <v>382082</v>
      </c>
      <c r="I228" s="174">
        <f t="shared" si="13"/>
        <v>0</v>
      </c>
      <c r="J228" s="174">
        <f t="shared" si="13"/>
        <v>947</v>
      </c>
      <c r="K228" s="174">
        <f t="shared" si="13"/>
        <v>25263</v>
      </c>
      <c r="L228" s="174">
        <f t="shared" si="13"/>
        <v>0</v>
      </c>
      <c r="M228" s="174">
        <f t="shared" si="13"/>
        <v>221107</v>
      </c>
      <c r="N228" s="174">
        <f t="shared" si="13"/>
        <v>417000</v>
      </c>
      <c r="O228" s="174">
        <f t="shared" si="13"/>
        <v>0</v>
      </c>
      <c r="P228" s="174">
        <f t="shared" si="13"/>
        <v>0</v>
      </c>
      <c r="Q228" s="212"/>
    </row>
    <row r="229" spans="1:17" ht="12.75">
      <c r="A229" s="95" t="s">
        <v>654</v>
      </c>
      <c r="B229" s="13"/>
      <c r="C229" s="175">
        <f>SUM(D229:P229)</f>
        <v>2345833</v>
      </c>
      <c r="D229" s="174">
        <f>D256+D170+D174+D178+D182+D186+D193+D197+D201+D205+D209+D213+D217</f>
        <v>0</v>
      </c>
      <c r="E229" s="174">
        <f aca="true" t="shared" si="14" ref="E229:P229">E256+E170+E174+E178+E182+E186+E193+E197+E201+E205+E209+E213+E217</f>
        <v>109079</v>
      </c>
      <c r="F229" s="174">
        <f t="shared" si="14"/>
        <v>1060516</v>
      </c>
      <c r="G229" s="174">
        <f t="shared" si="14"/>
        <v>88632</v>
      </c>
      <c r="H229" s="174">
        <f t="shared" si="14"/>
        <v>441403</v>
      </c>
      <c r="I229" s="174">
        <f t="shared" si="14"/>
        <v>0</v>
      </c>
      <c r="J229" s="174">
        <f t="shared" si="14"/>
        <v>947</v>
      </c>
      <c r="K229" s="174">
        <f t="shared" si="14"/>
        <v>37899</v>
      </c>
      <c r="L229" s="174">
        <f t="shared" si="14"/>
        <v>414651</v>
      </c>
      <c r="M229" s="174">
        <v>17853</v>
      </c>
      <c r="N229" s="174">
        <f t="shared" si="14"/>
        <v>177200</v>
      </c>
      <c r="O229" s="174">
        <f t="shared" si="14"/>
        <v>0</v>
      </c>
      <c r="P229" s="174">
        <f t="shared" si="14"/>
        <v>-2347</v>
      </c>
      <c r="Q229" s="212"/>
    </row>
    <row r="230" spans="1:17" ht="12.75">
      <c r="A230" s="95" t="s">
        <v>549</v>
      </c>
      <c r="B230" s="13"/>
      <c r="C230" s="175">
        <f aca="true" t="shared" si="15" ref="C230:P230">SUM(C33,C42,C68,C82,C114,C132,C189,C219,C225,C154)</f>
        <v>-94575</v>
      </c>
      <c r="D230" s="174">
        <f t="shared" si="15"/>
        <v>0</v>
      </c>
      <c r="E230" s="175">
        <f t="shared" si="15"/>
        <v>-10234</v>
      </c>
      <c r="F230" s="174">
        <f t="shared" si="15"/>
        <v>33457</v>
      </c>
      <c r="G230" s="175">
        <f t="shared" si="15"/>
        <v>-46422</v>
      </c>
      <c r="H230" s="174">
        <f t="shared" si="15"/>
        <v>76327</v>
      </c>
      <c r="I230" s="175">
        <f t="shared" si="15"/>
        <v>0</v>
      </c>
      <c r="J230" s="174">
        <f t="shared" si="15"/>
        <v>0</v>
      </c>
      <c r="K230" s="175">
        <f t="shared" si="15"/>
        <v>0</v>
      </c>
      <c r="L230" s="174">
        <f t="shared" si="15"/>
        <v>0</v>
      </c>
      <c r="M230" s="175">
        <f>SUM(M33,M42,M68,M82,M114,M132,M189,M219,M225,M154)</f>
        <v>29497</v>
      </c>
      <c r="N230" s="174">
        <f t="shared" si="15"/>
        <v>-177200</v>
      </c>
      <c r="O230" s="175">
        <f t="shared" si="15"/>
        <v>0</v>
      </c>
      <c r="P230" s="174">
        <f t="shared" si="15"/>
        <v>0</v>
      </c>
      <c r="Q230" s="212"/>
    </row>
    <row r="231" spans="1:17" ht="12.75">
      <c r="A231" s="95" t="s">
        <v>655</v>
      </c>
      <c r="B231" s="13"/>
      <c r="C231" s="175">
        <f>SUM(C229:C230)</f>
        <v>2251258</v>
      </c>
      <c r="D231" s="177">
        <f>SUM(D229:D230)</f>
        <v>0</v>
      </c>
      <c r="E231" s="175">
        <f aca="true" t="shared" si="16" ref="E231:P231">SUM(E229:E230)</f>
        <v>98845</v>
      </c>
      <c r="F231" s="177">
        <f t="shared" si="16"/>
        <v>1093973</v>
      </c>
      <c r="G231" s="175">
        <f t="shared" si="16"/>
        <v>42210</v>
      </c>
      <c r="H231" s="177">
        <f t="shared" si="16"/>
        <v>517730</v>
      </c>
      <c r="I231" s="175">
        <f t="shared" si="16"/>
        <v>0</v>
      </c>
      <c r="J231" s="177">
        <f t="shared" si="16"/>
        <v>947</v>
      </c>
      <c r="K231" s="175">
        <f t="shared" si="16"/>
        <v>37899</v>
      </c>
      <c r="L231" s="177">
        <f t="shared" si="16"/>
        <v>414651</v>
      </c>
      <c r="M231" s="175">
        <f t="shared" si="16"/>
        <v>47350</v>
      </c>
      <c r="N231" s="177">
        <f t="shared" si="16"/>
        <v>0</v>
      </c>
      <c r="O231" s="175">
        <f t="shared" si="16"/>
        <v>0</v>
      </c>
      <c r="P231" s="177">
        <f t="shared" si="16"/>
        <v>-2347</v>
      </c>
      <c r="Q231" s="212"/>
    </row>
    <row r="232" spans="1:25" ht="12.75">
      <c r="A232" s="386" t="s">
        <v>103</v>
      </c>
      <c r="B232" s="319"/>
      <c r="C232" s="167"/>
      <c r="D232" s="163"/>
      <c r="E232" s="167"/>
      <c r="F232" s="163"/>
      <c r="G232" s="167"/>
      <c r="H232" s="163"/>
      <c r="I232" s="167"/>
      <c r="J232" s="163"/>
      <c r="K232" s="167"/>
      <c r="L232" s="163"/>
      <c r="M232" s="167"/>
      <c r="N232" s="163"/>
      <c r="O232" s="167"/>
      <c r="P232" s="163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>
      <c r="A233" s="40" t="s">
        <v>88</v>
      </c>
      <c r="B233" s="13"/>
      <c r="C233" s="170">
        <f>SUM(D233:P233)</f>
        <v>-620839</v>
      </c>
      <c r="D233" s="126">
        <v>0</v>
      </c>
      <c r="E233" s="170">
        <v>0</v>
      </c>
      <c r="F233" s="126">
        <v>-238757</v>
      </c>
      <c r="G233" s="170">
        <v>0</v>
      </c>
      <c r="H233" s="126">
        <v>-382082</v>
      </c>
      <c r="I233" s="170">
        <v>0</v>
      </c>
      <c r="J233" s="126">
        <v>0</v>
      </c>
      <c r="K233" s="170">
        <v>0</v>
      </c>
      <c r="L233" s="126">
        <v>0</v>
      </c>
      <c r="M233" s="170">
        <v>0</v>
      </c>
      <c r="N233" s="126">
        <v>0</v>
      </c>
      <c r="O233" s="170">
        <v>0</v>
      </c>
      <c r="P233" s="126">
        <v>0</v>
      </c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>
      <c r="A234" s="40" t="s">
        <v>658</v>
      </c>
      <c r="B234" s="13"/>
      <c r="C234" s="170">
        <f>SUM(D234:P234)</f>
        <v>-636673</v>
      </c>
      <c r="D234" s="126"/>
      <c r="E234" s="170"/>
      <c r="F234" s="126">
        <v>-249059</v>
      </c>
      <c r="G234" s="170"/>
      <c r="H234" s="126">
        <v>-387614</v>
      </c>
      <c r="I234" s="170"/>
      <c r="J234" s="126"/>
      <c r="K234" s="170"/>
      <c r="L234" s="126"/>
      <c r="M234" s="170"/>
      <c r="N234" s="126"/>
      <c r="O234" s="170"/>
      <c r="P234" s="126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>
      <c r="A235" s="40" t="s">
        <v>549</v>
      </c>
      <c r="B235" s="13"/>
      <c r="C235" s="170">
        <f>SUM(D235:P235)</f>
        <v>-2798</v>
      </c>
      <c r="D235" s="126"/>
      <c r="E235" s="170"/>
      <c r="F235" s="126"/>
      <c r="G235" s="170"/>
      <c r="H235" s="126">
        <v>-2798</v>
      </c>
      <c r="I235" s="170"/>
      <c r="J235" s="126"/>
      <c r="K235" s="170"/>
      <c r="L235" s="126"/>
      <c r="M235" s="170"/>
      <c r="N235" s="126"/>
      <c r="O235" s="170"/>
      <c r="P235" s="126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>
      <c r="A236" s="36" t="s">
        <v>659</v>
      </c>
      <c r="B236" s="17"/>
      <c r="C236" s="169">
        <f>SUM(D236:P236)</f>
        <v>-639471</v>
      </c>
      <c r="D236" s="160">
        <v>0</v>
      </c>
      <c r="E236" s="169">
        <v>0</v>
      </c>
      <c r="F236" s="160">
        <v>-249059</v>
      </c>
      <c r="G236" s="169">
        <v>0</v>
      </c>
      <c r="H236" s="160">
        <v>-390412</v>
      </c>
      <c r="I236" s="169">
        <v>0</v>
      </c>
      <c r="J236" s="160">
        <v>0</v>
      </c>
      <c r="K236" s="169">
        <v>0</v>
      </c>
      <c r="L236" s="160">
        <v>0</v>
      </c>
      <c r="M236" s="169">
        <v>0</v>
      </c>
      <c r="N236" s="160">
        <v>0</v>
      </c>
      <c r="O236" s="169">
        <v>0</v>
      </c>
      <c r="P236" s="160">
        <v>0</v>
      </c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>
      <c r="A237" s="387" t="s">
        <v>359</v>
      </c>
      <c r="B237" s="320"/>
      <c r="C237" s="170"/>
      <c r="D237" s="126"/>
      <c r="E237" s="170"/>
      <c r="F237" s="126"/>
      <c r="G237" s="170"/>
      <c r="H237" s="126"/>
      <c r="I237" s="170"/>
      <c r="J237" s="126"/>
      <c r="K237" s="170"/>
      <c r="L237" s="126"/>
      <c r="M237" s="170"/>
      <c r="N237" s="126"/>
      <c r="O237" s="170"/>
      <c r="P237" s="126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>
      <c r="A238" s="40" t="s">
        <v>88</v>
      </c>
      <c r="B238" s="13"/>
      <c r="C238" s="170">
        <f>SUM(D238:P238)</f>
        <v>-268029</v>
      </c>
      <c r="D238" s="126">
        <v>0</v>
      </c>
      <c r="E238" s="170">
        <v>0</v>
      </c>
      <c r="F238" s="126">
        <v>-268029</v>
      </c>
      <c r="G238" s="170">
        <v>0</v>
      </c>
      <c r="H238" s="126">
        <v>0</v>
      </c>
      <c r="I238" s="170">
        <v>0</v>
      </c>
      <c r="J238" s="126">
        <v>0</v>
      </c>
      <c r="K238" s="170">
        <v>0</v>
      </c>
      <c r="L238" s="126">
        <v>0</v>
      </c>
      <c r="M238" s="170">
        <v>0</v>
      </c>
      <c r="N238" s="126">
        <v>0</v>
      </c>
      <c r="O238" s="170">
        <v>0</v>
      </c>
      <c r="P238" s="126">
        <v>0</v>
      </c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>
      <c r="A239" s="40" t="s">
        <v>660</v>
      </c>
      <c r="B239" s="13"/>
      <c r="C239" s="170">
        <f>SUM(D239:P239)</f>
        <v>-325634</v>
      </c>
      <c r="D239" s="126"/>
      <c r="E239" s="170"/>
      <c r="F239" s="126">
        <v>-290869</v>
      </c>
      <c r="G239" s="170"/>
      <c r="H239" s="126"/>
      <c r="I239" s="170"/>
      <c r="J239" s="126"/>
      <c r="K239" s="170"/>
      <c r="L239" s="126">
        <v>-34765</v>
      </c>
      <c r="M239" s="170"/>
      <c r="N239" s="126"/>
      <c r="O239" s="170"/>
      <c r="P239" s="126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>
      <c r="A240" s="40" t="s">
        <v>549</v>
      </c>
      <c r="B240" s="13"/>
      <c r="C240" s="170">
        <f>SUM(D240:P240)</f>
        <v>-29575</v>
      </c>
      <c r="D240" s="126"/>
      <c r="E240" s="170"/>
      <c r="F240" s="126">
        <v>-29575</v>
      </c>
      <c r="G240" s="170"/>
      <c r="H240" s="126"/>
      <c r="I240" s="170"/>
      <c r="J240" s="126"/>
      <c r="K240" s="170"/>
      <c r="L240" s="126"/>
      <c r="M240" s="170"/>
      <c r="N240" s="126"/>
      <c r="O240" s="170"/>
      <c r="P240" s="126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>
      <c r="A241" s="36" t="s">
        <v>661</v>
      </c>
      <c r="B241" s="13"/>
      <c r="C241" s="170">
        <f>SUM(D241:P241)</f>
        <v>-355209</v>
      </c>
      <c r="D241" s="126"/>
      <c r="E241" s="170"/>
      <c r="F241" s="126">
        <v>-320444</v>
      </c>
      <c r="G241" s="170"/>
      <c r="H241" s="126"/>
      <c r="I241" s="170"/>
      <c r="J241" s="126"/>
      <c r="K241" s="170"/>
      <c r="L241" s="126">
        <v>-34765</v>
      </c>
      <c r="M241" s="170"/>
      <c r="N241" s="126"/>
      <c r="O241" s="170"/>
      <c r="P241" s="126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>
      <c r="A242" s="286" t="s">
        <v>89</v>
      </c>
      <c r="B242" s="56"/>
      <c r="C242" s="184"/>
      <c r="D242" s="179"/>
      <c r="E242" s="182"/>
      <c r="F242" s="179"/>
      <c r="G242" s="182"/>
      <c r="H242" s="179"/>
      <c r="I242" s="182"/>
      <c r="J242" s="179"/>
      <c r="K242" s="182"/>
      <c r="L242" s="179"/>
      <c r="M242" s="182"/>
      <c r="N242" s="179"/>
      <c r="O242" s="182"/>
      <c r="P242" s="163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>
      <c r="A243" s="95" t="s">
        <v>88</v>
      </c>
      <c r="B243" s="13"/>
      <c r="C243" s="336">
        <f>SUM(C228,C233,C238)</f>
        <v>1413135</v>
      </c>
      <c r="D243" s="174">
        <f>SUM(D228,D233,D238)</f>
        <v>0</v>
      </c>
      <c r="E243" s="175">
        <f aca="true" t="shared" si="17" ref="E243:P243">SUM(E228,E233,E238)</f>
        <v>36968</v>
      </c>
      <c r="F243" s="174">
        <f t="shared" si="17"/>
        <v>623218</v>
      </c>
      <c r="G243" s="175">
        <f t="shared" si="17"/>
        <v>88632</v>
      </c>
      <c r="H243" s="174">
        <f t="shared" si="17"/>
        <v>0</v>
      </c>
      <c r="I243" s="175">
        <f t="shared" si="17"/>
        <v>0</v>
      </c>
      <c r="J243" s="174">
        <f t="shared" si="17"/>
        <v>947</v>
      </c>
      <c r="K243" s="175">
        <f t="shared" si="17"/>
        <v>25263</v>
      </c>
      <c r="L243" s="174">
        <f t="shared" si="17"/>
        <v>0</v>
      </c>
      <c r="M243" s="175">
        <f t="shared" si="17"/>
        <v>221107</v>
      </c>
      <c r="N243" s="174">
        <f t="shared" si="17"/>
        <v>417000</v>
      </c>
      <c r="O243" s="175">
        <f t="shared" si="17"/>
        <v>0</v>
      </c>
      <c r="P243" s="174">
        <f t="shared" si="17"/>
        <v>0</v>
      </c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>
      <c r="A244" s="95" t="s">
        <v>662</v>
      </c>
      <c r="B244" s="13"/>
      <c r="C244" s="336">
        <f>SUM(C229,C234,C239)</f>
        <v>1383526</v>
      </c>
      <c r="D244" s="174">
        <f>SUM(D229,D234,D239)</f>
        <v>0</v>
      </c>
      <c r="E244" s="175">
        <f aca="true" t="shared" si="18" ref="E244:P244">SUM(E229,E234,E239)</f>
        <v>109079</v>
      </c>
      <c r="F244" s="174">
        <f t="shared" si="18"/>
        <v>520588</v>
      </c>
      <c r="G244" s="175">
        <f t="shared" si="18"/>
        <v>88632</v>
      </c>
      <c r="H244" s="174">
        <f t="shared" si="18"/>
        <v>53789</v>
      </c>
      <c r="I244" s="175">
        <f t="shared" si="18"/>
        <v>0</v>
      </c>
      <c r="J244" s="174">
        <f t="shared" si="18"/>
        <v>947</v>
      </c>
      <c r="K244" s="175">
        <f t="shared" si="18"/>
        <v>37899</v>
      </c>
      <c r="L244" s="174">
        <f t="shared" si="18"/>
        <v>379886</v>
      </c>
      <c r="M244" s="175">
        <f t="shared" si="18"/>
        <v>17853</v>
      </c>
      <c r="N244" s="174">
        <f t="shared" si="18"/>
        <v>177200</v>
      </c>
      <c r="O244" s="175">
        <f t="shared" si="18"/>
        <v>0</v>
      </c>
      <c r="P244" s="174">
        <f t="shared" si="18"/>
        <v>-2347</v>
      </c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>
      <c r="A245" s="95" t="s">
        <v>549</v>
      </c>
      <c r="B245" s="13"/>
      <c r="C245" s="336">
        <f>SUM(C230,C235,C240)</f>
        <v>-126948</v>
      </c>
      <c r="D245" s="174">
        <f>SUM(D231,D236,D241)</f>
        <v>0</v>
      </c>
      <c r="E245" s="174">
        <v>599</v>
      </c>
      <c r="F245" s="174">
        <v>36583</v>
      </c>
      <c r="G245" s="174">
        <v>-46422</v>
      </c>
      <c r="H245" s="174">
        <v>73529</v>
      </c>
      <c r="I245" s="174">
        <f>SUM(I231,I236,I241)</f>
        <v>0</v>
      </c>
      <c r="J245" s="174">
        <v>0</v>
      </c>
      <c r="K245" s="174">
        <v>0</v>
      </c>
      <c r="L245" s="174">
        <v>0</v>
      </c>
      <c r="M245" s="174">
        <v>29437</v>
      </c>
      <c r="N245" s="174">
        <v>77970</v>
      </c>
      <c r="O245" s="174">
        <f>SUM(O231,O236,O241)</f>
        <v>0</v>
      </c>
      <c r="P245" s="174">
        <v>0</v>
      </c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>
      <c r="A246" s="41" t="s">
        <v>663</v>
      </c>
      <c r="B246" s="17"/>
      <c r="C246" s="388">
        <f>C244+C245</f>
        <v>1256578</v>
      </c>
      <c r="D246" s="189">
        <f aca="true" t="shared" si="19" ref="D246:P246">D244+D245</f>
        <v>0</v>
      </c>
      <c r="E246" s="189">
        <f t="shared" si="19"/>
        <v>109678</v>
      </c>
      <c r="F246" s="189">
        <f t="shared" si="19"/>
        <v>557171</v>
      </c>
      <c r="G246" s="189">
        <f t="shared" si="19"/>
        <v>42210</v>
      </c>
      <c r="H246" s="189">
        <f t="shared" si="19"/>
        <v>127318</v>
      </c>
      <c r="I246" s="189">
        <f t="shared" si="19"/>
        <v>0</v>
      </c>
      <c r="J246" s="189">
        <f t="shared" si="19"/>
        <v>947</v>
      </c>
      <c r="K246" s="189">
        <f t="shared" si="19"/>
        <v>37899</v>
      </c>
      <c r="L246" s="189">
        <f t="shared" si="19"/>
        <v>379886</v>
      </c>
      <c r="M246" s="189">
        <f t="shared" si="19"/>
        <v>47290</v>
      </c>
      <c r="N246" s="189">
        <f t="shared" si="19"/>
        <v>255170</v>
      </c>
      <c r="O246" s="189">
        <f t="shared" si="19"/>
        <v>0</v>
      </c>
      <c r="P246" s="177">
        <f t="shared" si="19"/>
        <v>-2347</v>
      </c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>
      <c r="A247" s="32"/>
      <c r="B247" s="33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>
      <c r="A248" s="14" t="s">
        <v>893</v>
      </c>
      <c r="B248" s="55" t="s">
        <v>887</v>
      </c>
      <c r="C248" s="128">
        <f>SUM(C14,C22,C34,C43,C69,C83,C133,,C190,C198,C220,C226)</f>
        <v>2244188</v>
      </c>
      <c r="D248" s="128">
        <f aca="true" t="shared" si="20" ref="D248:P248">SUM(D14,D22,D34,D43,D69,D83,D133,,D190,D198,D220,D226)</f>
        <v>0</v>
      </c>
      <c r="E248" s="128">
        <f t="shared" si="20"/>
        <v>98845</v>
      </c>
      <c r="F248" s="128">
        <f t="shared" si="20"/>
        <v>1093973</v>
      </c>
      <c r="G248" s="128">
        <f t="shared" si="20"/>
        <v>42210</v>
      </c>
      <c r="H248" s="128">
        <f t="shared" si="20"/>
        <v>517730</v>
      </c>
      <c r="I248" s="128">
        <f t="shared" si="20"/>
        <v>0</v>
      </c>
      <c r="J248" s="128">
        <f t="shared" si="20"/>
        <v>947</v>
      </c>
      <c r="K248" s="128">
        <f t="shared" si="20"/>
        <v>37899</v>
      </c>
      <c r="L248" s="128">
        <f t="shared" si="20"/>
        <v>414651</v>
      </c>
      <c r="M248" s="128">
        <f t="shared" si="20"/>
        <v>40280</v>
      </c>
      <c r="N248" s="128">
        <f t="shared" si="20"/>
        <v>0</v>
      </c>
      <c r="O248" s="128">
        <f t="shared" si="20"/>
        <v>0</v>
      </c>
      <c r="P248" s="128">
        <f t="shared" si="20"/>
        <v>-2347</v>
      </c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>
      <c r="A249" s="14" t="s">
        <v>892</v>
      </c>
      <c r="B249" s="55" t="s">
        <v>889</v>
      </c>
      <c r="C249" s="128">
        <f>SUM(E249:M249)</f>
        <v>7070</v>
      </c>
      <c r="D249" s="128">
        <f aca="true" t="shared" si="21" ref="D249:O249">SUM(D115,D155,)</f>
        <v>0</v>
      </c>
      <c r="E249" s="128">
        <f t="shared" si="21"/>
        <v>0</v>
      </c>
      <c r="F249" s="128">
        <f t="shared" si="21"/>
        <v>0</v>
      </c>
      <c r="G249" s="128">
        <f t="shared" si="21"/>
        <v>0</v>
      </c>
      <c r="H249" s="128">
        <f t="shared" si="21"/>
        <v>0</v>
      </c>
      <c r="I249" s="128">
        <f t="shared" si="21"/>
        <v>0</v>
      </c>
      <c r="J249" s="128">
        <f t="shared" si="21"/>
        <v>0</v>
      </c>
      <c r="K249" s="128">
        <f t="shared" si="21"/>
        <v>0</v>
      </c>
      <c r="L249" s="128">
        <f t="shared" si="21"/>
        <v>0</v>
      </c>
      <c r="M249" s="413">
        <v>7070</v>
      </c>
      <c r="N249" s="128">
        <f t="shared" si="21"/>
        <v>0</v>
      </c>
      <c r="O249" s="128">
        <f t="shared" si="21"/>
        <v>0</v>
      </c>
      <c r="P249" s="128">
        <f>SUM(P115,P155,)</f>
        <v>0</v>
      </c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>
      <c r="A250" s="14" t="s">
        <v>894</v>
      </c>
      <c r="B250" s="55" t="s">
        <v>895</v>
      </c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>
      <c r="A251" s="81"/>
      <c r="B251" s="242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>
      <c r="A252" s="5" t="s">
        <v>527</v>
      </c>
      <c r="B252" s="5"/>
      <c r="C252" s="175">
        <f>SUM(C248:C250)</f>
        <v>2251258</v>
      </c>
      <c r="D252" s="175">
        <f aca="true" t="shared" si="22" ref="D252:P252">SUM(D248:D250)</f>
        <v>0</v>
      </c>
      <c r="E252" s="412">
        <f t="shared" si="22"/>
        <v>98845</v>
      </c>
      <c r="F252" s="175">
        <f t="shared" si="22"/>
        <v>1093973</v>
      </c>
      <c r="G252" s="175">
        <f t="shared" si="22"/>
        <v>42210</v>
      </c>
      <c r="H252" s="175">
        <f t="shared" si="22"/>
        <v>517730</v>
      </c>
      <c r="I252" s="175">
        <f t="shared" si="22"/>
        <v>0</v>
      </c>
      <c r="J252" s="175">
        <f t="shared" si="22"/>
        <v>947</v>
      </c>
      <c r="K252" s="175">
        <f t="shared" si="22"/>
        <v>37899</v>
      </c>
      <c r="L252" s="175">
        <f t="shared" si="22"/>
        <v>414651</v>
      </c>
      <c r="M252" s="412">
        <f t="shared" si="22"/>
        <v>47350</v>
      </c>
      <c r="N252" s="175">
        <f t="shared" si="22"/>
        <v>0</v>
      </c>
      <c r="O252" s="175">
        <f t="shared" si="22"/>
        <v>0</v>
      </c>
      <c r="P252" s="175">
        <f t="shared" si="22"/>
        <v>-2347</v>
      </c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>
      <c r="A253" s="5"/>
      <c r="B253" s="5"/>
      <c r="C253" s="17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>
      <c r="A254" s="5" t="s">
        <v>596</v>
      </c>
      <c r="B254" s="5"/>
      <c r="C254" s="17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>
      <c r="A255" s="250" t="s">
        <v>597</v>
      </c>
      <c r="B255" s="250"/>
      <c r="C255" s="223">
        <f>SUM(D255:P255)</f>
        <v>2298463</v>
      </c>
      <c r="D255" s="223">
        <f aca="true" t="shared" si="23" ref="D255:P255">SUM(D12,D16,D20,D24,D28,D36,D49,D53,D57,D71,D85,D89,D94,D99,D103,D107,D111,D117,D121,D125,D129,D135,D139,D143,D147,D151,D157,D161,D165,)</f>
        <v>0</v>
      </c>
      <c r="E255" s="223">
        <f t="shared" si="23"/>
        <v>33428</v>
      </c>
      <c r="F255" s="223">
        <f t="shared" si="23"/>
        <v>1130004</v>
      </c>
      <c r="G255" s="223">
        <f t="shared" si="23"/>
        <v>88632</v>
      </c>
      <c r="H255" s="223">
        <f t="shared" si="23"/>
        <v>382082</v>
      </c>
      <c r="I255" s="223">
        <f t="shared" si="23"/>
        <v>0</v>
      </c>
      <c r="J255" s="223">
        <f t="shared" si="23"/>
        <v>947</v>
      </c>
      <c r="K255" s="223">
        <f t="shared" si="23"/>
        <v>25263</v>
      </c>
      <c r="L255" s="223">
        <f t="shared" si="23"/>
        <v>0</v>
      </c>
      <c r="M255" s="223">
        <f t="shared" si="23"/>
        <v>221107</v>
      </c>
      <c r="N255" s="223">
        <f t="shared" si="23"/>
        <v>417000</v>
      </c>
      <c r="O255" s="223">
        <f t="shared" si="23"/>
        <v>0</v>
      </c>
      <c r="P255" s="223">
        <f t="shared" si="23"/>
        <v>0</v>
      </c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>
      <c r="A256" s="1" t="s">
        <v>595</v>
      </c>
      <c r="B256" s="1"/>
      <c r="C256" s="223">
        <f>SUM(D256:P256)</f>
        <v>2315584</v>
      </c>
      <c r="D256" s="223">
        <f aca="true" t="shared" si="24" ref="D256:P256">SUM(D13,D17,D21,D25,D29,D37,D50,D54,D58,D72,D86,D90,D95,D100,D104,D108,D112,D118,D122,D126,D130,D136,D140,D144,D148,D152,D158,D162,D166,)</f>
        <v>0</v>
      </c>
      <c r="E256" s="223">
        <f t="shared" si="24"/>
        <v>105539</v>
      </c>
      <c r="F256" s="223">
        <f t="shared" si="24"/>
        <v>1060516</v>
      </c>
      <c r="G256" s="223">
        <f t="shared" si="24"/>
        <v>88632</v>
      </c>
      <c r="H256" s="223">
        <f t="shared" si="24"/>
        <v>441403</v>
      </c>
      <c r="I256" s="223">
        <f t="shared" si="24"/>
        <v>0</v>
      </c>
      <c r="J256" s="223">
        <f t="shared" si="24"/>
        <v>947</v>
      </c>
      <c r="K256" s="223">
        <f t="shared" si="24"/>
        <v>25263</v>
      </c>
      <c r="L256" s="223">
        <f t="shared" si="24"/>
        <v>414651</v>
      </c>
      <c r="M256" s="223">
        <f t="shared" si="24"/>
        <v>3780</v>
      </c>
      <c r="N256" s="223">
        <f t="shared" si="24"/>
        <v>177200</v>
      </c>
      <c r="O256" s="223">
        <f t="shared" si="24"/>
        <v>0</v>
      </c>
      <c r="P256" s="223">
        <f t="shared" si="24"/>
        <v>-2347</v>
      </c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>
      <c r="A257" s="1" t="s">
        <v>598</v>
      </c>
      <c r="B257" s="1"/>
      <c r="C257" s="223">
        <f>SUM(D257:P257)</f>
        <v>2195550</v>
      </c>
      <c r="D257" s="223">
        <f aca="true" t="shared" si="25" ref="D257:P257">SUM(D14,D18,D22,D26,D34,D43,D51,D55,D69,D83,D87,D91,D96,D101,D105,D109,D115,D119,D123,D127,D133,D137,D141,D145,D149,D155,D159,D163,D167,)</f>
        <v>0</v>
      </c>
      <c r="E257" s="223">
        <f t="shared" si="25"/>
        <v>93792</v>
      </c>
      <c r="F257" s="223">
        <f t="shared" si="25"/>
        <v>1093973</v>
      </c>
      <c r="G257" s="223">
        <f t="shared" si="25"/>
        <v>42210</v>
      </c>
      <c r="H257" s="223">
        <f t="shared" si="25"/>
        <v>517730</v>
      </c>
      <c r="I257" s="223">
        <f t="shared" si="25"/>
        <v>0</v>
      </c>
      <c r="J257" s="223">
        <f t="shared" si="25"/>
        <v>947</v>
      </c>
      <c r="K257" s="223">
        <f t="shared" si="25"/>
        <v>25263</v>
      </c>
      <c r="L257" s="223">
        <f t="shared" si="25"/>
        <v>414651</v>
      </c>
      <c r="M257" s="223">
        <f t="shared" si="25"/>
        <v>9331</v>
      </c>
      <c r="N257" s="223">
        <f t="shared" si="25"/>
        <v>0</v>
      </c>
      <c r="O257" s="223">
        <f t="shared" si="25"/>
        <v>0</v>
      </c>
      <c r="P257" s="223">
        <f t="shared" si="25"/>
        <v>-2347</v>
      </c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>
      <c r="A258" s="1"/>
      <c r="B258" s="1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</sheetData>
  <sheetProtection/>
  <mergeCells count="5">
    <mergeCell ref="J7:K8"/>
    <mergeCell ref="J10:K10"/>
    <mergeCell ref="A3:P3"/>
    <mergeCell ref="A4:P4"/>
    <mergeCell ref="A5:P5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0" r:id="rId1"/>
  <headerFooter alignWithMargins="0">
    <oddFooter>&amp;C&amp;P. oldal</oddFooter>
  </headerFooter>
  <rowBreaks count="4" manualBreakCount="4">
    <brk id="55" max="15" man="1"/>
    <brk id="101" max="15" man="1"/>
    <brk id="155" max="15" man="1"/>
    <brk id="19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12"/>
  <sheetViews>
    <sheetView view="pageBreakPreview" zoomScale="120" zoomScaleSheetLayoutView="120" zoomScalePageLayoutView="0" workbookViewId="0" topLeftCell="A1">
      <selection activeCell="A5" sqref="A5:P5"/>
    </sheetView>
  </sheetViews>
  <sheetFormatPr defaultColWidth="9.140625" defaultRowHeight="12.75"/>
  <cols>
    <col min="1" max="1" width="42.421875" style="0" customWidth="1"/>
    <col min="2" max="2" width="9.7109375" style="260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8.7109375" style="0" customWidth="1"/>
    <col min="14" max="14" width="8.00390625" style="0" customWidth="1"/>
    <col min="15" max="15" width="9.28125" style="0" customWidth="1"/>
    <col min="17" max="17" width="9.8515625" style="0" bestFit="1" customWidth="1"/>
  </cols>
  <sheetData>
    <row r="1" spans="1:15" ht="15.75">
      <c r="A1" s="4" t="s">
        <v>915</v>
      </c>
      <c r="B1" s="4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6" ht="15.75">
      <c r="A3" s="451" t="s">
        <v>70</v>
      </c>
      <c r="B3" s="451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</row>
    <row r="4" spans="1:16" ht="15.75">
      <c r="A4" s="451" t="s">
        <v>664</v>
      </c>
      <c r="B4" s="451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spans="1:16" ht="15.75">
      <c r="A5" s="451" t="s">
        <v>0</v>
      </c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43</v>
      </c>
      <c r="N6" s="5"/>
      <c r="O6" s="5"/>
    </row>
    <row r="7" spans="1:16" ht="12.75">
      <c r="A7" s="29" t="s">
        <v>44</v>
      </c>
      <c r="B7" s="392"/>
      <c r="C7" s="29" t="s">
        <v>94</v>
      </c>
      <c r="D7" s="29" t="s">
        <v>47</v>
      </c>
      <c r="E7" s="29" t="s">
        <v>4</v>
      </c>
      <c r="F7" s="29" t="s">
        <v>47</v>
      </c>
      <c r="G7" s="29" t="s">
        <v>48</v>
      </c>
      <c r="H7" s="29" t="s">
        <v>49</v>
      </c>
      <c r="I7" s="29" t="s">
        <v>50</v>
      </c>
      <c r="J7" s="459" t="s">
        <v>309</v>
      </c>
      <c r="K7" s="460"/>
      <c r="L7" s="7" t="s">
        <v>150</v>
      </c>
      <c r="M7" s="7" t="s">
        <v>241</v>
      </c>
      <c r="N7" s="7" t="s">
        <v>244</v>
      </c>
      <c r="O7" s="7" t="s">
        <v>95</v>
      </c>
      <c r="P7" s="7" t="s">
        <v>52</v>
      </c>
    </row>
    <row r="8" spans="1:16" ht="12.75">
      <c r="A8" s="30" t="s">
        <v>53</v>
      </c>
      <c r="B8" s="92"/>
      <c r="C8" s="30" t="s">
        <v>54</v>
      </c>
      <c r="D8" s="30" t="s">
        <v>59</v>
      </c>
      <c r="E8" s="30" t="s">
        <v>96</v>
      </c>
      <c r="F8" s="30" t="s">
        <v>57</v>
      </c>
      <c r="G8" s="30" t="s">
        <v>97</v>
      </c>
      <c r="H8" s="30" t="s">
        <v>59</v>
      </c>
      <c r="I8" s="30" t="s">
        <v>98</v>
      </c>
      <c r="J8" s="461"/>
      <c r="K8" s="462"/>
      <c r="L8" s="21" t="s">
        <v>151</v>
      </c>
      <c r="M8" s="21" t="s">
        <v>242</v>
      </c>
      <c r="N8" s="21" t="s">
        <v>245</v>
      </c>
      <c r="O8" s="21" t="s">
        <v>99</v>
      </c>
      <c r="P8" s="21" t="s">
        <v>63</v>
      </c>
    </row>
    <row r="9" spans="1:16" ht="12.75">
      <c r="A9" s="31"/>
      <c r="B9" s="97"/>
      <c r="C9" s="31" t="s">
        <v>64</v>
      </c>
      <c r="D9" s="31" t="s">
        <v>61</v>
      </c>
      <c r="E9" s="31" t="s">
        <v>66</v>
      </c>
      <c r="F9" s="31" t="s">
        <v>67</v>
      </c>
      <c r="G9" s="31" t="s">
        <v>66</v>
      </c>
      <c r="H9" s="31" t="s">
        <v>61</v>
      </c>
      <c r="I9" s="31" t="s">
        <v>100</v>
      </c>
      <c r="J9" s="216"/>
      <c r="K9" s="217" t="s">
        <v>310</v>
      </c>
      <c r="L9" s="9" t="s">
        <v>152</v>
      </c>
      <c r="M9" s="9" t="s">
        <v>243</v>
      </c>
      <c r="N9" s="9" t="s">
        <v>101</v>
      </c>
      <c r="O9" s="9" t="s">
        <v>101</v>
      </c>
      <c r="P9" s="9" t="s">
        <v>66</v>
      </c>
    </row>
    <row r="10" spans="1:16" ht="12.75">
      <c r="A10" s="7" t="s">
        <v>7</v>
      </c>
      <c r="B10" s="393"/>
      <c r="C10" s="18" t="s">
        <v>8</v>
      </c>
      <c r="D10" s="7" t="s">
        <v>9</v>
      </c>
      <c r="E10" s="18" t="s">
        <v>10</v>
      </c>
      <c r="F10" s="7" t="s">
        <v>11</v>
      </c>
      <c r="G10" s="18" t="s">
        <v>12</v>
      </c>
      <c r="H10" s="7" t="s">
        <v>14</v>
      </c>
      <c r="I10" s="18" t="s">
        <v>15</v>
      </c>
      <c r="J10" s="457" t="s">
        <v>16</v>
      </c>
      <c r="K10" s="467"/>
      <c r="L10" s="7" t="s">
        <v>17</v>
      </c>
      <c r="M10" s="10" t="s">
        <v>18</v>
      </c>
      <c r="N10" s="21" t="s">
        <v>19</v>
      </c>
      <c r="O10" s="21" t="s">
        <v>21</v>
      </c>
      <c r="P10" s="64" t="s">
        <v>246</v>
      </c>
    </row>
    <row r="11" spans="1:16" ht="12.75">
      <c r="A11" s="15" t="s">
        <v>332</v>
      </c>
      <c r="B11" s="394" t="s">
        <v>887</v>
      </c>
      <c r="C11" s="165"/>
      <c r="D11" s="163"/>
      <c r="E11" s="167"/>
      <c r="F11" s="163"/>
      <c r="G11" s="167"/>
      <c r="H11" s="163"/>
      <c r="I11" s="165"/>
      <c r="J11" s="166"/>
      <c r="K11" s="163"/>
      <c r="L11" s="167"/>
      <c r="M11" s="163"/>
      <c r="N11" s="163"/>
      <c r="O11" s="163"/>
      <c r="P11" s="163"/>
    </row>
    <row r="12" spans="1:16" ht="12.75">
      <c r="A12" s="13" t="s">
        <v>88</v>
      </c>
      <c r="B12" s="13"/>
      <c r="C12" s="126">
        <f>SUM(D12:O12)</f>
        <v>0</v>
      </c>
      <c r="D12" s="126">
        <v>0</v>
      </c>
      <c r="E12" s="170">
        <v>0</v>
      </c>
      <c r="F12" s="126">
        <v>0</v>
      </c>
      <c r="G12" s="170">
        <v>0</v>
      </c>
      <c r="H12" s="126">
        <v>0</v>
      </c>
      <c r="I12" s="157">
        <v>0</v>
      </c>
      <c r="J12" s="180">
        <v>0</v>
      </c>
      <c r="K12" s="126">
        <v>0</v>
      </c>
      <c r="L12" s="170">
        <v>0</v>
      </c>
      <c r="M12" s="126">
        <v>0</v>
      </c>
      <c r="N12" s="126">
        <v>0</v>
      </c>
      <c r="O12" s="126">
        <v>0</v>
      </c>
      <c r="P12" s="126">
        <v>0</v>
      </c>
    </row>
    <row r="13" spans="1:16" ht="12.75">
      <c r="A13" s="13" t="s">
        <v>656</v>
      </c>
      <c r="B13" s="278"/>
      <c r="C13" s="157"/>
      <c r="D13" s="126"/>
      <c r="E13" s="170"/>
      <c r="F13" s="126"/>
      <c r="G13" s="170"/>
      <c r="H13" s="126"/>
      <c r="I13" s="157"/>
      <c r="J13" s="180"/>
      <c r="K13" s="126"/>
      <c r="L13" s="170"/>
      <c r="M13" s="126"/>
      <c r="N13" s="126"/>
      <c r="O13" s="126"/>
      <c r="P13" s="126"/>
    </row>
    <row r="14" spans="1:16" ht="12.75">
      <c r="A14" s="17" t="s">
        <v>667</v>
      </c>
      <c r="B14" s="37"/>
      <c r="C14" s="156">
        <f>SUM(D14:O14)</f>
        <v>0</v>
      </c>
      <c r="D14" s="160">
        <v>0</v>
      </c>
      <c r="E14" s="169">
        <v>0</v>
      </c>
      <c r="F14" s="160">
        <v>0</v>
      </c>
      <c r="G14" s="169">
        <v>0</v>
      </c>
      <c r="H14" s="160">
        <v>0</v>
      </c>
      <c r="I14" s="156">
        <v>0</v>
      </c>
      <c r="J14" s="168">
        <v>0</v>
      </c>
      <c r="K14" s="160">
        <v>0</v>
      </c>
      <c r="L14" s="169">
        <v>0</v>
      </c>
      <c r="M14" s="160">
        <v>0</v>
      </c>
      <c r="N14" s="160">
        <v>0</v>
      </c>
      <c r="O14" s="160">
        <v>0</v>
      </c>
      <c r="P14" s="160">
        <v>0</v>
      </c>
    </row>
    <row r="15" spans="1:16" ht="12.75">
      <c r="A15" s="28" t="s">
        <v>333</v>
      </c>
      <c r="B15" s="13" t="s">
        <v>887</v>
      </c>
      <c r="C15" s="163"/>
      <c r="D15" s="163"/>
      <c r="E15" s="167"/>
      <c r="F15" s="163"/>
      <c r="G15" s="167"/>
      <c r="H15" s="163"/>
      <c r="I15" s="165"/>
      <c r="J15" s="166"/>
      <c r="K15" s="163"/>
      <c r="L15" s="167"/>
      <c r="M15" s="163"/>
      <c r="N15" s="167"/>
      <c r="O15" s="163"/>
      <c r="P15" s="163"/>
    </row>
    <row r="16" spans="1:16" ht="12.75">
      <c r="A16" s="13" t="s">
        <v>88</v>
      </c>
      <c r="B16" s="13"/>
      <c r="C16" s="126">
        <f>SUM(D16:O16)</f>
        <v>0</v>
      </c>
      <c r="D16" s="126">
        <v>0</v>
      </c>
      <c r="E16" s="170">
        <v>0</v>
      </c>
      <c r="F16" s="126">
        <v>0</v>
      </c>
      <c r="G16" s="170"/>
      <c r="H16" s="126">
        <v>0</v>
      </c>
      <c r="I16" s="157">
        <v>0</v>
      </c>
      <c r="J16" s="180">
        <v>0</v>
      </c>
      <c r="K16" s="126">
        <v>0</v>
      </c>
      <c r="L16" s="170">
        <v>0</v>
      </c>
      <c r="M16" s="126">
        <v>0</v>
      </c>
      <c r="N16" s="170">
        <v>0</v>
      </c>
      <c r="O16" s="126">
        <v>0</v>
      </c>
      <c r="P16" s="126">
        <v>0</v>
      </c>
    </row>
    <row r="17" spans="1:16" ht="12.75">
      <c r="A17" s="13" t="s">
        <v>656</v>
      </c>
      <c r="B17" s="13"/>
      <c r="C17" s="126"/>
      <c r="D17" s="126"/>
      <c r="E17" s="170"/>
      <c r="F17" s="126"/>
      <c r="G17" s="170"/>
      <c r="H17" s="126"/>
      <c r="I17" s="157"/>
      <c r="J17" s="180"/>
      <c r="K17" s="126"/>
      <c r="L17" s="170"/>
      <c r="M17" s="126"/>
      <c r="N17" s="170"/>
      <c r="O17" s="126"/>
      <c r="P17" s="126"/>
    </row>
    <row r="18" spans="1:16" ht="12.75">
      <c r="A18" s="17" t="s">
        <v>667</v>
      </c>
      <c r="B18" s="17"/>
      <c r="C18" s="160">
        <f>SUM(D18:O18)</f>
        <v>0</v>
      </c>
      <c r="D18" s="160">
        <v>0</v>
      </c>
      <c r="E18" s="169">
        <v>0</v>
      </c>
      <c r="F18" s="160">
        <v>0</v>
      </c>
      <c r="G18" s="169"/>
      <c r="H18" s="160">
        <v>0</v>
      </c>
      <c r="I18" s="156">
        <v>0</v>
      </c>
      <c r="J18" s="168">
        <v>0</v>
      </c>
      <c r="K18" s="160">
        <v>0</v>
      </c>
      <c r="L18" s="169">
        <v>0</v>
      </c>
      <c r="M18" s="160">
        <v>0</v>
      </c>
      <c r="N18" s="169">
        <v>0</v>
      </c>
      <c r="O18" s="160">
        <v>0</v>
      </c>
      <c r="P18" s="160">
        <v>0</v>
      </c>
    </row>
    <row r="19" spans="1:16" ht="12.75">
      <c r="A19" s="15" t="s">
        <v>334</v>
      </c>
      <c r="B19" s="12" t="s">
        <v>890</v>
      </c>
      <c r="C19" s="163"/>
      <c r="D19" s="163"/>
      <c r="E19" s="167"/>
      <c r="F19" s="163"/>
      <c r="G19" s="167"/>
      <c r="H19" s="163"/>
      <c r="I19" s="167"/>
      <c r="J19" s="163"/>
      <c r="K19" s="163"/>
      <c r="L19" s="163"/>
      <c r="M19" s="163"/>
      <c r="N19" s="163"/>
      <c r="O19" s="163"/>
      <c r="P19" s="163"/>
    </row>
    <row r="20" spans="1:16" ht="12.75">
      <c r="A20" s="13" t="s">
        <v>88</v>
      </c>
      <c r="B20" s="13"/>
      <c r="C20" s="126">
        <f>SUM(D20:P20)</f>
        <v>3137</v>
      </c>
      <c r="D20" s="126">
        <v>0</v>
      </c>
      <c r="E20" s="170">
        <v>3137</v>
      </c>
      <c r="F20" s="126">
        <v>0</v>
      </c>
      <c r="G20" s="170">
        <v>0</v>
      </c>
      <c r="H20" s="126">
        <v>0</v>
      </c>
      <c r="I20" s="170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</row>
    <row r="21" spans="1:16" ht="12.75">
      <c r="A21" s="13" t="s">
        <v>656</v>
      </c>
      <c r="B21" s="13"/>
      <c r="C21" s="126">
        <f>SUM(D21:P21)</f>
        <v>9236</v>
      </c>
      <c r="D21" s="126"/>
      <c r="E21" s="170">
        <v>3137</v>
      </c>
      <c r="F21" s="126"/>
      <c r="G21" s="170">
        <v>700</v>
      </c>
      <c r="H21" s="126"/>
      <c r="I21" s="170"/>
      <c r="J21" s="126"/>
      <c r="K21" s="126"/>
      <c r="L21" s="126"/>
      <c r="M21" s="126"/>
      <c r="N21" s="126"/>
      <c r="O21" s="126"/>
      <c r="P21" s="126">
        <v>5399</v>
      </c>
    </row>
    <row r="22" spans="1:16" ht="12.75">
      <c r="A22" s="13" t="s">
        <v>885</v>
      </c>
      <c r="B22" s="13"/>
      <c r="C22" s="126">
        <f>SUM(D22:P22)</f>
        <v>0</v>
      </c>
      <c r="D22" s="126"/>
      <c r="E22" s="170">
        <v>0</v>
      </c>
      <c r="F22" s="126"/>
      <c r="G22" s="170"/>
      <c r="H22" s="126"/>
      <c r="I22" s="170"/>
      <c r="J22" s="126"/>
      <c r="K22" s="126"/>
      <c r="L22" s="126"/>
      <c r="M22" s="126"/>
      <c r="N22" s="126"/>
      <c r="O22" s="126"/>
      <c r="P22" s="126"/>
    </row>
    <row r="23" spans="1:16" ht="12.75">
      <c r="A23" s="13" t="s">
        <v>886</v>
      </c>
      <c r="B23" s="13"/>
      <c r="C23" s="126">
        <f>SUM(D23:P23)</f>
        <v>0</v>
      </c>
      <c r="D23" s="126"/>
      <c r="E23" s="170">
        <v>0</v>
      </c>
      <c r="F23" s="126"/>
      <c r="G23" s="170"/>
      <c r="H23" s="126"/>
      <c r="I23" s="170"/>
      <c r="J23" s="126"/>
      <c r="K23" s="126"/>
      <c r="L23" s="126"/>
      <c r="M23" s="126"/>
      <c r="N23" s="126"/>
      <c r="O23" s="126"/>
      <c r="P23" s="126"/>
    </row>
    <row r="24" spans="1:16" ht="12.75">
      <c r="A24" s="17" t="s">
        <v>667</v>
      </c>
      <c r="B24" s="17"/>
      <c r="C24" s="160">
        <f>SUM(D24:P24)</f>
        <v>9236</v>
      </c>
      <c r="D24" s="247">
        <v>0</v>
      </c>
      <c r="E24" s="247">
        <f>SUM(E21,E23)</f>
        <v>3137</v>
      </c>
      <c r="F24" s="247">
        <v>0</v>
      </c>
      <c r="G24" s="247">
        <v>700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5399</v>
      </c>
    </row>
    <row r="25" spans="1:16" ht="12.75">
      <c r="A25" s="15" t="s">
        <v>395</v>
      </c>
      <c r="B25" s="13" t="s">
        <v>887</v>
      </c>
      <c r="C25" s="126"/>
      <c r="D25" s="248"/>
      <c r="E25" s="170"/>
      <c r="F25" s="126"/>
      <c r="G25" s="170"/>
      <c r="H25" s="126"/>
      <c r="I25" s="170"/>
      <c r="J25" s="180"/>
      <c r="K25" s="126"/>
      <c r="L25" s="170"/>
      <c r="M25" s="126"/>
      <c r="N25" s="126"/>
      <c r="O25" s="126"/>
      <c r="P25" s="126"/>
    </row>
    <row r="26" spans="1:16" ht="12.75">
      <c r="A26" s="13" t="s">
        <v>88</v>
      </c>
      <c r="B26" s="13"/>
      <c r="C26" s="126">
        <f>SUM(D26:P26)</f>
        <v>268029</v>
      </c>
      <c r="D26" s="248">
        <v>268029</v>
      </c>
      <c r="E26" s="170">
        <v>0</v>
      </c>
      <c r="F26" s="126">
        <v>0</v>
      </c>
      <c r="G26" s="170">
        <v>0</v>
      </c>
      <c r="H26" s="126">
        <v>0</v>
      </c>
      <c r="I26" s="170">
        <v>0</v>
      </c>
      <c r="J26" s="180">
        <v>0</v>
      </c>
      <c r="K26" s="126">
        <v>0</v>
      </c>
      <c r="L26" s="170">
        <v>0</v>
      </c>
      <c r="M26" s="126">
        <v>0</v>
      </c>
      <c r="N26" s="126">
        <v>0</v>
      </c>
      <c r="O26" s="126">
        <v>0</v>
      </c>
      <c r="P26" s="126">
        <v>0</v>
      </c>
    </row>
    <row r="27" spans="1:16" ht="12.75">
      <c r="A27" s="13" t="s">
        <v>658</v>
      </c>
      <c r="B27" s="13"/>
      <c r="C27" s="126">
        <f>SUM(D27:P27)</f>
        <v>325634</v>
      </c>
      <c r="D27" s="248">
        <v>325634</v>
      </c>
      <c r="E27" s="170"/>
      <c r="F27" s="126"/>
      <c r="G27" s="170"/>
      <c r="H27" s="126"/>
      <c r="I27" s="170"/>
      <c r="J27" s="180"/>
      <c r="K27" s="126"/>
      <c r="L27" s="170"/>
      <c r="M27" s="126"/>
      <c r="N27" s="126"/>
      <c r="O27" s="126"/>
      <c r="P27" s="126"/>
    </row>
    <row r="28" spans="1:16" ht="12.75">
      <c r="A28" s="13" t="s">
        <v>846</v>
      </c>
      <c r="B28" s="13"/>
      <c r="C28" s="126">
        <f>SUM(D28:P28)</f>
        <v>29575</v>
      </c>
      <c r="D28" s="248">
        <v>29575</v>
      </c>
      <c r="E28" s="170"/>
      <c r="F28" s="126"/>
      <c r="G28" s="170"/>
      <c r="H28" s="126"/>
      <c r="I28" s="170"/>
      <c r="J28" s="180"/>
      <c r="K28" s="126"/>
      <c r="L28" s="170"/>
      <c r="M28" s="126"/>
      <c r="N28" s="126"/>
      <c r="O28" s="126"/>
      <c r="P28" s="126"/>
    </row>
    <row r="29" spans="1:16" ht="12.75">
      <c r="A29" s="13" t="s">
        <v>549</v>
      </c>
      <c r="B29" s="13"/>
      <c r="C29" s="126">
        <f>SUM(D29:P29)</f>
        <v>29575</v>
      </c>
      <c r="D29" s="248">
        <v>29575</v>
      </c>
      <c r="E29" s="170"/>
      <c r="F29" s="126"/>
      <c r="G29" s="170"/>
      <c r="H29" s="126"/>
      <c r="I29" s="170"/>
      <c r="J29" s="180"/>
      <c r="K29" s="126"/>
      <c r="L29" s="170"/>
      <c r="M29" s="126"/>
      <c r="N29" s="126"/>
      <c r="O29" s="126"/>
      <c r="P29" s="126"/>
    </row>
    <row r="30" spans="1:16" ht="12.75">
      <c r="A30" s="17" t="s">
        <v>668</v>
      </c>
      <c r="B30" s="13"/>
      <c r="C30" s="126">
        <f>SUM(D30:P30)</f>
        <v>355209</v>
      </c>
      <c r="D30" s="248">
        <f aca="true" t="shared" si="0" ref="D30:P30">SUM(D27,D29)</f>
        <v>355209</v>
      </c>
      <c r="E30" s="248">
        <f t="shared" si="0"/>
        <v>0</v>
      </c>
      <c r="F30" s="248">
        <f t="shared" si="0"/>
        <v>0</v>
      </c>
      <c r="G30" s="248">
        <f t="shared" si="0"/>
        <v>0</v>
      </c>
      <c r="H30" s="248">
        <f t="shared" si="0"/>
        <v>0</v>
      </c>
      <c r="I30" s="248">
        <f t="shared" si="0"/>
        <v>0</v>
      </c>
      <c r="J30" s="248">
        <f t="shared" si="0"/>
        <v>0</v>
      </c>
      <c r="K30" s="248">
        <f t="shared" si="0"/>
        <v>0</v>
      </c>
      <c r="L30" s="248">
        <f t="shared" si="0"/>
        <v>0</v>
      </c>
      <c r="M30" s="248">
        <f t="shared" si="0"/>
        <v>0</v>
      </c>
      <c r="N30" s="248">
        <f t="shared" si="0"/>
        <v>0</v>
      </c>
      <c r="O30" s="248">
        <f t="shared" si="0"/>
        <v>0</v>
      </c>
      <c r="P30" s="248">
        <f t="shared" si="0"/>
        <v>0</v>
      </c>
    </row>
    <row r="31" spans="1:16" ht="12.75">
      <c r="A31" s="15" t="s">
        <v>520</v>
      </c>
      <c r="B31" s="12" t="s">
        <v>887</v>
      </c>
      <c r="C31" s="163"/>
      <c r="D31" s="163"/>
      <c r="E31" s="167"/>
      <c r="F31" s="163"/>
      <c r="G31" s="167"/>
      <c r="H31" s="163"/>
      <c r="I31" s="165"/>
      <c r="J31" s="166"/>
      <c r="K31" s="163"/>
      <c r="L31" s="167"/>
      <c r="M31" s="163"/>
      <c r="N31" s="163"/>
      <c r="O31" s="163"/>
      <c r="P31" s="163"/>
    </row>
    <row r="32" spans="1:16" ht="12.75">
      <c r="A32" s="13" t="s">
        <v>88</v>
      </c>
      <c r="B32" s="13"/>
      <c r="C32" s="126">
        <f>SUM(D32:O32)</f>
        <v>0</v>
      </c>
      <c r="D32" s="126">
        <v>0</v>
      </c>
      <c r="E32" s="170">
        <v>0</v>
      </c>
      <c r="F32" s="126">
        <v>0</v>
      </c>
      <c r="G32" s="170">
        <v>0</v>
      </c>
      <c r="H32" s="126">
        <v>0</v>
      </c>
      <c r="I32" s="157">
        <v>0</v>
      </c>
      <c r="J32" s="180">
        <v>0</v>
      </c>
      <c r="K32" s="126">
        <v>0</v>
      </c>
      <c r="L32" s="170">
        <v>0</v>
      </c>
      <c r="M32" s="126">
        <v>0</v>
      </c>
      <c r="N32" s="126">
        <v>0</v>
      </c>
      <c r="O32" s="126">
        <v>0</v>
      </c>
      <c r="P32" s="126">
        <v>0</v>
      </c>
    </row>
    <row r="33" spans="1:16" ht="12.75">
      <c r="A33" s="13" t="s">
        <v>656</v>
      </c>
      <c r="B33" s="13"/>
      <c r="C33" s="126"/>
      <c r="D33" s="126"/>
      <c r="E33" s="170"/>
      <c r="F33" s="126"/>
      <c r="G33" s="170"/>
      <c r="H33" s="126"/>
      <c r="I33" s="157"/>
      <c r="J33" s="180"/>
      <c r="K33" s="126"/>
      <c r="L33" s="170"/>
      <c r="M33" s="126"/>
      <c r="N33" s="126"/>
      <c r="O33" s="126"/>
      <c r="P33" s="126"/>
    </row>
    <row r="34" spans="1:16" ht="12.75">
      <c r="A34" s="17" t="s">
        <v>667</v>
      </c>
      <c r="B34" s="17"/>
      <c r="C34" s="160">
        <f>SUM(D34:O34)</f>
        <v>0</v>
      </c>
      <c r="D34" s="160">
        <v>0</v>
      </c>
      <c r="E34" s="169">
        <v>0</v>
      </c>
      <c r="F34" s="160">
        <v>0</v>
      </c>
      <c r="G34" s="169">
        <v>0</v>
      </c>
      <c r="H34" s="160">
        <v>0</v>
      </c>
      <c r="I34" s="156">
        <v>0</v>
      </c>
      <c r="J34" s="168">
        <v>0</v>
      </c>
      <c r="K34" s="160">
        <v>0</v>
      </c>
      <c r="L34" s="169">
        <v>0</v>
      </c>
      <c r="M34" s="160">
        <v>0</v>
      </c>
      <c r="N34" s="160">
        <v>0</v>
      </c>
      <c r="O34" s="160">
        <v>0</v>
      </c>
      <c r="P34" s="160">
        <v>0</v>
      </c>
    </row>
    <row r="35" spans="1:16" ht="12.75">
      <c r="A35" s="15" t="s">
        <v>521</v>
      </c>
      <c r="B35" s="12" t="s">
        <v>887</v>
      </c>
      <c r="C35" s="163"/>
      <c r="D35" s="163"/>
      <c r="E35" s="167"/>
      <c r="F35" s="163"/>
      <c r="G35" s="167"/>
      <c r="H35" s="163"/>
      <c r="I35" s="165"/>
      <c r="J35" s="166"/>
      <c r="K35" s="163"/>
      <c r="L35" s="167"/>
      <c r="M35" s="163"/>
      <c r="N35" s="163"/>
      <c r="O35" s="163"/>
      <c r="P35" s="163"/>
    </row>
    <row r="36" spans="1:16" ht="12.75">
      <c r="A36" s="13" t="s">
        <v>88</v>
      </c>
      <c r="B36" s="13"/>
      <c r="C36" s="126">
        <f>SUM(D36:O36)</f>
        <v>0</v>
      </c>
      <c r="D36" s="126">
        <v>0</v>
      </c>
      <c r="E36" s="170">
        <v>0</v>
      </c>
      <c r="F36" s="126">
        <v>0</v>
      </c>
      <c r="G36" s="170">
        <v>0</v>
      </c>
      <c r="H36" s="126">
        <v>0</v>
      </c>
      <c r="I36" s="157">
        <v>0</v>
      </c>
      <c r="J36" s="180">
        <v>0</v>
      </c>
      <c r="K36" s="126">
        <v>0</v>
      </c>
      <c r="L36" s="170">
        <v>0</v>
      </c>
      <c r="M36" s="126">
        <v>0</v>
      </c>
      <c r="N36" s="126">
        <v>0</v>
      </c>
      <c r="O36" s="126">
        <v>0</v>
      </c>
      <c r="P36" s="126">
        <v>0</v>
      </c>
    </row>
    <row r="37" spans="1:16" ht="12.75">
      <c r="A37" s="13" t="s">
        <v>656</v>
      </c>
      <c r="B37" s="13"/>
      <c r="C37" s="126"/>
      <c r="D37" s="126"/>
      <c r="E37" s="170"/>
      <c r="F37" s="126"/>
      <c r="G37" s="170"/>
      <c r="H37" s="126"/>
      <c r="I37" s="157"/>
      <c r="J37" s="180"/>
      <c r="K37" s="126"/>
      <c r="L37" s="170"/>
      <c r="M37" s="126"/>
      <c r="N37" s="126"/>
      <c r="O37" s="126"/>
      <c r="P37" s="126"/>
    </row>
    <row r="38" spans="1:16" ht="12.75">
      <c r="A38" s="17" t="s">
        <v>667</v>
      </c>
      <c r="B38" s="17"/>
      <c r="C38" s="160">
        <f>SUM(D38:O38)</f>
        <v>0</v>
      </c>
      <c r="D38" s="160">
        <v>0</v>
      </c>
      <c r="E38" s="169">
        <v>0</v>
      </c>
      <c r="F38" s="160">
        <v>0</v>
      </c>
      <c r="G38" s="169">
        <v>0</v>
      </c>
      <c r="H38" s="160">
        <v>0</v>
      </c>
      <c r="I38" s="156">
        <v>0</v>
      </c>
      <c r="J38" s="168">
        <v>0</v>
      </c>
      <c r="K38" s="160">
        <v>0</v>
      </c>
      <c r="L38" s="169">
        <v>0</v>
      </c>
      <c r="M38" s="160">
        <v>0</v>
      </c>
      <c r="N38" s="160">
        <v>0</v>
      </c>
      <c r="O38" s="160">
        <v>0</v>
      </c>
      <c r="P38" s="160">
        <v>0</v>
      </c>
    </row>
    <row r="39" spans="1:16" ht="12.75">
      <c r="A39" s="15" t="s">
        <v>522</v>
      </c>
      <c r="B39" s="12" t="s">
        <v>887</v>
      </c>
      <c r="C39" s="163"/>
      <c r="D39" s="163"/>
      <c r="E39" s="167"/>
      <c r="F39" s="163"/>
      <c r="G39" s="167"/>
      <c r="H39" s="163"/>
      <c r="I39" s="165"/>
      <c r="J39" s="166"/>
      <c r="K39" s="163"/>
      <c r="L39" s="167"/>
      <c r="M39" s="163"/>
      <c r="N39" s="163"/>
      <c r="O39" s="163"/>
      <c r="P39" s="163"/>
    </row>
    <row r="40" spans="1:16" ht="12.75">
      <c r="A40" s="13" t="s">
        <v>88</v>
      </c>
      <c r="B40" s="13"/>
      <c r="C40" s="126">
        <f>SUM(D40:O40)</f>
        <v>0</v>
      </c>
      <c r="D40" s="126">
        <v>0</v>
      </c>
      <c r="E40" s="170">
        <v>0</v>
      </c>
      <c r="F40" s="126">
        <v>0</v>
      </c>
      <c r="G40" s="170">
        <v>0</v>
      </c>
      <c r="H40" s="126">
        <v>0</v>
      </c>
      <c r="I40" s="157">
        <v>0</v>
      </c>
      <c r="J40" s="180">
        <v>0</v>
      </c>
      <c r="K40" s="126">
        <v>0</v>
      </c>
      <c r="L40" s="170">
        <v>0</v>
      </c>
      <c r="M40" s="126">
        <v>0</v>
      </c>
      <c r="N40" s="126">
        <v>0</v>
      </c>
      <c r="O40" s="126">
        <v>0</v>
      </c>
      <c r="P40" s="126">
        <v>0</v>
      </c>
    </row>
    <row r="41" spans="1:16" ht="12.75">
      <c r="A41" s="13" t="s">
        <v>656</v>
      </c>
      <c r="B41" s="13"/>
      <c r="C41" s="126"/>
      <c r="D41" s="126"/>
      <c r="E41" s="170"/>
      <c r="F41" s="126"/>
      <c r="G41" s="170"/>
      <c r="H41" s="126"/>
      <c r="I41" s="157"/>
      <c r="J41" s="180"/>
      <c r="K41" s="126"/>
      <c r="L41" s="170"/>
      <c r="M41" s="126"/>
      <c r="N41" s="126"/>
      <c r="O41" s="126"/>
      <c r="P41" s="126"/>
    </row>
    <row r="42" spans="1:16" ht="12.75">
      <c r="A42" s="17" t="s">
        <v>667</v>
      </c>
      <c r="B42" s="17"/>
      <c r="C42" s="160">
        <f>SUM(D42:O42)</f>
        <v>0</v>
      </c>
      <c r="D42" s="160">
        <v>0</v>
      </c>
      <c r="E42" s="169">
        <v>0</v>
      </c>
      <c r="F42" s="160">
        <v>0</v>
      </c>
      <c r="G42" s="169">
        <v>0</v>
      </c>
      <c r="H42" s="160">
        <v>0</v>
      </c>
      <c r="I42" s="156">
        <v>0</v>
      </c>
      <c r="J42" s="168">
        <v>0</v>
      </c>
      <c r="K42" s="160">
        <v>0</v>
      </c>
      <c r="L42" s="169">
        <v>0</v>
      </c>
      <c r="M42" s="160">
        <v>0</v>
      </c>
      <c r="N42" s="160">
        <v>0</v>
      </c>
      <c r="O42" s="160">
        <v>0</v>
      </c>
      <c r="P42" s="160">
        <v>0</v>
      </c>
    </row>
    <row r="43" spans="1:16" ht="12.75">
      <c r="A43" s="15" t="s">
        <v>523</v>
      </c>
      <c r="B43" s="12" t="s">
        <v>887</v>
      </c>
      <c r="C43" s="163"/>
      <c r="D43" s="163"/>
      <c r="E43" s="167"/>
      <c r="F43" s="163"/>
      <c r="G43" s="167"/>
      <c r="H43" s="163"/>
      <c r="I43" s="165"/>
      <c r="J43" s="166"/>
      <c r="K43" s="163"/>
      <c r="L43" s="167"/>
      <c r="M43" s="163"/>
      <c r="N43" s="163"/>
      <c r="O43" s="163"/>
      <c r="P43" s="163"/>
    </row>
    <row r="44" spans="1:16" ht="12.75">
      <c r="A44" s="13" t="s">
        <v>88</v>
      </c>
      <c r="B44" s="13"/>
      <c r="C44" s="126">
        <f>SUM(D44:O44)</f>
        <v>0</v>
      </c>
      <c r="D44" s="126">
        <v>0</v>
      </c>
      <c r="E44" s="170">
        <v>0</v>
      </c>
      <c r="F44" s="126">
        <v>0</v>
      </c>
      <c r="G44" s="170">
        <v>0</v>
      </c>
      <c r="H44" s="126">
        <v>0</v>
      </c>
      <c r="I44" s="157">
        <v>0</v>
      </c>
      <c r="J44" s="180">
        <v>0</v>
      </c>
      <c r="K44" s="126">
        <v>0</v>
      </c>
      <c r="L44" s="170">
        <v>0</v>
      </c>
      <c r="M44" s="126">
        <v>0</v>
      </c>
      <c r="N44" s="126">
        <v>0</v>
      </c>
      <c r="O44" s="126">
        <v>0</v>
      </c>
      <c r="P44" s="126">
        <v>0</v>
      </c>
    </row>
    <row r="45" spans="1:16" ht="12.75">
      <c r="A45" s="13" t="s">
        <v>656</v>
      </c>
      <c r="B45" s="13"/>
      <c r="C45" s="126"/>
      <c r="D45" s="126"/>
      <c r="E45" s="170"/>
      <c r="F45" s="126"/>
      <c r="G45" s="170"/>
      <c r="H45" s="126"/>
      <c r="I45" s="157"/>
      <c r="J45" s="180"/>
      <c r="K45" s="126"/>
      <c r="L45" s="170"/>
      <c r="M45" s="126"/>
      <c r="N45" s="126"/>
      <c r="O45" s="126"/>
      <c r="P45" s="126"/>
    </row>
    <row r="46" spans="1:16" ht="12.75">
      <c r="A46" s="17" t="s">
        <v>667</v>
      </c>
      <c r="B46" s="17"/>
      <c r="C46" s="160">
        <f>SUM(D46:O46)</f>
        <v>0</v>
      </c>
      <c r="D46" s="160">
        <v>0</v>
      </c>
      <c r="E46" s="169">
        <v>0</v>
      </c>
      <c r="F46" s="160">
        <v>0</v>
      </c>
      <c r="G46" s="169">
        <v>0</v>
      </c>
      <c r="H46" s="160">
        <v>0</v>
      </c>
      <c r="I46" s="156">
        <v>0</v>
      </c>
      <c r="J46" s="168">
        <v>0</v>
      </c>
      <c r="K46" s="160">
        <v>0</v>
      </c>
      <c r="L46" s="169">
        <v>0</v>
      </c>
      <c r="M46" s="160">
        <v>0</v>
      </c>
      <c r="N46" s="160">
        <v>0</v>
      </c>
      <c r="O46" s="160">
        <v>0</v>
      </c>
      <c r="P46" s="160">
        <v>0</v>
      </c>
    </row>
    <row r="47" spans="1:16" ht="12.75">
      <c r="A47" s="15" t="s">
        <v>524</v>
      </c>
      <c r="B47" s="12" t="s">
        <v>887</v>
      </c>
      <c r="C47" s="163"/>
      <c r="D47" s="163"/>
      <c r="E47" s="167"/>
      <c r="F47" s="163"/>
      <c r="G47" s="167"/>
      <c r="H47" s="163"/>
      <c r="I47" s="165"/>
      <c r="J47" s="166"/>
      <c r="K47" s="163"/>
      <c r="L47" s="167"/>
      <c r="M47" s="163"/>
      <c r="N47" s="163"/>
      <c r="O47" s="163"/>
      <c r="P47" s="163"/>
    </row>
    <row r="48" spans="1:16" ht="12.75">
      <c r="A48" s="13" t="s">
        <v>88</v>
      </c>
      <c r="B48" s="13"/>
      <c r="C48" s="126">
        <f>SUM(D48:O48)</f>
        <v>0</v>
      </c>
      <c r="D48" s="126">
        <v>0</v>
      </c>
      <c r="E48" s="170">
        <v>0</v>
      </c>
      <c r="F48" s="126">
        <v>0</v>
      </c>
      <c r="G48" s="170">
        <v>0</v>
      </c>
      <c r="H48" s="126">
        <v>0</v>
      </c>
      <c r="I48" s="157">
        <v>0</v>
      </c>
      <c r="J48" s="180">
        <v>0</v>
      </c>
      <c r="K48" s="126">
        <v>0</v>
      </c>
      <c r="L48" s="170">
        <v>0</v>
      </c>
      <c r="M48" s="126">
        <v>0</v>
      </c>
      <c r="N48" s="126">
        <v>0</v>
      </c>
      <c r="O48" s="126">
        <v>0</v>
      </c>
      <c r="P48" s="126">
        <v>0</v>
      </c>
    </row>
    <row r="49" spans="1:16" ht="12.75">
      <c r="A49" s="13" t="s">
        <v>656</v>
      </c>
      <c r="B49" s="13"/>
      <c r="C49" s="126"/>
      <c r="D49" s="126"/>
      <c r="E49" s="170"/>
      <c r="F49" s="126"/>
      <c r="G49" s="170"/>
      <c r="H49" s="126"/>
      <c r="I49" s="157"/>
      <c r="J49" s="180"/>
      <c r="K49" s="126"/>
      <c r="L49" s="170"/>
      <c r="M49" s="126"/>
      <c r="N49" s="126"/>
      <c r="O49" s="126"/>
      <c r="P49" s="126"/>
    </row>
    <row r="50" spans="1:16" ht="12.75">
      <c r="A50" s="17" t="s">
        <v>667</v>
      </c>
      <c r="B50" s="17"/>
      <c r="C50" s="160">
        <f>SUM(D50:O50)</f>
        <v>0</v>
      </c>
      <c r="D50" s="160">
        <v>0</v>
      </c>
      <c r="E50" s="169">
        <v>0</v>
      </c>
      <c r="F50" s="160">
        <v>0</v>
      </c>
      <c r="G50" s="169">
        <v>0</v>
      </c>
      <c r="H50" s="160">
        <v>0</v>
      </c>
      <c r="I50" s="156">
        <v>0</v>
      </c>
      <c r="J50" s="168">
        <v>0</v>
      </c>
      <c r="K50" s="160">
        <v>0</v>
      </c>
      <c r="L50" s="169">
        <v>0</v>
      </c>
      <c r="M50" s="160">
        <v>0</v>
      </c>
      <c r="N50" s="160">
        <v>0</v>
      </c>
      <c r="O50" s="160">
        <v>0</v>
      </c>
      <c r="P50" s="160">
        <v>0</v>
      </c>
    </row>
    <row r="51" spans="1:16" ht="12.75">
      <c r="A51" s="15" t="s">
        <v>525</v>
      </c>
      <c r="B51" s="12" t="s">
        <v>887</v>
      </c>
      <c r="C51" s="163"/>
      <c r="D51" s="163"/>
      <c r="E51" s="167"/>
      <c r="F51" s="163"/>
      <c r="G51" s="167"/>
      <c r="H51" s="163"/>
      <c r="I51" s="165"/>
      <c r="J51" s="166"/>
      <c r="K51" s="163"/>
      <c r="L51" s="167"/>
      <c r="M51" s="163"/>
      <c r="N51" s="163"/>
      <c r="O51" s="163"/>
      <c r="P51" s="163"/>
    </row>
    <row r="52" spans="1:16" ht="12.75">
      <c r="A52" s="13" t="s">
        <v>88</v>
      </c>
      <c r="B52" s="13"/>
      <c r="C52" s="126">
        <f>SUM(D52:O52)</f>
        <v>0</v>
      </c>
      <c r="D52" s="126">
        <v>0</v>
      </c>
      <c r="E52" s="170">
        <v>0</v>
      </c>
      <c r="F52" s="126">
        <v>0</v>
      </c>
      <c r="G52" s="170">
        <v>0</v>
      </c>
      <c r="H52" s="126">
        <v>0</v>
      </c>
      <c r="I52" s="157">
        <v>0</v>
      </c>
      <c r="J52" s="180">
        <v>0</v>
      </c>
      <c r="K52" s="126">
        <v>0</v>
      </c>
      <c r="L52" s="170">
        <v>0</v>
      </c>
      <c r="M52" s="126">
        <v>0</v>
      </c>
      <c r="N52" s="126">
        <v>0</v>
      </c>
      <c r="O52" s="126">
        <v>0</v>
      </c>
      <c r="P52" s="126">
        <v>0</v>
      </c>
    </row>
    <row r="53" spans="1:16" ht="12.75">
      <c r="A53" s="13" t="s">
        <v>656</v>
      </c>
      <c r="B53" s="13"/>
      <c r="C53" s="126"/>
      <c r="D53" s="126"/>
      <c r="E53" s="170"/>
      <c r="F53" s="126"/>
      <c r="G53" s="170"/>
      <c r="H53" s="126"/>
      <c r="I53" s="157"/>
      <c r="J53" s="180"/>
      <c r="K53" s="126"/>
      <c r="L53" s="170"/>
      <c r="M53" s="126"/>
      <c r="N53" s="126"/>
      <c r="O53" s="126"/>
      <c r="P53" s="126"/>
    </row>
    <row r="54" spans="1:16" ht="12.75">
      <c r="A54" s="17" t="s">
        <v>667</v>
      </c>
      <c r="B54" s="17"/>
      <c r="C54" s="160">
        <f>SUM(D54:O54)</f>
        <v>0</v>
      </c>
      <c r="D54" s="160">
        <v>0</v>
      </c>
      <c r="E54" s="169">
        <v>0</v>
      </c>
      <c r="F54" s="160">
        <v>0</v>
      </c>
      <c r="G54" s="169">
        <v>0</v>
      </c>
      <c r="H54" s="160">
        <v>0</v>
      </c>
      <c r="I54" s="156">
        <v>0</v>
      </c>
      <c r="J54" s="168">
        <v>0</v>
      </c>
      <c r="K54" s="160">
        <v>0</v>
      </c>
      <c r="L54" s="169">
        <v>0</v>
      </c>
      <c r="M54" s="160">
        <v>0</v>
      </c>
      <c r="N54" s="160">
        <v>0</v>
      </c>
      <c r="O54" s="160">
        <v>0</v>
      </c>
      <c r="P54" s="160">
        <v>0</v>
      </c>
    </row>
    <row r="55" spans="1:16" ht="12.75">
      <c r="A55" s="69" t="s">
        <v>526</v>
      </c>
      <c r="B55" s="56" t="s">
        <v>887</v>
      </c>
      <c r="C55" s="163"/>
      <c r="D55" s="163"/>
      <c r="E55" s="167"/>
      <c r="F55" s="163"/>
      <c r="G55" s="167"/>
      <c r="H55" s="163"/>
      <c r="I55" s="165"/>
      <c r="J55" s="166"/>
      <c r="K55" s="163"/>
      <c r="L55" s="167"/>
      <c r="M55" s="163"/>
      <c r="N55" s="163"/>
      <c r="O55" s="163"/>
      <c r="P55" s="163"/>
    </row>
    <row r="56" spans="1:16" ht="12.75">
      <c r="A56" s="13" t="s">
        <v>88</v>
      </c>
      <c r="B56" s="13"/>
      <c r="C56" s="126">
        <f>SUM(D56:O56)</f>
        <v>0</v>
      </c>
      <c r="D56" s="126">
        <v>0</v>
      </c>
      <c r="E56" s="170">
        <v>0</v>
      </c>
      <c r="F56" s="126">
        <v>0</v>
      </c>
      <c r="G56" s="170">
        <v>0</v>
      </c>
      <c r="H56" s="126">
        <v>0</v>
      </c>
      <c r="I56" s="157">
        <v>0</v>
      </c>
      <c r="J56" s="180">
        <v>0</v>
      </c>
      <c r="K56" s="126">
        <v>0</v>
      </c>
      <c r="L56" s="170">
        <v>0</v>
      </c>
      <c r="M56" s="126">
        <v>0</v>
      </c>
      <c r="N56" s="126">
        <v>0</v>
      </c>
      <c r="O56" s="126">
        <v>0</v>
      </c>
      <c r="P56" s="126">
        <v>0</v>
      </c>
    </row>
    <row r="57" spans="1:16" ht="12.75">
      <c r="A57" s="13" t="s">
        <v>656</v>
      </c>
      <c r="B57" s="13"/>
      <c r="C57" s="126"/>
      <c r="D57" s="126"/>
      <c r="E57" s="170"/>
      <c r="F57" s="126"/>
      <c r="G57" s="170"/>
      <c r="H57" s="126"/>
      <c r="I57" s="157"/>
      <c r="J57" s="180"/>
      <c r="K57" s="126"/>
      <c r="L57" s="170"/>
      <c r="M57" s="126"/>
      <c r="N57" s="126"/>
      <c r="O57" s="126"/>
      <c r="P57" s="126"/>
    </row>
    <row r="58" spans="1:16" ht="15.75" customHeight="1">
      <c r="A58" s="17" t="s">
        <v>667</v>
      </c>
      <c r="B58" s="17"/>
      <c r="C58" s="160">
        <f>SUM(D58:O58)</f>
        <v>0</v>
      </c>
      <c r="D58" s="160">
        <v>0</v>
      </c>
      <c r="E58" s="169">
        <v>0</v>
      </c>
      <c r="F58" s="160">
        <v>0</v>
      </c>
      <c r="G58" s="169">
        <v>0</v>
      </c>
      <c r="H58" s="160">
        <v>0</v>
      </c>
      <c r="I58" s="156">
        <v>0</v>
      </c>
      <c r="J58" s="168">
        <v>0</v>
      </c>
      <c r="K58" s="160">
        <v>0</v>
      </c>
      <c r="L58" s="169">
        <v>0</v>
      </c>
      <c r="M58" s="160">
        <v>0</v>
      </c>
      <c r="N58" s="160">
        <v>0</v>
      </c>
      <c r="O58" s="160">
        <v>0</v>
      </c>
      <c r="P58" s="160">
        <v>0</v>
      </c>
    </row>
    <row r="59" spans="1:25" ht="12.75">
      <c r="A59" s="69" t="s">
        <v>328</v>
      </c>
      <c r="B59" s="395"/>
      <c r="C59" s="39"/>
      <c r="D59" s="12"/>
      <c r="E59" s="26"/>
      <c r="F59" s="12"/>
      <c r="G59" s="26"/>
      <c r="H59" s="12"/>
      <c r="I59" s="26"/>
      <c r="J59" s="12"/>
      <c r="K59" s="26"/>
      <c r="L59" s="12"/>
      <c r="M59" s="26"/>
      <c r="N59" s="12"/>
      <c r="O59" s="26"/>
      <c r="P59" s="12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13" t="s">
        <v>88</v>
      </c>
      <c r="B60" s="40"/>
      <c r="C60" s="176">
        <f>SUM(D60:P60)</f>
        <v>271166</v>
      </c>
      <c r="D60" s="174">
        <f>SUM(D12,D16,D20,D26,D32,D36,D40,D44,D48,D52,D56,)</f>
        <v>268029</v>
      </c>
      <c r="E60" s="174">
        <f aca="true" t="shared" si="1" ref="E60:P60">SUM(E12,E16,E20,E32,E36,E40,E44,E48,E52,E56,)</f>
        <v>3137</v>
      </c>
      <c r="F60" s="174">
        <f t="shared" si="1"/>
        <v>0</v>
      </c>
      <c r="G60" s="174">
        <f t="shared" si="1"/>
        <v>0</v>
      </c>
      <c r="H60" s="174">
        <f t="shared" si="1"/>
        <v>0</v>
      </c>
      <c r="I60" s="174">
        <f t="shared" si="1"/>
        <v>0</v>
      </c>
      <c r="J60" s="174">
        <f t="shared" si="1"/>
        <v>0</v>
      </c>
      <c r="K60" s="174">
        <f t="shared" si="1"/>
        <v>0</v>
      </c>
      <c r="L60" s="174">
        <f t="shared" si="1"/>
        <v>0</v>
      </c>
      <c r="M60" s="174">
        <f t="shared" si="1"/>
        <v>0</v>
      </c>
      <c r="N60" s="174">
        <f t="shared" si="1"/>
        <v>0</v>
      </c>
      <c r="O60" s="174">
        <f t="shared" si="1"/>
        <v>0</v>
      </c>
      <c r="P60" s="174">
        <f t="shared" si="1"/>
        <v>0</v>
      </c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13" t="s">
        <v>660</v>
      </c>
      <c r="B61" s="40"/>
      <c r="C61" s="176">
        <f>SUM(D61:P61)</f>
        <v>334870</v>
      </c>
      <c r="D61" s="174">
        <f>SUM(D13,D17,D21,D27,D33,D37,D41,D45,D49,D53,D57,)</f>
        <v>325634</v>
      </c>
      <c r="E61" s="174">
        <f aca="true" t="shared" si="2" ref="E61:P61">SUM(E13,E17,E21,E27,E33,E37,E41,E45,E49,E53,E57,)</f>
        <v>3137</v>
      </c>
      <c r="F61" s="174">
        <f t="shared" si="2"/>
        <v>0</v>
      </c>
      <c r="G61" s="174">
        <f t="shared" si="2"/>
        <v>700</v>
      </c>
      <c r="H61" s="174">
        <f t="shared" si="2"/>
        <v>0</v>
      </c>
      <c r="I61" s="174">
        <f t="shared" si="2"/>
        <v>0</v>
      </c>
      <c r="J61" s="174">
        <f t="shared" si="2"/>
        <v>0</v>
      </c>
      <c r="K61" s="174">
        <f t="shared" si="2"/>
        <v>0</v>
      </c>
      <c r="L61" s="174">
        <f t="shared" si="2"/>
        <v>0</v>
      </c>
      <c r="M61" s="174">
        <f t="shared" si="2"/>
        <v>0</v>
      </c>
      <c r="N61" s="174">
        <f t="shared" si="2"/>
        <v>0</v>
      </c>
      <c r="O61" s="174">
        <f t="shared" si="2"/>
        <v>0</v>
      </c>
      <c r="P61" s="174">
        <f t="shared" si="2"/>
        <v>5399</v>
      </c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13" t="s">
        <v>549</v>
      </c>
      <c r="B62" s="40"/>
      <c r="C62" s="176">
        <f>SUM(D62:P62)</f>
        <v>29575</v>
      </c>
      <c r="D62" s="174">
        <f>SUM(D29,)</f>
        <v>29575</v>
      </c>
      <c r="E62" s="174">
        <v>0</v>
      </c>
      <c r="F62" s="174">
        <f aca="true" t="shared" si="3" ref="F62:P62">SUM(F29,)</f>
        <v>0</v>
      </c>
      <c r="G62" s="174">
        <f t="shared" si="3"/>
        <v>0</v>
      </c>
      <c r="H62" s="174">
        <f t="shared" si="3"/>
        <v>0</v>
      </c>
      <c r="I62" s="174">
        <f t="shared" si="3"/>
        <v>0</v>
      </c>
      <c r="J62" s="174">
        <f t="shared" si="3"/>
        <v>0</v>
      </c>
      <c r="K62" s="174">
        <f t="shared" si="3"/>
        <v>0</v>
      </c>
      <c r="L62" s="174">
        <f t="shared" si="3"/>
        <v>0</v>
      </c>
      <c r="M62" s="174">
        <f t="shared" si="3"/>
        <v>0</v>
      </c>
      <c r="N62" s="174">
        <f t="shared" si="3"/>
        <v>0</v>
      </c>
      <c r="O62" s="174">
        <f t="shared" si="3"/>
        <v>0</v>
      </c>
      <c r="P62" s="174">
        <f t="shared" si="3"/>
        <v>0</v>
      </c>
      <c r="Q62" s="5"/>
      <c r="R62" s="5"/>
      <c r="S62" s="5"/>
      <c r="T62" s="5"/>
      <c r="U62" s="5"/>
      <c r="V62" s="5"/>
      <c r="W62" s="5"/>
      <c r="X62" s="5"/>
      <c r="Y62" s="5"/>
    </row>
    <row r="63" spans="1:25" s="224" customFormat="1" ht="12.75">
      <c r="A63" s="17" t="s">
        <v>668</v>
      </c>
      <c r="B63" s="36"/>
      <c r="C63" s="189">
        <f>SUM(D63:P63)</f>
        <v>364445</v>
      </c>
      <c r="D63" s="177">
        <f>SUM(D61:D62)</f>
        <v>355209</v>
      </c>
      <c r="E63" s="177">
        <f aca="true" t="shared" si="4" ref="E63:P63">SUM(E61:E62)</f>
        <v>3137</v>
      </c>
      <c r="F63" s="177">
        <f t="shared" si="4"/>
        <v>0</v>
      </c>
      <c r="G63" s="177">
        <f t="shared" si="4"/>
        <v>700</v>
      </c>
      <c r="H63" s="177">
        <f t="shared" si="4"/>
        <v>0</v>
      </c>
      <c r="I63" s="177">
        <f t="shared" si="4"/>
        <v>0</v>
      </c>
      <c r="J63" s="177">
        <f t="shared" si="4"/>
        <v>0</v>
      </c>
      <c r="K63" s="177">
        <f t="shared" si="4"/>
        <v>0</v>
      </c>
      <c r="L63" s="177">
        <f t="shared" si="4"/>
        <v>0</v>
      </c>
      <c r="M63" s="177">
        <f t="shared" si="4"/>
        <v>0</v>
      </c>
      <c r="N63" s="177">
        <f t="shared" si="4"/>
        <v>0</v>
      </c>
      <c r="O63" s="177">
        <f t="shared" si="4"/>
        <v>0</v>
      </c>
      <c r="P63" s="177">
        <f t="shared" si="4"/>
        <v>5399</v>
      </c>
      <c r="Q63" s="136"/>
      <c r="R63" s="136"/>
      <c r="S63" s="136"/>
      <c r="T63" s="136"/>
      <c r="U63" s="136"/>
      <c r="V63" s="136"/>
      <c r="W63" s="136"/>
      <c r="X63" s="136"/>
      <c r="Y63" s="136"/>
    </row>
    <row r="64" spans="1:25" s="224" customFormat="1" ht="12.75">
      <c r="A64" s="17"/>
      <c r="B64" s="36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36"/>
      <c r="R64" s="136"/>
      <c r="S64" s="136"/>
      <c r="T64" s="136"/>
      <c r="U64" s="136"/>
      <c r="V64" s="136"/>
      <c r="W64" s="136"/>
      <c r="X64" s="136"/>
      <c r="Y64" s="136"/>
    </row>
    <row r="65" spans="1:25" ht="12.75">
      <c r="A65" s="14" t="s">
        <v>893</v>
      </c>
      <c r="B65" s="55" t="s">
        <v>887</v>
      </c>
      <c r="C65" s="195">
        <f>SUM(C30)</f>
        <v>355209</v>
      </c>
      <c r="D65" s="195">
        <f aca="true" t="shared" si="5" ref="D65:P65">SUM(D30)</f>
        <v>355209</v>
      </c>
      <c r="E65" s="195">
        <f t="shared" si="5"/>
        <v>0</v>
      </c>
      <c r="F65" s="195">
        <f t="shared" si="5"/>
        <v>0</v>
      </c>
      <c r="G65" s="195">
        <f t="shared" si="5"/>
        <v>0</v>
      </c>
      <c r="H65" s="195">
        <f t="shared" si="5"/>
        <v>0</v>
      </c>
      <c r="I65" s="195">
        <f t="shared" si="5"/>
        <v>0</v>
      </c>
      <c r="J65" s="195">
        <f t="shared" si="5"/>
        <v>0</v>
      </c>
      <c r="K65" s="195">
        <f t="shared" si="5"/>
        <v>0</v>
      </c>
      <c r="L65" s="195">
        <f t="shared" si="5"/>
        <v>0</v>
      </c>
      <c r="M65" s="195">
        <f t="shared" si="5"/>
        <v>0</v>
      </c>
      <c r="N65" s="195">
        <f t="shared" si="5"/>
        <v>0</v>
      </c>
      <c r="O65" s="195">
        <f t="shared" si="5"/>
        <v>0</v>
      </c>
      <c r="P65" s="195">
        <f t="shared" si="5"/>
        <v>0</v>
      </c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14" t="s">
        <v>892</v>
      </c>
      <c r="B66" s="55" t="s">
        <v>889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14" t="s">
        <v>894</v>
      </c>
      <c r="B67" s="55" t="s">
        <v>895</v>
      </c>
      <c r="C67" s="195">
        <f>SUM(C24)</f>
        <v>9236</v>
      </c>
      <c r="D67" s="195">
        <f aca="true" t="shared" si="6" ref="D67:P67">SUM(D24)</f>
        <v>0</v>
      </c>
      <c r="E67" s="195">
        <f t="shared" si="6"/>
        <v>3137</v>
      </c>
      <c r="F67" s="195">
        <f t="shared" si="6"/>
        <v>0</v>
      </c>
      <c r="G67" s="195">
        <f t="shared" si="6"/>
        <v>700</v>
      </c>
      <c r="H67" s="195">
        <f t="shared" si="6"/>
        <v>0</v>
      </c>
      <c r="I67" s="195">
        <f t="shared" si="6"/>
        <v>0</v>
      </c>
      <c r="J67" s="195">
        <f t="shared" si="6"/>
        <v>0</v>
      </c>
      <c r="K67" s="195">
        <f t="shared" si="6"/>
        <v>0</v>
      </c>
      <c r="L67" s="195">
        <f t="shared" si="6"/>
        <v>0</v>
      </c>
      <c r="M67" s="195">
        <f t="shared" si="6"/>
        <v>0</v>
      </c>
      <c r="N67" s="195">
        <f t="shared" si="6"/>
        <v>0</v>
      </c>
      <c r="O67" s="195">
        <f t="shared" si="6"/>
        <v>0</v>
      </c>
      <c r="P67" s="195">
        <f t="shared" si="6"/>
        <v>5399</v>
      </c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 t="s">
        <v>896</v>
      </c>
      <c r="B69" s="5"/>
      <c r="C69" s="164">
        <f>SUM(C65:C67)</f>
        <v>364445</v>
      </c>
      <c r="D69" s="164">
        <f aca="true" t="shared" si="7" ref="D69:P69">SUM(D65:D67)</f>
        <v>355209</v>
      </c>
      <c r="E69" s="164">
        <f t="shared" si="7"/>
        <v>3137</v>
      </c>
      <c r="F69" s="164">
        <f t="shared" si="7"/>
        <v>0</v>
      </c>
      <c r="G69" s="164">
        <f t="shared" si="7"/>
        <v>700</v>
      </c>
      <c r="H69" s="164">
        <f t="shared" si="7"/>
        <v>0</v>
      </c>
      <c r="I69" s="164">
        <f t="shared" si="7"/>
        <v>0</v>
      </c>
      <c r="J69" s="164">
        <f t="shared" si="7"/>
        <v>0</v>
      </c>
      <c r="K69" s="164">
        <f t="shared" si="7"/>
        <v>0</v>
      </c>
      <c r="L69" s="164">
        <f t="shared" si="7"/>
        <v>0</v>
      </c>
      <c r="M69" s="164">
        <f t="shared" si="7"/>
        <v>0</v>
      </c>
      <c r="N69" s="164">
        <f t="shared" si="7"/>
        <v>0</v>
      </c>
      <c r="O69" s="164">
        <f t="shared" si="7"/>
        <v>0</v>
      </c>
      <c r="P69" s="164">
        <f t="shared" si="7"/>
        <v>5399</v>
      </c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/>
  <mergeCells count="5">
    <mergeCell ref="A3:P3"/>
    <mergeCell ref="J7:K8"/>
    <mergeCell ref="J10:K10"/>
    <mergeCell ref="A4:P4"/>
    <mergeCell ref="A5:P5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5" r:id="rId1"/>
  <headerFooter alignWithMargins="0">
    <oddFooter>&amp;C&amp;P. oldal</oddFooter>
  </headerFooter>
  <rowBreaks count="1" manualBreakCount="1">
    <brk id="5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Q173"/>
  <sheetViews>
    <sheetView view="pageBreakPreview" zoomScaleNormal="75" zoomScaleSheetLayoutView="100" zoomScalePageLayoutView="0" workbookViewId="0" topLeftCell="A1">
      <pane ySplit="345" topLeftCell="BM1" activePane="bottomLeft" state="split"/>
      <selection pane="topLeft" activeCell="G41" sqref="G41"/>
      <selection pane="bottomLeft" activeCell="A11" sqref="A11"/>
    </sheetView>
  </sheetViews>
  <sheetFormatPr defaultColWidth="9.140625" defaultRowHeight="12.75"/>
  <cols>
    <col min="1" max="1" width="32.8515625" style="0" customWidth="1"/>
    <col min="2" max="2" width="11.28125" style="260" customWidth="1"/>
    <col min="3" max="3" width="10.7109375" style="0" customWidth="1"/>
    <col min="4" max="4" width="12.28125" style="0" customWidth="1"/>
    <col min="5" max="5" width="11.8515625" style="0" customWidth="1"/>
    <col min="6" max="7" width="10.7109375" style="0" customWidth="1"/>
    <col min="8" max="8" width="12.00390625" style="0" customWidth="1"/>
    <col min="9" max="9" width="11.421875" style="0" customWidth="1"/>
    <col min="10" max="12" width="10.7109375" style="0" customWidth="1"/>
    <col min="13" max="13" width="13.140625" style="0" hidden="1" customWidth="1"/>
    <col min="14" max="14" width="15.00390625" style="0" customWidth="1"/>
  </cols>
  <sheetData>
    <row r="1" spans="1:13" s="354" customFormat="1" ht="15.75">
      <c r="A1" s="4" t="s">
        <v>916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2" ht="15.75">
      <c r="A3" s="451" t="s">
        <v>86</v>
      </c>
      <c r="B3" s="451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7" ht="15.75">
      <c r="A4" s="451" t="s">
        <v>914</v>
      </c>
      <c r="B4" s="451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9"/>
      <c r="N4" s="269"/>
      <c r="O4" s="269"/>
      <c r="P4" s="269"/>
      <c r="Q4" s="269"/>
    </row>
    <row r="5" spans="1:17" ht="15.75">
      <c r="A5" s="447" t="s">
        <v>0</v>
      </c>
      <c r="B5" s="447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269"/>
      <c r="N5" s="269"/>
      <c r="O5" s="269"/>
      <c r="P5" s="269"/>
      <c r="Q5" s="269"/>
    </row>
    <row r="6" spans="1:13" ht="12.75">
      <c r="A6" s="454" t="s">
        <v>635</v>
      </c>
      <c r="B6" s="397"/>
      <c r="C6" s="12"/>
      <c r="D6" s="62" t="s">
        <v>46</v>
      </c>
      <c r="E6" s="62" t="s">
        <v>519</v>
      </c>
      <c r="F6" s="62" t="s">
        <v>47</v>
      </c>
      <c r="G6" s="62" t="s">
        <v>48</v>
      </c>
      <c r="H6" s="62" t="s">
        <v>49</v>
      </c>
      <c r="I6" s="262" t="s">
        <v>50</v>
      </c>
      <c r="J6" s="463" t="s">
        <v>235</v>
      </c>
      <c r="K6" s="464"/>
      <c r="L6" s="238" t="s">
        <v>52</v>
      </c>
      <c r="M6" s="443" t="s">
        <v>636</v>
      </c>
    </row>
    <row r="7" spans="1:13" ht="12.75">
      <c r="A7" s="446"/>
      <c r="B7" s="398"/>
      <c r="C7" s="21" t="s">
        <v>54</v>
      </c>
      <c r="D7" s="263" t="s">
        <v>55</v>
      </c>
      <c r="E7" s="21" t="s">
        <v>56</v>
      </c>
      <c r="F7" s="21" t="s">
        <v>57</v>
      </c>
      <c r="G7" s="21" t="s">
        <v>58</v>
      </c>
      <c r="H7" s="21" t="s">
        <v>65</v>
      </c>
      <c r="I7" s="22" t="s">
        <v>87</v>
      </c>
      <c r="J7" s="465"/>
      <c r="K7" s="466"/>
      <c r="L7" s="23" t="s">
        <v>63</v>
      </c>
      <c r="M7" s="444"/>
    </row>
    <row r="8" spans="1:13" ht="12.75">
      <c r="A8" s="456"/>
      <c r="B8" s="399"/>
      <c r="C8" s="9" t="s">
        <v>64</v>
      </c>
      <c r="D8" s="264" t="s">
        <v>65</v>
      </c>
      <c r="E8" s="9" t="s">
        <v>66</v>
      </c>
      <c r="F8" s="9" t="s">
        <v>67</v>
      </c>
      <c r="G8" s="9" t="s">
        <v>66</v>
      </c>
      <c r="H8" s="9"/>
      <c r="I8" s="24"/>
      <c r="J8" s="9" t="s">
        <v>586</v>
      </c>
      <c r="K8" s="25" t="s">
        <v>585</v>
      </c>
      <c r="L8" s="25" t="s">
        <v>66</v>
      </c>
      <c r="M8" s="445"/>
    </row>
    <row r="9" spans="1:14" ht="12.75">
      <c r="A9" s="10" t="s">
        <v>7</v>
      </c>
      <c r="B9" s="400"/>
      <c r="C9" s="19" t="s">
        <v>8</v>
      </c>
      <c r="D9" s="10" t="s">
        <v>9</v>
      </c>
      <c r="E9" s="20" t="s">
        <v>10</v>
      </c>
      <c r="F9" s="10" t="s">
        <v>11</v>
      </c>
      <c r="G9" s="20" t="s">
        <v>12</v>
      </c>
      <c r="H9" s="10" t="s">
        <v>14</v>
      </c>
      <c r="I9" s="10" t="s">
        <v>15</v>
      </c>
      <c r="J9" s="457" t="s">
        <v>16</v>
      </c>
      <c r="K9" s="467"/>
      <c r="L9" s="10" t="s">
        <v>17</v>
      </c>
      <c r="M9" s="10" t="s">
        <v>18</v>
      </c>
      <c r="N9" s="83"/>
    </row>
    <row r="10" spans="1:13" ht="12.75">
      <c r="A10" s="276" t="s">
        <v>450</v>
      </c>
      <c r="B10" s="421" t="s">
        <v>887</v>
      </c>
      <c r="C10" s="7"/>
      <c r="D10" s="7"/>
      <c r="E10" s="18"/>
      <c r="F10" s="7"/>
      <c r="G10" s="18"/>
      <c r="H10" s="7"/>
      <c r="I10" s="18"/>
      <c r="J10" s="7"/>
      <c r="K10" s="8"/>
      <c r="L10" s="7"/>
      <c r="M10" s="7"/>
    </row>
    <row r="11" spans="1:13" ht="12.75">
      <c r="A11" s="273" t="s">
        <v>102</v>
      </c>
      <c r="B11" s="422"/>
      <c r="C11" s="277">
        <f aca="true" t="shared" si="0" ref="C11:J12">SUM(C16,C22,C31)</f>
        <v>189127</v>
      </c>
      <c r="D11" s="277">
        <f t="shared" si="0"/>
        <v>167428</v>
      </c>
      <c r="E11" s="272">
        <f t="shared" si="0"/>
        <v>21699</v>
      </c>
      <c r="F11" s="277">
        <f t="shared" si="0"/>
        <v>0</v>
      </c>
      <c r="G11" s="272">
        <f t="shared" si="0"/>
        <v>0</v>
      </c>
      <c r="H11" s="277">
        <f t="shared" si="0"/>
        <v>0</v>
      </c>
      <c r="I11" s="272">
        <f t="shared" si="0"/>
        <v>0</v>
      </c>
      <c r="J11" s="277">
        <f t="shared" si="0"/>
        <v>0</v>
      </c>
      <c r="K11" s="280"/>
      <c r="L11" s="277">
        <f>SUM(L16,L22,L31)</f>
        <v>0</v>
      </c>
      <c r="M11" s="277">
        <f>SUM(M16,M22,M31)</f>
        <v>0</v>
      </c>
    </row>
    <row r="12" spans="1:13" ht="12.75">
      <c r="A12" s="273" t="s">
        <v>531</v>
      </c>
      <c r="B12" s="422"/>
      <c r="C12" s="277">
        <f t="shared" si="0"/>
        <v>198738</v>
      </c>
      <c r="D12" s="271">
        <f t="shared" si="0"/>
        <v>171424</v>
      </c>
      <c r="E12" s="271">
        <f t="shared" si="0"/>
        <v>23930</v>
      </c>
      <c r="F12" s="271">
        <f t="shared" si="0"/>
        <v>0</v>
      </c>
      <c r="G12" s="271">
        <f t="shared" si="0"/>
        <v>0</v>
      </c>
      <c r="H12" s="271">
        <f t="shared" si="0"/>
        <v>0</v>
      </c>
      <c r="I12" s="271">
        <f t="shared" si="0"/>
        <v>0</v>
      </c>
      <c r="J12" s="271">
        <f t="shared" si="0"/>
        <v>0</v>
      </c>
      <c r="K12" s="271">
        <f>SUM(K17,K23,K32)</f>
        <v>308</v>
      </c>
      <c r="L12" s="271">
        <f>SUM(L17,L23,L32)</f>
        <v>3076</v>
      </c>
      <c r="M12" s="271">
        <f>SUM(M17,M23,M32)</f>
        <v>0</v>
      </c>
    </row>
    <row r="13" spans="1:14" ht="12.75">
      <c r="A13" s="273" t="s">
        <v>637</v>
      </c>
      <c r="B13" s="422"/>
      <c r="C13" s="277">
        <f aca="true" t="shared" si="1" ref="C13:M13">SUM(C19,C28,C35)</f>
        <v>20064</v>
      </c>
      <c r="D13" s="271">
        <f t="shared" si="1"/>
        <v>13435</v>
      </c>
      <c r="E13" s="271">
        <f t="shared" si="1"/>
        <v>1751</v>
      </c>
      <c r="F13" s="271">
        <f t="shared" si="1"/>
        <v>0</v>
      </c>
      <c r="G13" s="271">
        <f t="shared" si="1"/>
        <v>0</v>
      </c>
      <c r="H13" s="271">
        <f t="shared" si="1"/>
        <v>0</v>
      </c>
      <c r="I13" s="271">
        <f t="shared" si="1"/>
        <v>9</v>
      </c>
      <c r="J13" s="271">
        <f t="shared" si="1"/>
        <v>0</v>
      </c>
      <c r="K13" s="271">
        <f t="shared" si="1"/>
        <v>4869</v>
      </c>
      <c r="L13" s="271">
        <f t="shared" si="1"/>
        <v>0</v>
      </c>
      <c r="M13" s="271">
        <f t="shared" si="1"/>
        <v>0</v>
      </c>
      <c r="N13" s="212"/>
    </row>
    <row r="14" spans="1:14" ht="12.75">
      <c r="A14" s="274" t="s">
        <v>531</v>
      </c>
      <c r="B14" s="423"/>
      <c r="C14" s="435">
        <f aca="true" t="shared" si="2" ref="C14:M14">SUM(C20,C29,C36)</f>
        <v>218802</v>
      </c>
      <c r="D14" s="215">
        <f t="shared" si="2"/>
        <v>184859</v>
      </c>
      <c r="E14" s="215">
        <f t="shared" si="2"/>
        <v>25681</v>
      </c>
      <c r="F14" s="215">
        <f t="shared" si="2"/>
        <v>0</v>
      </c>
      <c r="G14" s="215">
        <f t="shared" si="2"/>
        <v>0</v>
      </c>
      <c r="H14" s="215">
        <f t="shared" si="2"/>
        <v>0</v>
      </c>
      <c r="I14" s="215">
        <f t="shared" si="2"/>
        <v>9</v>
      </c>
      <c r="J14" s="215">
        <f t="shared" si="2"/>
        <v>0</v>
      </c>
      <c r="K14" s="215">
        <f t="shared" si="2"/>
        <v>5177</v>
      </c>
      <c r="L14" s="215">
        <f t="shared" si="2"/>
        <v>3076</v>
      </c>
      <c r="M14" s="215">
        <f t="shared" si="2"/>
        <v>0</v>
      </c>
      <c r="N14" s="212"/>
    </row>
    <row r="15" spans="1:14" ht="12.75">
      <c r="A15" s="15" t="s">
        <v>439</v>
      </c>
      <c r="B15" s="424"/>
      <c r="C15" s="13"/>
      <c r="D15" s="13"/>
      <c r="E15" s="33"/>
      <c r="F15" s="13"/>
      <c r="G15" s="33"/>
      <c r="H15" s="13"/>
      <c r="I15" s="33"/>
      <c r="J15" s="13"/>
      <c r="K15" s="278"/>
      <c r="L15" s="13"/>
      <c r="M15" s="13"/>
      <c r="N15" s="212"/>
    </row>
    <row r="16" spans="1:14" ht="12.75">
      <c r="A16" s="273" t="s">
        <v>102</v>
      </c>
      <c r="B16" s="422"/>
      <c r="C16" s="126">
        <f>SUM(D16,E16,F16,G16,H16,I16,L16)</f>
        <v>82196</v>
      </c>
      <c r="D16" s="126">
        <v>72084</v>
      </c>
      <c r="E16" s="170">
        <v>10112</v>
      </c>
      <c r="F16" s="126">
        <v>0</v>
      </c>
      <c r="G16" s="170">
        <v>0</v>
      </c>
      <c r="H16" s="126">
        <v>0</v>
      </c>
      <c r="I16" s="170">
        <v>0</v>
      </c>
      <c r="J16" s="126">
        <v>0</v>
      </c>
      <c r="K16" s="157"/>
      <c r="L16" s="126">
        <v>0</v>
      </c>
      <c r="M16" s="126">
        <v>0</v>
      </c>
      <c r="N16" s="212"/>
    </row>
    <row r="17" spans="1:14" ht="12.75" customHeight="1">
      <c r="A17" s="273" t="s">
        <v>531</v>
      </c>
      <c r="B17" s="422"/>
      <c r="C17" s="126">
        <v>85892</v>
      </c>
      <c r="D17" s="126">
        <v>73811</v>
      </c>
      <c r="E17" s="170">
        <v>11056</v>
      </c>
      <c r="F17" s="126">
        <v>0</v>
      </c>
      <c r="G17" s="170">
        <v>0</v>
      </c>
      <c r="H17" s="126">
        <v>0</v>
      </c>
      <c r="I17" s="170">
        <v>0</v>
      </c>
      <c r="J17" s="126">
        <v>0</v>
      </c>
      <c r="K17" s="157">
        <v>0</v>
      </c>
      <c r="L17" s="126">
        <v>1025</v>
      </c>
      <c r="M17" s="126"/>
      <c r="N17" s="212"/>
    </row>
    <row r="18" spans="1:14" ht="12.75" customHeight="1">
      <c r="A18" s="273" t="s">
        <v>905</v>
      </c>
      <c r="B18" s="422"/>
      <c r="C18" s="126">
        <v>3226</v>
      </c>
      <c r="D18" s="126">
        <v>3226</v>
      </c>
      <c r="E18" s="170"/>
      <c r="F18" s="126"/>
      <c r="G18" s="170"/>
      <c r="H18" s="126"/>
      <c r="I18" s="170"/>
      <c r="J18" s="126"/>
      <c r="K18" s="157"/>
      <c r="L18" s="126"/>
      <c r="M18" s="126"/>
      <c r="N18" s="212"/>
    </row>
    <row r="19" spans="1:14" ht="12.75">
      <c r="A19" s="273" t="s">
        <v>637</v>
      </c>
      <c r="B19" s="331"/>
      <c r="C19" s="436">
        <f aca="true" t="shared" si="3" ref="C19:M19">SUM(C18:C18)</f>
        <v>3226</v>
      </c>
      <c r="D19" s="126">
        <f t="shared" si="3"/>
        <v>3226</v>
      </c>
      <c r="E19" s="126">
        <f t="shared" si="3"/>
        <v>0</v>
      </c>
      <c r="F19" s="126">
        <f t="shared" si="3"/>
        <v>0</v>
      </c>
      <c r="G19" s="126">
        <f t="shared" si="3"/>
        <v>0</v>
      </c>
      <c r="H19" s="126">
        <f t="shared" si="3"/>
        <v>0</v>
      </c>
      <c r="I19" s="126">
        <f t="shared" si="3"/>
        <v>0</v>
      </c>
      <c r="J19" s="126">
        <f t="shared" si="3"/>
        <v>0</v>
      </c>
      <c r="K19" s="126">
        <f t="shared" si="3"/>
        <v>0</v>
      </c>
      <c r="L19" s="126">
        <f t="shared" si="3"/>
        <v>0</v>
      </c>
      <c r="M19" s="126">
        <f t="shared" si="3"/>
        <v>0</v>
      </c>
      <c r="N19" s="212"/>
    </row>
    <row r="20" spans="1:14" ht="12.75">
      <c r="A20" s="274" t="s">
        <v>531</v>
      </c>
      <c r="B20" s="423"/>
      <c r="C20" s="437">
        <f aca="true" t="shared" si="4" ref="C20:M20">SUM(C17,C19)</f>
        <v>89118</v>
      </c>
      <c r="D20" s="355">
        <f t="shared" si="4"/>
        <v>77037</v>
      </c>
      <c r="E20" s="355">
        <f t="shared" si="4"/>
        <v>11056</v>
      </c>
      <c r="F20" s="355">
        <f t="shared" si="4"/>
        <v>0</v>
      </c>
      <c r="G20" s="355">
        <f t="shared" si="4"/>
        <v>0</v>
      </c>
      <c r="H20" s="355">
        <f t="shared" si="4"/>
        <v>0</v>
      </c>
      <c r="I20" s="355">
        <f t="shared" si="4"/>
        <v>0</v>
      </c>
      <c r="J20" s="355">
        <f t="shared" si="4"/>
        <v>0</v>
      </c>
      <c r="K20" s="355">
        <f t="shared" si="4"/>
        <v>0</v>
      </c>
      <c r="L20" s="355">
        <f t="shared" si="4"/>
        <v>1025</v>
      </c>
      <c r="M20" s="355">
        <f t="shared" si="4"/>
        <v>0</v>
      </c>
      <c r="N20" s="212"/>
    </row>
    <row r="21" spans="1:14" ht="12.75">
      <c r="A21" s="15" t="s">
        <v>448</v>
      </c>
      <c r="B21" s="425"/>
      <c r="C21" s="163"/>
      <c r="D21" s="163"/>
      <c r="E21" s="167"/>
      <c r="F21" s="163"/>
      <c r="G21" s="167"/>
      <c r="H21" s="163"/>
      <c r="I21" s="167"/>
      <c r="J21" s="163"/>
      <c r="K21" s="165"/>
      <c r="L21" s="163"/>
      <c r="M21" s="163"/>
      <c r="N21" s="212"/>
    </row>
    <row r="22" spans="1:14" ht="12.75">
      <c r="A22" s="273" t="s">
        <v>102</v>
      </c>
      <c r="B22" s="422"/>
      <c r="C22" s="126">
        <f>SUM(D22,E22,F22,G22,H22,I22,L22)</f>
        <v>69067</v>
      </c>
      <c r="D22" s="126">
        <v>61526</v>
      </c>
      <c r="E22" s="170">
        <v>7541</v>
      </c>
      <c r="F22" s="126">
        <v>0</v>
      </c>
      <c r="G22" s="170">
        <v>0</v>
      </c>
      <c r="H22" s="126">
        <v>0</v>
      </c>
      <c r="I22" s="170">
        <v>0</v>
      </c>
      <c r="J22" s="126">
        <v>0</v>
      </c>
      <c r="K22" s="157"/>
      <c r="L22" s="126">
        <v>0</v>
      </c>
      <c r="M22" s="126">
        <v>0</v>
      </c>
      <c r="N22" s="212"/>
    </row>
    <row r="23" spans="1:14" ht="12.75">
      <c r="A23" s="273" t="s">
        <v>531</v>
      </c>
      <c r="B23" s="422"/>
      <c r="C23" s="126">
        <v>72515</v>
      </c>
      <c r="D23" s="126">
        <v>63057</v>
      </c>
      <c r="E23" s="170">
        <v>8418</v>
      </c>
      <c r="F23" s="126">
        <v>0</v>
      </c>
      <c r="G23" s="170">
        <v>0</v>
      </c>
      <c r="H23" s="126">
        <v>0</v>
      </c>
      <c r="I23" s="170">
        <v>0</v>
      </c>
      <c r="J23" s="126">
        <v>0</v>
      </c>
      <c r="K23" s="157">
        <v>15</v>
      </c>
      <c r="L23" s="126">
        <v>1025</v>
      </c>
      <c r="M23" s="126"/>
      <c r="N23" s="212"/>
    </row>
    <row r="24" spans="1:14" ht="12.75">
      <c r="A24" s="273" t="s">
        <v>905</v>
      </c>
      <c r="B24" s="422"/>
      <c r="C24" s="126">
        <v>5762</v>
      </c>
      <c r="D24" s="126">
        <v>5762</v>
      </c>
      <c r="E24" s="170"/>
      <c r="F24" s="126"/>
      <c r="G24" s="170"/>
      <c r="H24" s="126"/>
      <c r="I24" s="170"/>
      <c r="J24" s="126"/>
      <c r="K24" s="157"/>
      <c r="L24" s="126"/>
      <c r="M24" s="126"/>
      <c r="N24" s="212"/>
    </row>
    <row r="25" spans="1:14" ht="12.75">
      <c r="A25" s="273" t="s">
        <v>902</v>
      </c>
      <c r="B25" s="422"/>
      <c r="C25" s="126">
        <v>793</v>
      </c>
      <c r="D25" s="126"/>
      <c r="E25" s="170">
        <v>793</v>
      </c>
      <c r="F25" s="126"/>
      <c r="G25" s="170"/>
      <c r="H25" s="126"/>
      <c r="I25" s="170"/>
      <c r="J25" s="126"/>
      <c r="K25" s="157"/>
      <c r="L25" s="126"/>
      <c r="M25" s="126"/>
      <c r="N25" s="212"/>
    </row>
    <row r="26" spans="1:14" ht="12.75">
      <c r="A26" s="273" t="s">
        <v>903</v>
      </c>
      <c r="B26" s="422"/>
      <c r="C26" s="126">
        <v>9</v>
      </c>
      <c r="D26" s="126"/>
      <c r="E26" s="170"/>
      <c r="F26" s="126"/>
      <c r="G26" s="170"/>
      <c r="H26" s="126"/>
      <c r="I26" s="170">
        <v>9</v>
      </c>
      <c r="J26" s="126"/>
      <c r="K26" s="157"/>
      <c r="L26" s="126"/>
      <c r="M26" s="126"/>
      <c r="N26" s="212"/>
    </row>
    <row r="27" spans="1:14" ht="12.75">
      <c r="A27" s="273" t="s">
        <v>911</v>
      </c>
      <c r="B27" s="422"/>
      <c r="C27" s="126">
        <v>4869</v>
      </c>
      <c r="D27" s="126"/>
      <c r="E27" s="170"/>
      <c r="F27" s="126"/>
      <c r="G27" s="170"/>
      <c r="H27" s="126"/>
      <c r="I27" s="170"/>
      <c r="J27" s="126"/>
      <c r="K27" s="157">
        <v>4869</v>
      </c>
      <c r="L27" s="126"/>
      <c r="M27" s="126"/>
      <c r="N27" s="212"/>
    </row>
    <row r="28" spans="1:14" ht="12.75">
      <c r="A28" s="273" t="s">
        <v>637</v>
      </c>
      <c r="B28" s="331"/>
      <c r="C28" s="436">
        <v>11433</v>
      </c>
      <c r="D28" s="126">
        <v>5762</v>
      </c>
      <c r="E28" s="126">
        <v>793</v>
      </c>
      <c r="F28" s="126">
        <f aca="true" t="shared" si="5" ref="F28:M28">SUM(F26:F27)</f>
        <v>0</v>
      </c>
      <c r="G28" s="126">
        <f t="shared" si="5"/>
        <v>0</v>
      </c>
      <c r="H28" s="126">
        <f t="shared" si="5"/>
        <v>0</v>
      </c>
      <c r="I28" s="126">
        <f t="shared" si="5"/>
        <v>9</v>
      </c>
      <c r="J28" s="126">
        <f t="shared" si="5"/>
        <v>0</v>
      </c>
      <c r="K28" s="126">
        <f t="shared" si="5"/>
        <v>4869</v>
      </c>
      <c r="L28" s="126">
        <f t="shared" si="5"/>
        <v>0</v>
      </c>
      <c r="M28" s="126">
        <f t="shared" si="5"/>
        <v>0</v>
      </c>
      <c r="N28" s="212"/>
    </row>
    <row r="29" spans="1:14" ht="12.75">
      <c r="A29" s="274" t="s">
        <v>531</v>
      </c>
      <c r="B29" s="423"/>
      <c r="C29" s="437">
        <f aca="true" t="shared" si="6" ref="C29:M29">SUM(C23,C28)</f>
        <v>83948</v>
      </c>
      <c r="D29" s="355">
        <f t="shared" si="6"/>
        <v>68819</v>
      </c>
      <c r="E29" s="355">
        <f t="shared" si="6"/>
        <v>9211</v>
      </c>
      <c r="F29" s="355">
        <f t="shared" si="6"/>
        <v>0</v>
      </c>
      <c r="G29" s="355">
        <f t="shared" si="6"/>
        <v>0</v>
      </c>
      <c r="H29" s="355">
        <f t="shared" si="6"/>
        <v>0</v>
      </c>
      <c r="I29" s="355">
        <f t="shared" si="6"/>
        <v>9</v>
      </c>
      <c r="J29" s="355">
        <f t="shared" si="6"/>
        <v>0</v>
      </c>
      <c r="K29" s="355">
        <f t="shared" si="6"/>
        <v>4884</v>
      </c>
      <c r="L29" s="355">
        <f t="shared" si="6"/>
        <v>1025</v>
      </c>
      <c r="M29" s="355">
        <f t="shared" si="6"/>
        <v>0</v>
      </c>
      <c r="N29" s="212"/>
    </row>
    <row r="30" spans="1:14" ht="12.75">
      <c r="A30" s="71" t="s">
        <v>449</v>
      </c>
      <c r="B30" s="382"/>
      <c r="C30" s="436"/>
      <c r="D30" s="126"/>
      <c r="E30" s="170"/>
      <c r="F30" s="126"/>
      <c r="G30" s="170"/>
      <c r="H30" s="126"/>
      <c r="I30" s="170"/>
      <c r="J30" s="126"/>
      <c r="K30" s="157"/>
      <c r="L30" s="126"/>
      <c r="M30" s="126"/>
      <c r="N30" s="212"/>
    </row>
    <row r="31" spans="1:14" ht="12.75">
      <c r="A31" s="273" t="s">
        <v>102</v>
      </c>
      <c r="B31" s="422"/>
      <c r="C31" s="126">
        <f>SUM(D31,E31,F31,G31,H31,I31,L31)</f>
        <v>37864</v>
      </c>
      <c r="D31" s="126">
        <v>33818</v>
      </c>
      <c r="E31" s="170">
        <v>4046</v>
      </c>
      <c r="F31" s="126">
        <v>0</v>
      </c>
      <c r="G31" s="170">
        <v>0</v>
      </c>
      <c r="H31" s="126">
        <v>0</v>
      </c>
      <c r="I31" s="170">
        <v>0</v>
      </c>
      <c r="J31" s="126">
        <v>0</v>
      </c>
      <c r="K31" s="157"/>
      <c r="L31" s="126">
        <v>0</v>
      </c>
      <c r="M31" s="126">
        <v>0</v>
      </c>
      <c r="N31" s="212"/>
    </row>
    <row r="32" spans="1:14" ht="12.75">
      <c r="A32" s="273" t="s">
        <v>531</v>
      </c>
      <c r="B32" s="422"/>
      <c r="C32" s="126">
        <v>40331</v>
      </c>
      <c r="D32" s="126">
        <v>34556</v>
      </c>
      <c r="E32" s="170">
        <v>4456</v>
      </c>
      <c r="F32" s="126">
        <v>0</v>
      </c>
      <c r="G32" s="170">
        <v>0</v>
      </c>
      <c r="H32" s="126">
        <v>0</v>
      </c>
      <c r="I32" s="170">
        <v>0</v>
      </c>
      <c r="J32" s="126">
        <v>0</v>
      </c>
      <c r="K32" s="157">
        <v>293</v>
      </c>
      <c r="L32" s="126">
        <v>1026</v>
      </c>
      <c r="M32" s="126"/>
      <c r="N32" s="212"/>
    </row>
    <row r="33" spans="1:14" ht="12.75">
      <c r="A33" s="273" t="s">
        <v>905</v>
      </c>
      <c r="B33" s="422"/>
      <c r="C33" s="126">
        <v>4447</v>
      </c>
      <c r="D33" s="126">
        <v>4447</v>
      </c>
      <c r="E33" s="170"/>
      <c r="F33" s="126"/>
      <c r="G33" s="170"/>
      <c r="H33" s="126"/>
      <c r="I33" s="170"/>
      <c r="J33" s="126"/>
      <c r="K33" s="157"/>
      <c r="L33" s="126"/>
      <c r="M33" s="126"/>
      <c r="N33" s="212"/>
    </row>
    <row r="34" spans="1:14" ht="12.75">
      <c r="A34" s="273" t="s">
        <v>902</v>
      </c>
      <c r="B34" s="331"/>
      <c r="C34" s="436">
        <v>958</v>
      </c>
      <c r="D34" s="126"/>
      <c r="E34" s="170">
        <v>958</v>
      </c>
      <c r="F34" s="126"/>
      <c r="G34" s="170"/>
      <c r="H34" s="126"/>
      <c r="I34" s="170"/>
      <c r="J34" s="126"/>
      <c r="K34" s="157"/>
      <c r="L34" s="126"/>
      <c r="M34" s="126"/>
      <c r="N34" s="212"/>
    </row>
    <row r="35" spans="1:14" ht="12.75">
      <c r="A35" s="273" t="s">
        <v>637</v>
      </c>
      <c r="B35" s="331"/>
      <c r="C35" s="436">
        <v>5405</v>
      </c>
      <c r="D35" s="126">
        <f aca="true" t="shared" si="7" ref="D35:M35">SUM(D33:D33)</f>
        <v>4447</v>
      </c>
      <c r="E35" s="126">
        <v>958</v>
      </c>
      <c r="F35" s="126">
        <f t="shared" si="7"/>
        <v>0</v>
      </c>
      <c r="G35" s="126">
        <f t="shared" si="7"/>
        <v>0</v>
      </c>
      <c r="H35" s="126">
        <f t="shared" si="7"/>
        <v>0</v>
      </c>
      <c r="I35" s="126">
        <f t="shared" si="7"/>
        <v>0</v>
      </c>
      <c r="J35" s="126">
        <f t="shared" si="7"/>
        <v>0</v>
      </c>
      <c r="K35" s="126">
        <f t="shared" si="7"/>
        <v>0</v>
      </c>
      <c r="L35" s="126">
        <f t="shared" si="7"/>
        <v>0</v>
      </c>
      <c r="M35" s="126">
        <f t="shared" si="7"/>
        <v>0</v>
      </c>
      <c r="N35" s="212"/>
    </row>
    <row r="36" spans="1:14" ht="12.75">
      <c r="A36" s="274" t="s">
        <v>531</v>
      </c>
      <c r="B36" s="423"/>
      <c r="C36" s="437">
        <f aca="true" t="shared" si="8" ref="C36:M36">SUM(C32,C35)</f>
        <v>45736</v>
      </c>
      <c r="D36" s="355">
        <f t="shared" si="8"/>
        <v>39003</v>
      </c>
      <c r="E36" s="355">
        <f t="shared" si="8"/>
        <v>5414</v>
      </c>
      <c r="F36" s="355">
        <f t="shared" si="8"/>
        <v>0</v>
      </c>
      <c r="G36" s="355">
        <f t="shared" si="8"/>
        <v>0</v>
      </c>
      <c r="H36" s="355">
        <f t="shared" si="8"/>
        <v>0</v>
      </c>
      <c r="I36" s="355">
        <f t="shared" si="8"/>
        <v>0</v>
      </c>
      <c r="J36" s="355">
        <f t="shared" si="8"/>
        <v>0</v>
      </c>
      <c r="K36" s="355">
        <f t="shared" si="8"/>
        <v>293</v>
      </c>
      <c r="L36" s="355">
        <f t="shared" si="8"/>
        <v>1026</v>
      </c>
      <c r="M36" s="355">
        <f t="shared" si="8"/>
        <v>0</v>
      </c>
      <c r="N36" s="212"/>
    </row>
    <row r="37" spans="1:14" ht="12.75">
      <c r="A37" s="69" t="s">
        <v>564</v>
      </c>
      <c r="B37" s="426" t="s">
        <v>887</v>
      </c>
      <c r="C37" s="163"/>
      <c r="D37" s="185"/>
      <c r="E37" s="186"/>
      <c r="F37" s="185"/>
      <c r="G37" s="186"/>
      <c r="H37" s="185"/>
      <c r="I37" s="186"/>
      <c r="J37" s="185"/>
      <c r="K37" s="279"/>
      <c r="L37" s="185"/>
      <c r="M37" s="185"/>
      <c r="N37" s="212"/>
    </row>
    <row r="38" spans="1:14" ht="12.75">
      <c r="A38" s="273" t="s">
        <v>102</v>
      </c>
      <c r="B38" s="422"/>
      <c r="C38" s="126">
        <f>SUM(D38,E38,F38,G38,H38,I38,L38)</f>
        <v>23756</v>
      </c>
      <c r="D38" s="188">
        <v>23106</v>
      </c>
      <c r="E38" s="178">
        <v>650</v>
      </c>
      <c r="F38" s="188">
        <v>0</v>
      </c>
      <c r="G38" s="178">
        <v>0</v>
      </c>
      <c r="H38" s="188">
        <v>0</v>
      </c>
      <c r="I38" s="178">
        <v>0</v>
      </c>
      <c r="J38" s="188">
        <v>0</v>
      </c>
      <c r="K38" s="155"/>
      <c r="L38" s="188">
        <v>0</v>
      </c>
      <c r="M38" s="188">
        <v>0</v>
      </c>
      <c r="N38" s="212"/>
    </row>
    <row r="39" spans="1:14" ht="12.75">
      <c r="A39" s="273" t="s">
        <v>531</v>
      </c>
      <c r="B39" s="422"/>
      <c r="C39" s="126">
        <v>24619</v>
      </c>
      <c r="D39" s="188">
        <v>23489</v>
      </c>
      <c r="E39" s="178">
        <v>650</v>
      </c>
      <c r="F39" s="188">
        <v>0</v>
      </c>
      <c r="G39" s="178">
        <v>0</v>
      </c>
      <c r="H39" s="188">
        <v>0</v>
      </c>
      <c r="I39" s="178">
        <v>276</v>
      </c>
      <c r="J39" s="188">
        <v>0</v>
      </c>
      <c r="K39" s="155">
        <v>0</v>
      </c>
      <c r="L39" s="188">
        <v>204</v>
      </c>
      <c r="M39" s="188"/>
      <c r="N39" s="212"/>
    </row>
    <row r="40" spans="1:14" ht="12.75">
      <c r="A40" s="273" t="s">
        <v>905</v>
      </c>
      <c r="B40" s="422"/>
      <c r="C40" s="126">
        <v>-3663</v>
      </c>
      <c r="D40" s="188">
        <v>-3663</v>
      </c>
      <c r="E40" s="178"/>
      <c r="F40" s="188"/>
      <c r="G40" s="178"/>
      <c r="H40" s="188"/>
      <c r="I40" s="178"/>
      <c r="J40" s="188"/>
      <c r="K40" s="155"/>
      <c r="L40" s="188"/>
      <c r="M40" s="188"/>
      <c r="N40" s="212"/>
    </row>
    <row r="41" spans="1:14" ht="12.75">
      <c r="A41" s="273" t="s">
        <v>906</v>
      </c>
      <c r="B41" s="422"/>
      <c r="C41" s="126">
        <v>7708</v>
      </c>
      <c r="D41" s="126">
        <v>0</v>
      </c>
      <c r="E41" s="170"/>
      <c r="F41" s="126"/>
      <c r="G41" s="170"/>
      <c r="H41" s="126"/>
      <c r="I41" s="170"/>
      <c r="J41" s="126"/>
      <c r="K41" s="157">
        <v>7708</v>
      </c>
      <c r="L41" s="126"/>
      <c r="M41" s="126"/>
      <c r="N41" s="212"/>
    </row>
    <row r="42" spans="1:14" ht="12.75">
      <c r="A42" s="273" t="s">
        <v>907</v>
      </c>
      <c r="B42" s="422"/>
      <c r="C42" s="126">
        <v>210</v>
      </c>
      <c r="D42" s="126"/>
      <c r="E42" s="170"/>
      <c r="F42" s="126"/>
      <c r="G42" s="170"/>
      <c r="H42" s="126"/>
      <c r="I42" s="170">
        <v>210</v>
      </c>
      <c r="J42" s="126"/>
      <c r="K42" s="157"/>
      <c r="L42" s="126"/>
      <c r="M42" s="126"/>
      <c r="N42" s="212"/>
    </row>
    <row r="43" spans="1:14" ht="12.75">
      <c r="A43" s="273" t="s">
        <v>637</v>
      </c>
      <c r="B43" s="331"/>
      <c r="C43" s="436">
        <v>4255</v>
      </c>
      <c r="D43" s="126">
        <v>-3663</v>
      </c>
      <c r="E43" s="126">
        <f aca="true" t="shared" si="9" ref="E43:M43">SUM(E41:E42)</f>
        <v>0</v>
      </c>
      <c r="F43" s="126">
        <f t="shared" si="9"/>
        <v>0</v>
      </c>
      <c r="G43" s="126">
        <f t="shared" si="9"/>
        <v>0</v>
      </c>
      <c r="H43" s="126">
        <f t="shared" si="9"/>
        <v>0</v>
      </c>
      <c r="I43" s="126">
        <f t="shared" si="9"/>
        <v>210</v>
      </c>
      <c r="J43" s="126">
        <f t="shared" si="9"/>
        <v>0</v>
      </c>
      <c r="K43" s="126">
        <f t="shared" si="9"/>
        <v>7708</v>
      </c>
      <c r="L43" s="126">
        <f t="shared" si="9"/>
        <v>0</v>
      </c>
      <c r="M43" s="126">
        <f t="shared" si="9"/>
        <v>0</v>
      </c>
      <c r="N43" s="212"/>
    </row>
    <row r="44" spans="1:14" ht="12.75">
      <c r="A44" s="274" t="s">
        <v>531</v>
      </c>
      <c r="B44" s="423"/>
      <c r="C44" s="437">
        <f aca="true" t="shared" si="10" ref="C44:M44">SUM(C39,C43)</f>
        <v>28874</v>
      </c>
      <c r="D44" s="355">
        <f t="shared" si="10"/>
        <v>19826</v>
      </c>
      <c r="E44" s="355">
        <f t="shared" si="10"/>
        <v>650</v>
      </c>
      <c r="F44" s="355">
        <f t="shared" si="10"/>
        <v>0</v>
      </c>
      <c r="G44" s="355">
        <f t="shared" si="10"/>
        <v>0</v>
      </c>
      <c r="H44" s="355">
        <f t="shared" si="10"/>
        <v>0</v>
      </c>
      <c r="I44" s="355">
        <f t="shared" si="10"/>
        <v>486</v>
      </c>
      <c r="J44" s="355">
        <f t="shared" si="10"/>
        <v>0</v>
      </c>
      <c r="K44" s="355">
        <f t="shared" si="10"/>
        <v>7708</v>
      </c>
      <c r="L44" s="355">
        <f t="shared" si="10"/>
        <v>204</v>
      </c>
      <c r="M44" s="355">
        <f t="shared" si="10"/>
        <v>0</v>
      </c>
      <c r="N44" s="212"/>
    </row>
    <row r="45" spans="1:14" ht="12.75">
      <c r="A45" s="15" t="s">
        <v>638</v>
      </c>
      <c r="B45" s="425"/>
      <c r="C45" s="163"/>
      <c r="D45" s="163"/>
      <c r="E45" s="167"/>
      <c r="F45" s="163"/>
      <c r="G45" s="167"/>
      <c r="H45" s="163"/>
      <c r="I45" s="167"/>
      <c r="J45" s="163"/>
      <c r="K45" s="167"/>
      <c r="L45" s="163"/>
      <c r="M45" s="163"/>
      <c r="N45" s="212"/>
    </row>
    <row r="46" spans="1:14" ht="12.75">
      <c r="A46" s="273" t="s">
        <v>102</v>
      </c>
      <c r="B46" s="427" t="s">
        <v>889</v>
      </c>
      <c r="C46" s="126">
        <f>C51+C59</f>
        <v>135093</v>
      </c>
      <c r="D46" s="126">
        <f>SUM(D51,D59)</f>
        <v>57449</v>
      </c>
      <c r="E46" s="170">
        <v>77644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126"/>
      <c r="L46" s="126">
        <v>0</v>
      </c>
      <c r="M46" s="126"/>
      <c r="N46" s="212"/>
    </row>
    <row r="47" spans="1:14" ht="12.75">
      <c r="A47" s="273" t="s">
        <v>531</v>
      </c>
      <c r="B47" s="422"/>
      <c r="C47" s="126">
        <f>SUM(C52,C60)</f>
        <v>140370</v>
      </c>
      <c r="D47" s="180">
        <f>SUM(D52,D60)</f>
        <v>59089</v>
      </c>
      <c r="E47" s="180">
        <f aca="true" t="shared" si="11" ref="E47:M47">SUM(E52,E60)</f>
        <v>77671</v>
      </c>
      <c r="F47" s="180">
        <f t="shared" si="11"/>
        <v>0</v>
      </c>
      <c r="G47" s="180">
        <f t="shared" si="11"/>
        <v>37</v>
      </c>
      <c r="H47" s="180">
        <f t="shared" si="11"/>
        <v>0</v>
      </c>
      <c r="I47" s="180">
        <f t="shared" si="11"/>
        <v>0</v>
      </c>
      <c r="J47" s="180">
        <f t="shared" si="11"/>
        <v>0</v>
      </c>
      <c r="K47" s="180">
        <f t="shared" si="11"/>
        <v>0</v>
      </c>
      <c r="L47" s="180">
        <f t="shared" si="11"/>
        <v>3573</v>
      </c>
      <c r="M47" s="180">
        <f t="shared" si="11"/>
        <v>0</v>
      </c>
      <c r="N47" s="212"/>
    </row>
    <row r="48" spans="1:14" ht="12.75">
      <c r="A48" s="273" t="s">
        <v>637</v>
      </c>
      <c r="B48" s="331"/>
      <c r="C48" s="436">
        <f aca="true" t="shared" si="12" ref="C48:M48">SUM(C56,C63)</f>
        <v>3380</v>
      </c>
      <c r="D48" s="126">
        <f t="shared" si="12"/>
        <v>-856</v>
      </c>
      <c r="E48" s="126">
        <f t="shared" si="12"/>
        <v>4236</v>
      </c>
      <c r="F48" s="126">
        <f t="shared" si="12"/>
        <v>0</v>
      </c>
      <c r="G48" s="126">
        <f t="shared" si="12"/>
        <v>37</v>
      </c>
      <c r="H48" s="126">
        <f t="shared" si="12"/>
        <v>0</v>
      </c>
      <c r="I48" s="126">
        <f t="shared" si="12"/>
        <v>0</v>
      </c>
      <c r="J48" s="126">
        <f t="shared" si="12"/>
        <v>0</v>
      </c>
      <c r="K48" s="126">
        <f t="shared" si="12"/>
        <v>0</v>
      </c>
      <c r="L48" s="126">
        <f t="shared" si="12"/>
        <v>0</v>
      </c>
      <c r="M48" s="126">
        <f t="shared" si="12"/>
        <v>0</v>
      </c>
      <c r="N48" s="212"/>
    </row>
    <row r="49" spans="1:14" ht="12.75">
      <c r="A49" s="274" t="s">
        <v>531</v>
      </c>
      <c r="B49" s="331"/>
      <c r="C49" s="436">
        <f aca="true" t="shared" si="13" ref="C49:M49">SUM(C57,C64)</f>
        <v>143750</v>
      </c>
      <c r="D49" s="160">
        <f t="shared" si="13"/>
        <v>58233</v>
      </c>
      <c r="E49" s="160">
        <f t="shared" si="13"/>
        <v>81907</v>
      </c>
      <c r="F49" s="160">
        <f t="shared" si="13"/>
        <v>0</v>
      </c>
      <c r="G49" s="160">
        <f t="shared" si="13"/>
        <v>37</v>
      </c>
      <c r="H49" s="160">
        <f t="shared" si="13"/>
        <v>0</v>
      </c>
      <c r="I49" s="160">
        <f t="shared" si="13"/>
        <v>0</v>
      </c>
      <c r="J49" s="160">
        <f t="shared" si="13"/>
        <v>0</v>
      </c>
      <c r="K49" s="160">
        <f t="shared" si="13"/>
        <v>0</v>
      </c>
      <c r="L49" s="160">
        <f t="shared" si="13"/>
        <v>3573</v>
      </c>
      <c r="M49" s="160">
        <f t="shared" si="13"/>
        <v>0</v>
      </c>
      <c r="N49" s="212"/>
    </row>
    <row r="50" spans="1:14" ht="12.75">
      <c r="A50" s="12" t="s">
        <v>251</v>
      </c>
      <c r="B50" s="425"/>
      <c r="C50" s="163"/>
      <c r="D50" s="163"/>
      <c r="E50" s="167"/>
      <c r="F50" s="163"/>
      <c r="G50" s="167"/>
      <c r="H50" s="163"/>
      <c r="I50" s="167"/>
      <c r="J50" s="163"/>
      <c r="K50" s="165"/>
      <c r="L50" s="163"/>
      <c r="M50" s="163"/>
      <c r="N50" s="212"/>
    </row>
    <row r="51" spans="1:14" ht="12.75">
      <c r="A51" s="299" t="s">
        <v>102</v>
      </c>
      <c r="B51" s="428"/>
      <c r="C51" s="126">
        <f>SUM(D51,E51,F51,G51,H51,I51,L51)</f>
        <v>84866</v>
      </c>
      <c r="D51" s="126">
        <v>34860</v>
      </c>
      <c r="E51" s="170">
        <v>50006</v>
      </c>
      <c r="F51" s="126">
        <v>0</v>
      </c>
      <c r="G51" s="170">
        <v>0</v>
      </c>
      <c r="H51" s="126">
        <v>0</v>
      </c>
      <c r="I51" s="170">
        <v>0</v>
      </c>
      <c r="J51" s="126">
        <v>0</v>
      </c>
      <c r="K51" s="157"/>
      <c r="L51" s="126">
        <v>0</v>
      </c>
      <c r="M51" s="126">
        <v>0</v>
      </c>
      <c r="N51" s="212"/>
    </row>
    <row r="52" spans="1:14" ht="12.75">
      <c r="A52" s="299" t="s">
        <v>531</v>
      </c>
      <c r="B52" s="428"/>
      <c r="C52" s="126">
        <v>89056</v>
      </c>
      <c r="D52" s="126">
        <v>35762</v>
      </c>
      <c r="E52" s="170">
        <v>50033</v>
      </c>
      <c r="F52" s="126">
        <v>0</v>
      </c>
      <c r="G52" s="170">
        <v>37</v>
      </c>
      <c r="H52" s="126">
        <v>0</v>
      </c>
      <c r="I52" s="170">
        <v>0</v>
      </c>
      <c r="J52" s="126">
        <v>0</v>
      </c>
      <c r="K52" s="157">
        <v>0</v>
      </c>
      <c r="L52" s="126">
        <v>3224</v>
      </c>
      <c r="M52" s="126"/>
      <c r="N52" s="212"/>
    </row>
    <row r="53" spans="1:14" ht="12.75">
      <c r="A53" s="273" t="s">
        <v>905</v>
      </c>
      <c r="B53" s="422"/>
      <c r="C53" s="126">
        <v>-150</v>
      </c>
      <c r="D53" s="126">
        <v>-150</v>
      </c>
      <c r="E53" s="170"/>
      <c r="F53" s="126"/>
      <c r="G53" s="170"/>
      <c r="H53" s="126"/>
      <c r="I53" s="170"/>
      <c r="J53" s="126"/>
      <c r="K53" s="157"/>
      <c r="L53" s="126"/>
      <c r="M53" s="126"/>
      <c r="N53" s="212"/>
    </row>
    <row r="54" spans="1:14" ht="12.75">
      <c r="A54" s="273" t="s">
        <v>902</v>
      </c>
      <c r="B54" s="422"/>
      <c r="C54" s="126">
        <v>1555</v>
      </c>
      <c r="D54" s="126"/>
      <c r="E54" s="170">
        <v>1555</v>
      </c>
      <c r="F54" s="126"/>
      <c r="G54" s="170">
        <v>37</v>
      </c>
      <c r="H54" s="126"/>
      <c r="I54" s="170"/>
      <c r="J54" s="126"/>
      <c r="K54" s="157"/>
      <c r="L54" s="126"/>
      <c r="M54" s="126"/>
      <c r="N54" s="212"/>
    </row>
    <row r="55" spans="1:14" ht="12.75">
      <c r="A55" s="273" t="s">
        <v>587</v>
      </c>
      <c r="B55" s="422"/>
      <c r="C55" s="126">
        <v>11</v>
      </c>
      <c r="D55" s="126"/>
      <c r="E55" s="126">
        <v>11</v>
      </c>
      <c r="F55" s="126"/>
      <c r="G55" s="126"/>
      <c r="H55" s="126"/>
      <c r="I55" s="126"/>
      <c r="J55" s="126"/>
      <c r="K55" s="126"/>
      <c r="L55" s="126"/>
      <c r="M55" s="126"/>
      <c r="N55" s="212"/>
    </row>
    <row r="56" spans="1:14" ht="12.75">
      <c r="A56" s="273" t="s">
        <v>637</v>
      </c>
      <c r="B56" s="331"/>
      <c r="C56" s="436">
        <v>1405</v>
      </c>
      <c r="D56" s="126">
        <f aca="true" t="shared" si="14" ref="D56:M56">SUM(D53:D55)</f>
        <v>-150</v>
      </c>
      <c r="E56" s="126">
        <v>1555</v>
      </c>
      <c r="F56" s="126">
        <f t="shared" si="14"/>
        <v>0</v>
      </c>
      <c r="G56" s="126">
        <f t="shared" si="14"/>
        <v>37</v>
      </c>
      <c r="H56" s="126">
        <f t="shared" si="14"/>
        <v>0</v>
      </c>
      <c r="I56" s="126">
        <f t="shared" si="14"/>
        <v>0</v>
      </c>
      <c r="J56" s="126">
        <f t="shared" si="14"/>
        <v>0</v>
      </c>
      <c r="K56" s="126">
        <f t="shared" si="14"/>
        <v>0</v>
      </c>
      <c r="L56" s="126">
        <f t="shared" si="14"/>
        <v>0</v>
      </c>
      <c r="M56" s="126">
        <f t="shared" si="14"/>
        <v>0</v>
      </c>
      <c r="N56" s="212"/>
    </row>
    <row r="57" spans="1:14" ht="12.75">
      <c r="A57" s="274" t="s">
        <v>531</v>
      </c>
      <c r="B57" s="423"/>
      <c r="C57" s="437">
        <f aca="true" t="shared" si="15" ref="C57:M57">SUM(C52,C56)</f>
        <v>90461</v>
      </c>
      <c r="D57" s="355">
        <f t="shared" si="15"/>
        <v>35612</v>
      </c>
      <c r="E57" s="355">
        <f t="shared" si="15"/>
        <v>51588</v>
      </c>
      <c r="F57" s="355">
        <f t="shared" si="15"/>
        <v>0</v>
      </c>
      <c r="G57" s="355">
        <v>37</v>
      </c>
      <c r="H57" s="355">
        <f t="shared" si="15"/>
        <v>0</v>
      </c>
      <c r="I57" s="355">
        <f t="shared" si="15"/>
        <v>0</v>
      </c>
      <c r="J57" s="355">
        <f t="shared" si="15"/>
        <v>0</v>
      </c>
      <c r="K57" s="355">
        <f t="shared" si="15"/>
        <v>0</v>
      </c>
      <c r="L57" s="355">
        <f t="shared" si="15"/>
        <v>3224</v>
      </c>
      <c r="M57" s="355">
        <f t="shared" si="15"/>
        <v>0</v>
      </c>
      <c r="N57" s="212"/>
    </row>
    <row r="58" spans="1:13" ht="12.75">
      <c r="A58" s="13" t="s">
        <v>252</v>
      </c>
      <c r="B58" s="33"/>
      <c r="C58" s="436"/>
      <c r="D58" s="126"/>
      <c r="E58" s="170"/>
      <c r="F58" s="126"/>
      <c r="G58" s="164"/>
      <c r="H58" s="126"/>
      <c r="I58" s="170"/>
      <c r="J58" s="126"/>
      <c r="K58" s="157"/>
      <c r="L58" s="163"/>
      <c r="M58" s="163"/>
    </row>
    <row r="59" spans="1:13" ht="12.75">
      <c r="A59" s="299" t="s">
        <v>102</v>
      </c>
      <c r="B59" s="428"/>
      <c r="C59" s="126">
        <v>50227</v>
      </c>
      <c r="D59" s="126">
        <v>22589</v>
      </c>
      <c r="E59" s="170">
        <v>27638</v>
      </c>
      <c r="F59" s="126">
        <v>0</v>
      </c>
      <c r="G59" s="164">
        <v>0</v>
      </c>
      <c r="H59" s="126">
        <v>0</v>
      </c>
      <c r="I59" s="170">
        <v>0</v>
      </c>
      <c r="J59" s="126">
        <v>0</v>
      </c>
      <c r="K59" s="157"/>
      <c r="L59" s="126">
        <v>0</v>
      </c>
      <c r="M59" s="126">
        <v>0</v>
      </c>
    </row>
    <row r="60" spans="1:13" ht="12.75">
      <c r="A60" s="273" t="s">
        <v>531</v>
      </c>
      <c r="B60" s="422"/>
      <c r="C60" s="126">
        <v>51314</v>
      </c>
      <c r="D60" s="126">
        <v>23327</v>
      </c>
      <c r="E60" s="170">
        <v>27638</v>
      </c>
      <c r="F60" s="126">
        <v>0</v>
      </c>
      <c r="G60" s="164">
        <v>0</v>
      </c>
      <c r="H60" s="126">
        <v>0</v>
      </c>
      <c r="I60" s="170">
        <v>0</v>
      </c>
      <c r="J60" s="126">
        <v>0</v>
      </c>
      <c r="K60" s="157">
        <v>0</v>
      </c>
      <c r="L60" s="126">
        <v>349</v>
      </c>
      <c r="M60" s="126"/>
    </row>
    <row r="61" spans="1:13" ht="12.75">
      <c r="A61" s="273" t="s">
        <v>905</v>
      </c>
      <c r="B61" s="422"/>
      <c r="C61" s="126">
        <v>-706</v>
      </c>
      <c r="D61" s="126">
        <v>-706</v>
      </c>
      <c r="E61" s="170"/>
      <c r="F61" s="126"/>
      <c r="G61" s="164"/>
      <c r="H61" s="126"/>
      <c r="I61" s="170"/>
      <c r="J61" s="126"/>
      <c r="K61" s="157"/>
      <c r="L61" s="126"/>
      <c r="M61" s="126"/>
    </row>
    <row r="62" spans="1:14" ht="12.75">
      <c r="A62" s="273" t="s">
        <v>902</v>
      </c>
      <c r="B62" s="422"/>
      <c r="C62" s="126">
        <v>2681</v>
      </c>
      <c r="D62" s="126"/>
      <c r="E62" s="170">
        <v>2681</v>
      </c>
      <c r="F62" s="126"/>
      <c r="G62" s="170"/>
      <c r="H62" s="126"/>
      <c r="I62" s="170"/>
      <c r="J62" s="126"/>
      <c r="K62" s="157"/>
      <c r="L62" s="126"/>
      <c r="M62" s="126"/>
      <c r="N62" s="212"/>
    </row>
    <row r="63" spans="1:14" ht="12.75">
      <c r="A63" s="273" t="s">
        <v>637</v>
      </c>
      <c r="B63" s="331"/>
      <c r="C63" s="436">
        <v>1975</v>
      </c>
      <c r="D63" s="126">
        <v>-706</v>
      </c>
      <c r="E63" s="126">
        <f aca="true" t="shared" si="16" ref="E63:M63">SUM(E62:E62)</f>
        <v>2681</v>
      </c>
      <c r="F63" s="126">
        <f t="shared" si="16"/>
        <v>0</v>
      </c>
      <c r="G63" s="126">
        <f t="shared" si="16"/>
        <v>0</v>
      </c>
      <c r="H63" s="126">
        <f t="shared" si="16"/>
        <v>0</v>
      </c>
      <c r="I63" s="126">
        <f t="shared" si="16"/>
        <v>0</v>
      </c>
      <c r="J63" s="126">
        <f t="shared" si="16"/>
        <v>0</v>
      </c>
      <c r="K63" s="126">
        <f t="shared" si="16"/>
        <v>0</v>
      </c>
      <c r="L63" s="126">
        <f t="shared" si="16"/>
        <v>0</v>
      </c>
      <c r="M63" s="126">
        <f t="shared" si="16"/>
        <v>0</v>
      </c>
      <c r="N63" s="212"/>
    </row>
    <row r="64" spans="1:14" ht="12.75">
      <c r="A64" s="274" t="s">
        <v>531</v>
      </c>
      <c r="B64" s="423"/>
      <c r="C64" s="437">
        <f aca="true" t="shared" si="17" ref="C64:M64">SUM(C60,C63)</f>
        <v>53289</v>
      </c>
      <c r="D64" s="355">
        <f t="shared" si="17"/>
        <v>22621</v>
      </c>
      <c r="E64" s="355">
        <f t="shared" si="17"/>
        <v>30319</v>
      </c>
      <c r="F64" s="355">
        <f t="shared" si="17"/>
        <v>0</v>
      </c>
      <c r="G64" s="355">
        <f t="shared" si="17"/>
        <v>0</v>
      </c>
      <c r="H64" s="355">
        <f t="shared" si="17"/>
        <v>0</v>
      </c>
      <c r="I64" s="355">
        <f t="shared" si="17"/>
        <v>0</v>
      </c>
      <c r="J64" s="355">
        <f t="shared" si="17"/>
        <v>0</v>
      </c>
      <c r="K64" s="355">
        <f t="shared" si="17"/>
        <v>0</v>
      </c>
      <c r="L64" s="355">
        <f t="shared" si="17"/>
        <v>349</v>
      </c>
      <c r="M64" s="355">
        <f t="shared" si="17"/>
        <v>0</v>
      </c>
      <c r="N64" s="212"/>
    </row>
    <row r="65" spans="1:13" ht="12.75">
      <c r="A65" s="15" t="s">
        <v>565</v>
      </c>
      <c r="B65" s="425" t="s">
        <v>887</v>
      </c>
      <c r="C65" s="163"/>
      <c r="D65" s="185"/>
      <c r="E65" s="186"/>
      <c r="F65" s="185"/>
      <c r="G65" s="186"/>
      <c r="H65" s="185"/>
      <c r="I65" s="186"/>
      <c r="J65" s="185"/>
      <c r="K65" s="279"/>
      <c r="L65" s="185"/>
      <c r="M65" s="185"/>
    </row>
    <row r="66" spans="1:13" ht="12.75">
      <c r="A66" s="273" t="s">
        <v>102</v>
      </c>
      <c r="B66" s="422"/>
      <c r="C66" s="126">
        <f>SUM(D66,E66,F66,G66,H66,I66,L66)</f>
        <v>37288</v>
      </c>
      <c r="D66" s="188">
        <v>31170</v>
      </c>
      <c r="E66" s="178">
        <v>6118</v>
      </c>
      <c r="F66" s="188">
        <v>0</v>
      </c>
      <c r="G66" s="178">
        <v>0</v>
      </c>
      <c r="H66" s="188">
        <v>0</v>
      </c>
      <c r="I66" s="178">
        <v>0</v>
      </c>
      <c r="J66" s="188">
        <v>0</v>
      </c>
      <c r="K66" s="155"/>
      <c r="L66" s="188">
        <v>0</v>
      </c>
      <c r="M66" s="188">
        <v>0</v>
      </c>
    </row>
    <row r="67" spans="1:13" ht="12.75">
      <c r="A67" s="273" t="s">
        <v>531</v>
      </c>
      <c r="B67" s="422"/>
      <c r="C67" s="126">
        <v>38203</v>
      </c>
      <c r="D67" s="188">
        <v>31702</v>
      </c>
      <c r="E67" s="178">
        <v>6118</v>
      </c>
      <c r="F67" s="188">
        <v>0</v>
      </c>
      <c r="G67" s="178">
        <v>0</v>
      </c>
      <c r="H67" s="188">
        <v>0</v>
      </c>
      <c r="I67" s="178">
        <v>0</v>
      </c>
      <c r="J67" s="188">
        <v>0</v>
      </c>
      <c r="K67" s="155">
        <v>0</v>
      </c>
      <c r="L67" s="188">
        <v>383</v>
      </c>
      <c r="M67" s="188"/>
    </row>
    <row r="68" spans="1:13" ht="12.75">
      <c r="A68" s="273" t="s">
        <v>905</v>
      </c>
      <c r="B68" s="422"/>
      <c r="C68" s="126">
        <v>-1754</v>
      </c>
      <c r="D68" s="188">
        <v>-1754</v>
      </c>
      <c r="E68" s="178"/>
      <c r="F68" s="188"/>
      <c r="G68" s="178"/>
      <c r="H68" s="188"/>
      <c r="I68" s="178"/>
      <c r="J68" s="188"/>
      <c r="K68" s="155"/>
      <c r="L68" s="188"/>
      <c r="M68" s="188"/>
    </row>
    <row r="69" spans="1:14" ht="12.75">
      <c r="A69" s="273" t="s">
        <v>908</v>
      </c>
      <c r="B69" s="422"/>
      <c r="C69" s="126">
        <v>-800</v>
      </c>
      <c r="D69" s="126"/>
      <c r="E69" s="170">
        <v>-800</v>
      </c>
      <c r="F69" s="126"/>
      <c r="G69" s="170"/>
      <c r="H69" s="126"/>
      <c r="I69" s="170"/>
      <c r="J69" s="126"/>
      <c r="K69" s="157"/>
      <c r="L69" s="126"/>
      <c r="M69" s="126"/>
      <c r="N69" s="212"/>
    </row>
    <row r="70" spans="1:14" ht="12.75">
      <c r="A70" s="273" t="s">
        <v>637</v>
      </c>
      <c r="B70" s="331"/>
      <c r="C70" s="436">
        <v>-2554</v>
      </c>
      <c r="D70" s="126">
        <v>-1754</v>
      </c>
      <c r="E70" s="126">
        <f aca="true" t="shared" si="18" ref="E70:M70">SUM(E69:E69)</f>
        <v>-800</v>
      </c>
      <c r="F70" s="126">
        <f t="shared" si="18"/>
        <v>0</v>
      </c>
      <c r="G70" s="126">
        <f t="shared" si="18"/>
        <v>0</v>
      </c>
      <c r="H70" s="126">
        <f t="shared" si="18"/>
        <v>0</v>
      </c>
      <c r="I70" s="126">
        <f t="shared" si="18"/>
        <v>0</v>
      </c>
      <c r="J70" s="126">
        <f t="shared" si="18"/>
        <v>0</v>
      </c>
      <c r="K70" s="126">
        <f t="shared" si="18"/>
        <v>0</v>
      </c>
      <c r="L70" s="126">
        <f t="shared" si="18"/>
        <v>0</v>
      </c>
      <c r="M70" s="126">
        <f t="shared" si="18"/>
        <v>0</v>
      </c>
      <c r="N70" s="212"/>
    </row>
    <row r="71" spans="1:14" ht="12.75">
      <c r="A71" s="274" t="s">
        <v>531</v>
      </c>
      <c r="B71" s="423"/>
      <c r="C71" s="437">
        <f aca="true" t="shared" si="19" ref="C71:M71">SUM(C67,C70)</f>
        <v>35649</v>
      </c>
      <c r="D71" s="355">
        <f t="shared" si="19"/>
        <v>29948</v>
      </c>
      <c r="E71" s="355">
        <f t="shared" si="19"/>
        <v>5318</v>
      </c>
      <c r="F71" s="355">
        <f t="shared" si="19"/>
        <v>0</v>
      </c>
      <c r="G71" s="355">
        <f t="shared" si="19"/>
        <v>0</v>
      </c>
      <c r="H71" s="355">
        <f t="shared" si="19"/>
        <v>0</v>
      </c>
      <c r="I71" s="355">
        <f t="shared" si="19"/>
        <v>0</v>
      </c>
      <c r="J71" s="355">
        <f t="shared" si="19"/>
        <v>0</v>
      </c>
      <c r="K71" s="355">
        <f t="shared" si="19"/>
        <v>0</v>
      </c>
      <c r="L71" s="355">
        <f t="shared" si="19"/>
        <v>383</v>
      </c>
      <c r="M71" s="355">
        <f t="shared" si="19"/>
        <v>0</v>
      </c>
      <c r="N71" s="212"/>
    </row>
    <row r="72" spans="1:13" ht="12.75">
      <c r="A72" s="28" t="s">
        <v>566</v>
      </c>
      <c r="B72" s="424"/>
      <c r="C72" s="163"/>
      <c r="D72" s="163"/>
      <c r="E72" s="167"/>
      <c r="F72" s="163"/>
      <c r="G72" s="167"/>
      <c r="H72" s="163"/>
      <c r="I72" s="167"/>
      <c r="J72" s="163"/>
      <c r="K72" s="167"/>
      <c r="L72" s="163"/>
      <c r="M72" s="163"/>
    </row>
    <row r="73" spans="1:13" ht="12.75">
      <c r="A73" s="273" t="s">
        <v>102</v>
      </c>
      <c r="B73" s="422"/>
      <c r="C73" s="126">
        <f aca="true" t="shared" si="20" ref="C73:J73">SUM(C78,C89,C100,C109,C120,)</f>
        <v>100855</v>
      </c>
      <c r="D73" s="126">
        <f t="shared" si="20"/>
        <v>51335</v>
      </c>
      <c r="E73" s="170">
        <f t="shared" si="20"/>
        <v>49520</v>
      </c>
      <c r="F73" s="126">
        <f t="shared" si="20"/>
        <v>0</v>
      </c>
      <c r="G73" s="170">
        <f t="shared" si="20"/>
        <v>0</v>
      </c>
      <c r="H73" s="126">
        <f t="shared" si="20"/>
        <v>0</v>
      </c>
      <c r="I73" s="170">
        <f t="shared" si="20"/>
        <v>0</v>
      </c>
      <c r="J73" s="126">
        <f t="shared" si="20"/>
        <v>0</v>
      </c>
      <c r="K73" s="170"/>
      <c r="L73" s="126">
        <f>SUM(L78,L89,L100,L109,L120,)</f>
        <v>0</v>
      </c>
      <c r="M73" s="126">
        <f>SUM(M78,M89,M100,M109,M120,)</f>
        <v>0</v>
      </c>
    </row>
    <row r="74" spans="1:13" ht="12.75">
      <c r="A74" s="273" t="s">
        <v>531</v>
      </c>
      <c r="B74" s="422"/>
      <c r="C74" s="126">
        <f aca="true" t="shared" si="21" ref="C74:M74">SUM(C79,C90,C101,C110,C121)</f>
        <v>102510</v>
      </c>
      <c r="D74" s="180">
        <f t="shared" si="21"/>
        <v>51335</v>
      </c>
      <c r="E74" s="180">
        <f t="shared" si="21"/>
        <v>49843</v>
      </c>
      <c r="F74" s="180">
        <f t="shared" si="21"/>
        <v>0</v>
      </c>
      <c r="G74" s="180">
        <f t="shared" si="21"/>
        <v>0</v>
      </c>
      <c r="H74" s="180">
        <f t="shared" si="21"/>
        <v>0</v>
      </c>
      <c r="I74" s="180">
        <f t="shared" si="21"/>
        <v>0</v>
      </c>
      <c r="J74" s="180">
        <f t="shared" si="21"/>
        <v>0</v>
      </c>
      <c r="K74" s="180">
        <f t="shared" si="21"/>
        <v>0</v>
      </c>
      <c r="L74" s="180">
        <f t="shared" si="21"/>
        <v>1332</v>
      </c>
      <c r="M74" s="180">
        <f t="shared" si="21"/>
        <v>0</v>
      </c>
    </row>
    <row r="75" spans="1:13" ht="12.75">
      <c r="A75" s="273" t="s">
        <v>552</v>
      </c>
      <c r="B75" s="422"/>
      <c r="C75" s="126">
        <f aca="true" t="shared" si="22" ref="C75:M75">SUM(C86,C97,C106,C117,C127)</f>
        <v>0</v>
      </c>
      <c r="D75" s="180">
        <f t="shared" si="22"/>
        <v>758</v>
      </c>
      <c r="E75" s="180">
        <f t="shared" si="22"/>
        <v>-758</v>
      </c>
      <c r="F75" s="180">
        <f t="shared" si="22"/>
        <v>0</v>
      </c>
      <c r="G75" s="180">
        <f t="shared" si="22"/>
        <v>0</v>
      </c>
      <c r="H75" s="180">
        <f t="shared" si="22"/>
        <v>0</v>
      </c>
      <c r="I75" s="180">
        <f t="shared" si="22"/>
        <v>0</v>
      </c>
      <c r="J75" s="180">
        <f t="shared" si="22"/>
        <v>0</v>
      </c>
      <c r="K75" s="180">
        <f t="shared" si="22"/>
        <v>0</v>
      </c>
      <c r="L75" s="180">
        <f t="shared" si="22"/>
        <v>0</v>
      </c>
      <c r="M75" s="180">
        <f t="shared" si="22"/>
        <v>0</v>
      </c>
    </row>
    <row r="76" spans="1:13" ht="12.75">
      <c r="A76" s="273" t="s">
        <v>531</v>
      </c>
      <c r="B76" s="422"/>
      <c r="C76" s="126">
        <f aca="true" t="shared" si="23" ref="C76:M76">SUM(C87,C98,C107,C118,C128)</f>
        <v>102510</v>
      </c>
      <c r="D76" s="180">
        <f t="shared" si="23"/>
        <v>52093</v>
      </c>
      <c r="E76" s="180">
        <f t="shared" si="23"/>
        <v>49085</v>
      </c>
      <c r="F76" s="180">
        <f t="shared" si="23"/>
        <v>0</v>
      </c>
      <c r="G76" s="180">
        <f t="shared" si="23"/>
        <v>0</v>
      </c>
      <c r="H76" s="180">
        <f t="shared" si="23"/>
        <v>0</v>
      </c>
      <c r="I76" s="180">
        <f t="shared" si="23"/>
        <v>0</v>
      </c>
      <c r="J76" s="180">
        <f t="shared" si="23"/>
        <v>0</v>
      </c>
      <c r="K76" s="180">
        <f t="shared" si="23"/>
        <v>0</v>
      </c>
      <c r="L76" s="180">
        <f t="shared" si="23"/>
        <v>1332</v>
      </c>
      <c r="M76" s="180">
        <f t="shared" si="23"/>
        <v>0</v>
      </c>
    </row>
    <row r="77" spans="1:13" ht="12.75">
      <c r="A77" s="69" t="s">
        <v>442</v>
      </c>
      <c r="B77" s="426" t="s">
        <v>889</v>
      </c>
      <c r="C77" s="163"/>
      <c r="D77" s="163"/>
      <c r="E77" s="167"/>
      <c r="F77" s="163"/>
      <c r="G77" s="167"/>
      <c r="H77" s="163"/>
      <c r="I77" s="167"/>
      <c r="J77" s="163"/>
      <c r="K77" s="165"/>
      <c r="L77" s="163"/>
      <c r="M77" s="163"/>
    </row>
    <row r="78" spans="1:13" ht="12.75">
      <c r="A78" s="299" t="s">
        <v>102</v>
      </c>
      <c r="B78" s="428"/>
      <c r="C78" s="126">
        <f>SUM(D78,E78,F78,G78,H78,I78,L78)</f>
        <v>46501</v>
      </c>
      <c r="D78" s="126">
        <v>8681</v>
      </c>
      <c r="E78" s="170">
        <v>37820</v>
      </c>
      <c r="F78" s="126">
        <v>0</v>
      </c>
      <c r="G78" s="170">
        <v>0</v>
      </c>
      <c r="H78" s="126">
        <v>0</v>
      </c>
      <c r="I78" s="170">
        <v>0</v>
      </c>
      <c r="J78" s="126">
        <v>0</v>
      </c>
      <c r="K78" s="157"/>
      <c r="L78" s="126">
        <v>0</v>
      </c>
      <c r="M78" s="126">
        <v>0</v>
      </c>
    </row>
    <row r="79" spans="1:13" ht="12.75">
      <c r="A79" s="273" t="s">
        <v>531</v>
      </c>
      <c r="B79" s="422"/>
      <c r="C79" s="126">
        <v>48156</v>
      </c>
      <c r="D79" s="126">
        <v>8681</v>
      </c>
      <c r="E79" s="170">
        <v>38143</v>
      </c>
      <c r="F79" s="126">
        <v>0</v>
      </c>
      <c r="G79" s="170">
        <v>0</v>
      </c>
      <c r="H79" s="126">
        <v>0</v>
      </c>
      <c r="I79" s="170">
        <v>0</v>
      </c>
      <c r="J79" s="126">
        <v>0</v>
      </c>
      <c r="K79" s="157">
        <v>0</v>
      </c>
      <c r="L79" s="126">
        <v>1332</v>
      </c>
      <c r="M79" s="126"/>
    </row>
    <row r="80" spans="1:14" ht="12.75" hidden="1">
      <c r="A80" s="273"/>
      <c r="B80" s="422"/>
      <c r="C80" s="126"/>
      <c r="D80" s="126"/>
      <c r="E80" s="170"/>
      <c r="F80" s="126"/>
      <c r="G80" s="170"/>
      <c r="H80" s="126"/>
      <c r="I80" s="170"/>
      <c r="J80" s="126"/>
      <c r="K80" s="157"/>
      <c r="L80" s="126"/>
      <c r="M80" s="126"/>
      <c r="N80" s="212"/>
    </row>
    <row r="81" spans="1:14" ht="12.75" hidden="1">
      <c r="A81" s="273"/>
      <c r="B81" s="422"/>
      <c r="C81" s="126"/>
      <c r="D81" s="126"/>
      <c r="E81" s="170"/>
      <c r="F81" s="126"/>
      <c r="G81" s="170"/>
      <c r="H81" s="126"/>
      <c r="I81" s="170"/>
      <c r="J81" s="126"/>
      <c r="K81" s="157"/>
      <c r="L81" s="126"/>
      <c r="M81" s="126"/>
      <c r="N81" s="212"/>
    </row>
    <row r="82" spans="1:14" ht="12.75" hidden="1">
      <c r="A82" s="273"/>
      <c r="B82" s="422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212"/>
    </row>
    <row r="83" spans="1:14" ht="12.75" hidden="1">
      <c r="A83" s="273"/>
      <c r="B83" s="331"/>
      <c r="C83" s="43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212"/>
    </row>
    <row r="84" spans="1:14" ht="12.75">
      <c r="A84" s="273" t="s">
        <v>905</v>
      </c>
      <c r="B84" s="331"/>
      <c r="C84" s="436">
        <v>-137</v>
      </c>
      <c r="D84" s="126">
        <v>-137</v>
      </c>
      <c r="E84" s="126"/>
      <c r="F84" s="126"/>
      <c r="G84" s="126"/>
      <c r="H84" s="126"/>
      <c r="I84" s="126"/>
      <c r="J84" s="126"/>
      <c r="K84" s="126"/>
      <c r="L84" s="126"/>
      <c r="M84" s="126"/>
      <c r="N84" s="212"/>
    </row>
    <row r="85" spans="1:14" ht="12.75">
      <c r="A85" s="273" t="s">
        <v>912</v>
      </c>
      <c r="B85" s="331"/>
      <c r="C85" s="436">
        <v>2350</v>
      </c>
      <c r="D85" s="126"/>
      <c r="E85" s="126">
        <v>2350</v>
      </c>
      <c r="F85" s="126"/>
      <c r="G85" s="126"/>
      <c r="H85" s="126"/>
      <c r="I85" s="126"/>
      <c r="J85" s="126"/>
      <c r="K85" s="126"/>
      <c r="L85" s="126"/>
      <c r="M85" s="126"/>
      <c r="N85" s="212"/>
    </row>
    <row r="86" spans="1:14" ht="12.75">
      <c r="A86" s="273" t="s">
        <v>637</v>
      </c>
      <c r="B86" s="331"/>
      <c r="C86" s="436">
        <v>2213</v>
      </c>
      <c r="D86" s="126">
        <v>-137</v>
      </c>
      <c r="E86" s="126">
        <v>2350</v>
      </c>
      <c r="F86" s="126">
        <f aca="true" t="shared" si="24" ref="F86:M86">SUM(F80:F83)</f>
        <v>0</v>
      </c>
      <c r="G86" s="126">
        <f t="shared" si="24"/>
        <v>0</v>
      </c>
      <c r="H86" s="126">
        <f t="shared" si="24"/>
        <v>0</v>
      </c>
      <c r="I86" s="126">
        <f t="shared" si="24"/>
        <v>0</v>
      </c>
      <c r="J86" s="126">
        <f t="shared" si="24"/>
        <v>0</v>
      </c>
      <c r="K86" s="126">
        <f t="shared" si="24"/>
        <v>0</v>
      </c>
      <c r="L86" s="126">
        <f t="shared" si="24"/>
        <v>0</v>
      </c>
      <c r="M86" s="126">
        <f t="shared" si="24"/>
        <v>0</v>
      </c>
      <c r="N86" s="212"/>
    </row>
    <row r="87" spans="1:14" ht="12.75">
      <c r="A87" s="274" t="s">
        <v>531</v>
      </c>
      <c r="B87" s="423"/>
      <c r="C87" s="437">
        <f aca="true" t="shared" si="25" ref="C87:M87">SUM(C79,C86)</f>
        <v>50369</v>
      </c>
      <c r="D87" s="355">
        <f t="shared" si="25"/>
        <v>8544</v>
      </c>
      <c r="E87" s="355">
        <f t="shared" si="25"/>
        <v>40493</v>
      </c>
      <c r="F87" s="355">
        <f t="shared" si="25"/>
        <v>0</v>
      </c>
      <c r="G87" s="355">
        <f t="shared" si="25"/>
        <v>0</v>
      </c>
      <c r="H87" s="355">
        <f t="shared" si="25"/>
        <v>0</v>
      </c>
      <c r="I87" s="355">
        <f t="shared" si="25"/>
        <v>0</v>
      </c>
      <c r="J87" s="355">
        <f t="shared" si="25"/>
        <v>0</v>
      </c>
      <c r="K87" s="355">
        <f t="shared" si="25"/>
        <v>0</v>
      </c>
      <c r="L87" s="355">
        <f t="shared" si="25"/>
        <v>1332</v>
      </c>
      <c r="M87" s="355">
        <f t="shared" si="25"/>
        <v>0</v>
      </c>
      <c r="N87" s="212"/>
    </row>
    <row r="88" spans="1:13" ht="12.75">
      <c r="A88" s="73" t="s">
        <v>443</v>
      </c>
      <c r="B88" s="242" t="s">
        <v>887</v>
      </c>
      <c r="C88" s="436"/>
      <c r="D88" s="126"/>
      <c r="E88" s="170"/>
      <c r="F88" s="126"/>
      <c r="G88" s="164"/>
      <c r="H88" s="126"/>
      <c r="I88" s="170"/>
      <c r="J88" s="126"/>
      <c r="K88" s="157"/>
      <c r="L88" s="126"/>
      <c r="M88" s="126"/>
    </row>
    <row r="89" spans="1:13" ht="12.75">
      <c r="A89" s="299" t="s">
        <v>102</v>
      </c>
      <c r="B89" s="428"/>
      <c r="C89" s="126">
        <f>SUM(D89,E89,F89,G89,H89,I89,L89)</f>
        <v>16620</v>
      </c>
      <c r="D89" s="126">
        <v>11620</v>
      </c>
      <c r="E89" s="170">
        <v>5000</v>
      </c>
      <c r="F89" s="126">
        <v>0</v>
      </c>
      <c r="G89" s="164">
        <v>0</v>
      </c>
      <c r="H89" s="126">
        <v>0</v>
      </c>
      <c r="I89" s="170">
        <v>0</v>
      </c>
      <c r="J89" s="126">
        <v>0</v>
      </c>
      <c r="K89" s="157"/>
      <c r="L89" s="126">
        <v>0</v>
      </c>
      <c r="M89" s="126">
        <v>0</v>
      </c>
    </row>
    <row r="90" spans="1:13" ht="12.75">
      <c r="A90" s="299" t="s">
        <v>531</v>
      </c>
      <c r="B90" s="396"/>
      <c r="C90" s="436">
        <f>SUM(D90,E90,F90,G90,H90,I90,L90)</f>
        <v>16620</v>
      </c>
      <c r="D90" s="126">
        <v>11620</v>
      </c>
      <c r="E90" s="170">
        <v>5000</v>
      </c>
      <c r="F90" s="126"/>
      <c r="G90" s="164"/>
      <c r="H90" s="126"/>
      <c r="I90" s="170"/>
      <c r="J90" s="126"/>
      <c r="K90" s="157"/>
      <c r="L90" s="126"/>
      <c r="M90" s="126"/>
    </row>
    <row r="91" spans="1:14" ht="12.75" hidden="1">
      <c r="A91" s="273"/>
      <c r="B91" s="422"/>
      <c r="C91" s="126"/>
      <c r="D91" s="126"/>
      <c r="E91" s="170"/>
      <c r="F91" s="126"/>
      <c r="G91" s="170"/>
      <c r="H91" s="126"/>
      <c r="I91" s="170"/>
      <c r="J91" s="126"/>
      <c r="K91" s="157"/>
      <c r="L91" s="126"/>
      <c r="M91" s="126"/>
      <c r="N91" s="212"/>
    </row>
    <row r="92" spans="1:14" ht="12.75" hidden="1">
      <c r="A92" s="273"/>
      <c r="B92" s="422"/>
      <c r="C92" s="126"/>
      <c r="D92" s="126"/>
      <c r="E92" s="170"/>
      <c r="F92" s="126"/>
      <c r="G92" s="170"/>
      <c r="H92" s="126"/>
      <c r="I92" s="170"/>
      <c r="J92" s="126"/>
      <c r="K92" s="157"/>
      <c r="L92" s="126"/>
      <c r="M92" s="126"/>
      <c r="N92" s="212"/>
    </row>
    <row r="93" spans="1:14" ht="12.75" hidden="1">
      <c r="A93" s="273"/>
      <c r="B93" s="422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212"/>
    </row>
    <row r="94" spans="1:14" ht="12.75" hidden="1">
      <c r="A94" s="273"/>
      <c r="B94" s="331"/>
      <c r="C94" s="43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212"/>
    </row>
    <row r="95" spans="1:14" ht="12.75">
      <c r="A95" s="273" t="s">
        <v>905</v>
      </c>
      <c r="B95" s="331"/>
      <c r="C95" s="436">
        <v>2442</v>
      </c>
      <c r="D95" s="126">
        <v>2442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12"/>
    </row>
    <row r="96" spans="1:14" ht="12.75">
      <c r="A96" s="273" t="s">
        <v>908</v>
      </c>
      <c r="B96" s="331"/>
      <c r="C96" s="436">
        <v>-2350</v>
      </c>
      <c r="D96" s="126"/>
      <c r="E96" s="126">
        <v>-2350</v>
      </c>
      <c r="F96" s="126"/>
      <c r="G96" s="126"/>
      <c r="H96" s="126"/>
      <c r="I96" s="126"/>
      <c r="J96" s="126"/>
      <c r="K96" s="126"/>
      <c r="L96" s="126"/>
      <c r="M96" s="126"/>
      <c r="N96" s="212"/>
    </row>
    <row r="97" spans="1:14" ht="12.75">
      <c r="A97" s="273" t="s">
        <v>637</v>
      </c>
      <c r="B97" s="331"/>
      <c r="C97" s="436">
        <v>92</v>
      </c>
      <c r="D97" s="126">
        <v>2442</v>
      </c>
      <c r="E97" s="126">
        <v>-2350</v>
      </c>
      <c r="F97" s="126">
        <f aca="true" t="shared" si="26" ref="F97:M97">SUM(F91:F94)</f>
        <v>0</v>
      </c>
      <c r="G97" s="126">
        <f t="shared" si="26"/>
        <v>0</v>
      </c>
      <c r="H97" s="126">
        <f t="shared" si="26"/>
        <v>0</v>
      </c>
      <c r="I97" s="126">
        <f t="shared" si="26"/>
        <v>0</v>
      </c>
      <c r="J97" s="126">
        <f t="shared" si="26"/>
        <v>0</v>
      </c>
      <c r="K97" s="126">
        <f t="shared" si="26"/>
        <v>0</v>
      </c>
      <c r="L97" s="126">
        <f t="shared" si="26"/>
        <v>0</v>
      </c>
      <c r="M97" s="126">
        <f t="shared" si="26"/>
        <v>0</v>
      </c>
      <c r="N97" s="212"/>
    </row>
    <row r="98" spans="1:14" ht="12.75">
      <c r="A98" s="274" t="s">
        <v>531</v>
      </c>
      <c r="B98" s="423"/>
      <c r="C98" s="437">
        <f aca="true" t="shared" si="27" ref="C98:M98">SUM(C90,C97)</f>
        <v>16712</v>
      </c>
      <c r="D98" s="355">
        <f t="shared" si="27"/>
        <v>14062</v>
      </c>
      <c r="E98" s="355">
        <f t="shared" si="27"/>
        <v>2650</v>
      </c>
      <c r="F98" s="355">
        <f t="shared" si="27"/>
        <v>0</v>
      </c>
      <c r="G98" s="355">
        <f t="shared" si="27"/>
        <v>0</v>
      </c>
      <c r="H98" s="355">
        <f t="shared" si="27"/>
        <v>0</v>
      </c>
      <c r="I98" s="355">
        <f t="shared" si="27"/>
        <v>0</v>
      </c>
      <c r="J98" s="355">
        <f t="shared" si="27"/>
        <v>0</v>
      </c>
      <c r="K98" s="355">
        <f t="shared" si="27"/>
        <v>0</v>
      </c>
      <c r="L98" s="355">
        <f t="shared" si="27"/>
        <v>0</v>
      </c>
      <c r="M98" s="355">
        <f t="shared" si="27"/>
        <v>0</v>
      </c>
      <c r="N98" s="212"/>
    </row>
    <row r="99" spans="1:13" ht="12.75">
      <c r="A99" s="69" t="s">
        <v>444</v>
      </c>
      <c r="B99" s="426" t="s">
        <v>889</v>
      </c>
      <c r="C99" s="163"/>
      <c r="D99" s="163"/>
      <c r="E99" s="167"/>
      <c r="F99" s="163"/>
      <c r="G99" s="167"/>
      <c r="H99" s="163"/>
      <c r="I99" s="167"/>
      <c r="J99" s="163"/>
      <c r="K99" s="165"/>
      <c r="L99" s="163"/>
      <c r="M99" s="163"/>
    </row>
    <row r="100" spans="1:13" ht="12.75">
      <c r="A100" s="299" t="s">
        <v>102</v>
      </c>
      <c r="B100" s="428"/>
      <c r="C100" s="126">
        <f>SUM(D100,E100,F100,G100,H100,I100,L100)</f>
        <v>29843</v>
      </c>
      <c r="D100" s="126">
        <v>27043</v>
      </c>
      <c r="E100" s="164">
        <v>2800</v>
      </c>
      <c r="F100" s="126">
        <v>0</v>
      </c>
      <c r="G100" s="170">
        <v>0</v>
      </c>
      <c r="H100" s="126">
        <v>0</v>
      </c>
      <c r="I100" s="170">
        <v>0</v>
      </c>
      <c r="J100" s="126">
        <v>0</v>
      </c>
      <c r="K100" s="157"/>
      <c r="L100" s="126">
        <v>0</v>
      </c>
      <c r="M100" s="126">
        <v>0</v>
      </c>
    </row>
    <row r="101" spans="1:13" ht="12.75">
      <c r="A101" s="299" t="s">
        <v>531</v>
      </c>
      <c r="B101" s="428"/>
      <c r="C101" s="126">
        <v>29474</v>
      </c>
      <c r="D101" s="126">
        <v>27043</v>
      </c>
      <c r="E101" s="164">
        <v>2431</v>
      </c>
      <c r="F101" s="126"/>
      <c r="G101" s="170"/>
      <c r="H101" s="126"/>
      <c r="I101" s="170"/>
      <c r="J101" s="126"/>
      <c r="K101" s="157"/>
      <c r="L101" s="126"/>
      <c r="M101" s="126"/>
    </row>
    <row r="102" spans="1:14" ht="12.75">
      <c r="A102" s="273" t="s">
        <v>905</v>
      </c>
      <c r="B102" s="422"/>
      <c r="C102" s="126">
        <v>-4086</v>
      </c>
      <c r="D102" s="126">
        <v>-4086</v>
      </c>
      <c r="E102" s="170"/>
      <c r="F102" s="126"/>
      <c r="G102" s="170"/>
      <c r="H102" s="126"/>
      <c r="I102" s="170"/>
      <c r="J102" s="126"/>
      <c r="K102" s="157"/>
      <c r="L102" s="126"/>
      <c r="M102" s="126"/>
      <c r="N102" s="212"/>
    </row>
    <row r="103" spans="1:14" ht="12.75" hidden="1">
      <c r="A103" s="273"/>
      <c r="B103" s="422"/>
      <c r="C103" s="126"/>
      <c r="D103" s="126"/>
      <c r="E103" s="170"/>
      <c r="F103" s="126"/>
      <c r="G103" s="170"/>
      <c r="H103" s="126"/>
      <c r="I103" s="170"/>
      <c r="J103" s="126"/>
      <c r="K103" s="157"/>
      <c r="L103" s="126"/>
      <c r="M103" s="126"/>
      <c r="N103" s="212"/>
    </row>
    <row r="104" spans="1:14" ht="12.75" hidden="1">
      <c r="A104" s="273"/>
      <c r="B104" s="422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212"/>
    </row>
    <row r="105" spans="1:14" ht="12.75" hidden="1">
      <c r="A105" s="273"/>
      <c r="B105" s="331"/>
      <c r="C105" s="43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212"/>
    </row>
    <row r="106" spans="1:14" ht="12.75">
      <c r="A106" s="273" t="s">
        <v>637</v>
      </c>
      <c r="B106" s="331"/>
      <c r="C106" s="436">
        <f aca="true" t="shared" si="28" ref="C106:M106">SUM(C102:C105)</f>
        <v>-4086</v>
      </c>
      <c r="D106" s="126">
        <f t="shared" si="28"/>
        <v>-4086</v>
      </c>
      <c r="E106" s="126">
        <f t="shared" si="28"/>
        <v>0</v>
      </c>
      <c r="F106" s="126">
        <f t="shared" si="28"/>
        <v>0</v>
      </c>
      <c r="G106" s="126">
        <f t="shared" si="28"/>
        <v>0</v>
      </c>
      <c r="H106" s="126">
        <f t="shared" si="28"/>
        <v>0</v>
      </c>
      <c r="I106" s="126">
        <f t="shared" si="28"/>
        <v>0</v>
      </c>
      <c r="J106" s="126">
        <f t="shared" si="28"/>
        <v>0</v>
      </c>
      <c r="K106" s="126">
        <f t="shared" si="28"/>
        <v>0</v>
      </c>
      <c r="L106" s="126">
        <f t="shared" si="28"/>
        <v>0</v>
      </c>
      <c r="M106" s="126">
        <f t="shared" si="28"/>
        <v>0</v>
      </c>
      <c r="N106" s="212"/>
    </row>
    <row r="107" spans="1:14" ht="12.75">
      <c r="A107" s="274" t="s">
        <v>531</v>
      </c>
      <c r="B107" s="423"/>
      <c r="C107" s="437">
        <f aca="true" t="shared" si="29" ref="C107:M107">SUM(C101,C106)</f>
        <v>25388</v>
      </c>
      <c r="D107" s="355">
        <f t="shared" si="29"/>
        <v>22957</v>
      </c>
      <c r="E107" s="355">
        <f t="shared" si="29"/>
        <v>2431</v>
      </c>
      <c r="F107" s="355">
        <f t="shared" si="29"/>
        <v>0</v>
      </c>
      <c r="G107" s="355">
        <f t="shared" si="29"/>
        <v>0</v>
      </c>
      <c r="H107" s="355">
        <f t="shared" si="29"/>
        <v>0</v>
      </c>
      <c r="I107" s="355">
        <f t="shared" si="29"/>
        <v>0</v>
      </c>
      <c r="J107" s="355">
        <f t="shared" si="29"/>
        <v>0</v>
      </c>
      <c r="K107" s="355">
        <f t="shared" si="29"/>
        <v>0</v>
      </c>
      <c r="L107" s="355">
        <f t="shared" si="29"/>
        <v>0</v>
      </c>
      <c r="M107" s="355">
        <f t="shared" si="29"/>
        <v>0</v>
      </c>
      <c r="N107" s="212"/>
    </row>
    <row r="108" spans="1:13" ht="12.75">
      <c r="A108" s="69" t="s">
        <v>445</v>
      </c>
      <c r="B108" s="426" t="s">
        <v>887</v>
      </c>
      <c r="C108" s="163"/>
      <c r="D108" s="163"/>
      <c r="E108" s="167"/>
      <c r="F108" s="163"/>
      <c r="G108" s="167"/>
      <c r="H108" s="163"/>
      <c r="I108" s="167"/>
      <c r="J108" s="163"/>
      <c r="K108" s="165"/>
      <c r="L108" s="163"/>
      <c r="M108" s="163"/>
    </row>
    <row r="109" spans="1:13" ht="12.75">
      <c r="A109" s="299" t="s">
        <v>102</v>
      </c>
      <c r="B109" s="428"/>
      <c r="C109" s="126">
        <f>SUM(D109,E109,F109,G109,H109,I109,L109)</f>
        <v>7491</v>
      </c>
      <c r="D109" s="126">
        <v>3991</v>
      </c>
      <c r="E109" s="164">
        <v>3500</v>
      </c>
      <c r="F109" s="126">
        <v>0</v>
      </c>
      <c r="G109" s="170">
        <v>0</v>
      </c>
      <c r="H109" s="126">
        <v>0</v>
      </c>
      <c r="I109" s="170">
        <v>0</v>
      </c>
      <c r="J109" s="126">
        <v>0</v>
      </c>
      <c r="K109" s="157"/>
      <c r="L109" s="126">
        <v>0</v>
      </c>
      <c r="M109" s="126">
        <v>0</v>
      </c>
    </row>
    <row r="110" spans="1:13" ht="12.75">
      <c r="A110" s="299" t="s">
        <v>531</v>
      </c>
      <c r="B110" s="396"/>
      <c r="C110" s="436">
        <v>7860</v>
      </c>
      <c r="D110" s="126">
        <v>3991</v>
      </c>
      <c r="E110" s="164">
        <v>3869</v>
      </c>
      <c r="F110" s="126"/>
      <c r="G110" s="170"/>
      <c r="H110" s="126"/>
      <c r="I110" s="170"/>
      <c r="J110" s="126"/>
      <c r="K110" s="157"/>
      <c r="L110" s="126"/>
      <c r="M110" s="126"/>
    </row>
    <row r="111" spans="1:13" ht="12.75">
      <c r="A111" s="299" t="s">
        <v>905</v>
      </c>
      <c r="B111" s="396"/>
      <c r="C111" s="436">
        <v>2539</v>
      </c>
      <c r="D111" s="126">
        <v>2539</v>
      </c>
      <c r="E111" s="164"/>
      <c r="F111" s="126"/>
      <c r="G111" s="170"/>
      <c r="H111" s="126"/>
      <c r="I111" s="170"/>
      <c r="J111" s="126"/>
      <c r="K111" s="157"/>
      <c r="L111" s="126"/>
      <c r="M111" s="126"/>
    </row>
    <row r="112" spans="1:13" ht="12.75">
      <c r="A112" s="299" t="s">
        <v>901</v>
      </c>
      <c r="B112" s="396"/>
      <c r="C112" s="436">
        <v>43</v>
      </c>
      <c r="D112" s="126"/>
      <c r="E112" s="164">
        <v>43</v>
      </c>
      <c r="F112" s="126"/>
      <c r="G112" s="170"/>
      <c r="H112" s="126"/>
      <c r="I112" s="170"/>
      <c r="J112" s="126"/>
      <c r="K112" s="157"/>
      <c r="L112" s="126"/>
      <c r="M112" s="126"/>
    </row>
    <row r="113" spans="1:14" ht="12.75">
      <c r="A113" s="273" t="s">
        <v>908</v>
      </c>
      <c r="B113" s="422"/>
      <c r="C113" s="126">
        <v>-758</v>
      </c>
      <c r="D113" s="126"/>
      <c r="E113" s="170">
        <v>-758</v>
      </c>
      <c r="F113" s="126"/>
      <c r="G113" s="170"/>
      <c r="H113" s="126"/>
      <c r="I113" s="170"/>
      <c r="J113" s="126"/>
      <c r="K113" s="157"/>
      <c r="L113" s="126"/>
      <c r="M113" s="126"/>
      <c r="N113" s="212"/>
    </row>
    <row r="114" spans="1:14" ht="12.75" hidden="1">
      <c r="A114" s="273"/>
      <c r="B114" s="422"/>
      <c r="C114" s="126"/>
      <c r="D114" s="126"/>
      <c r="E114" s="170"/>
      <c r="F114" s="126"/>
      <c r="G114" s="170"/>
      <c r="H114" s="126"/>
      <c r="I114" s="170"/>
      <c r="J114" s="126"/>
      <c r="K114" s="157"/>
      <c r="L114" s="126"/>
      <c r="M114" s="126"/>
      <c r="N114" s="212"/>
    </row>
    <row r="115" spans="1:14" ht="12.75" hidden="1">
      <c r="A115" s="273"/>
      <c r="B115" s="422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212"/>
    </row>
    <row r="116" spans="1:14" ht="12.75" hidden="1">
      <c r="A116" s="273"/>
      <c r="B116" s="331"/>
      <c r="C116" s="43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212"/>
    </row>
    <row r="117" spans="1:14" ht="12.75">
      <c r="A117" s="273" t="s">
        <v>637</v>
      </c>
      <c r="B117" s="331"/>
      <c r="C117" s="436">
        <v>1824</v>
      </c>
      <c r="D117" s="126">
        <v>2539</v>
      </c>
      <c r="E117" s="126">
        <v>-715</v>
      </c>
      <c r="F117" s="126">
        <f aca="true" t="shared" si="30" ref="F117:M117">SUM(F113:F116)</f>
        <v>0</v>
      </c>
      <c r="G117" s="126">
        <f t="shared" si="30"/>
        <v>0</v>
      </c>
      <c r="H117" s="126">
        <f t="shared" si="30"/>
        <v>0</v>
      </c>
      <c r="I117" s="126">
        <f t="shared" si="30"/>
        <v>0</v>
      </c>
      <c r="J117" s="126">
        <f t="shared" si="30"/>
        <v>0</v>
      </c>
      <c r="K117" s="126">
        <f t="shared" si="30"/>
        <v>0</v>
      </c>
      <c r="L117" s="126">
        <f t="shared" si="30"/>
        <v>0</v>
      </c>
      <c r="M117" s="126">
        <f t="shared" si="30"/>
        <v>0</v>
      </c>
      <c r="N117" s="212"/>
    </row>
    <row r="118" spans="1:14" ht="12.75">
      <c r="A118" s="274" t="s">
        <v>531</v>
      </c>
      <c r="B118" s="423"/>
      <c r="C118" s="437">
        <f aca="true" t="shared" si="31" ref="C118:M118">SUM(C110,C117)</f>
        <v>9684</v>
      </c>
      <c r="D118" s="355">
        <f t="shared" si="31"/>
        <v>6530</v>
      </c>
      <c r="E118" s="355">
        <f t="shared" si="31"/>
        <v>3154</v>
      </c>
      <c r="F118" s="355">
        <f t="shared" si="31"/>
        <v>0</v>
      </c>
      <c r="G118" s="355">
        <f t="shared" si="31"/>
        <v>0</v>
      </c>
      <c r="H118" s="355">
        <f t="shared" si="31"/>
        <v>0</v>
      </c>
      <c r="I118" s="355">
        <f t="shared" si="31"/>
        <v>0</v>
      </c>
      <c r="J118" s="355">
        <f t="shared" si="31"/>
        <v>0</v>
      </c>
      <c r="K118" s="355">
        <f t="shared" si="31"/>
        <v>0</v>
      </c>
      <c r="L118" s="355">
        <f t="shared" si="31"/>
        <v>0</v>
      </c>
      <c r="M118" s="355">
        <f t="shared" si="31"/>
        <v>0</v>
      </c>
      <c r="N118" s="212"/>
    </row>
    <row r="119" spans="1:13" ht="12.75">
      <c r="A119" s="69" t="s">
        <v>446</v>
      </c>
      <c r="B119" s="426" t="s">
        <v>891</v>
      </c>
      <c r="C119" s="163"/>
      <c r="D119" s="163"/>
      <c r="E119" s="167"/>
      <c r="F119" s="163"/>
      <c r="G119" s="167"/>
      <c r="H119" s="163"/>
      <c r="I119" s="167"/>
      <c r="J119" s="163"/>
      <c r="K119" s="167"/>
      <c r="L119" s="163"/>
      <c r="M119" s="163"/>
    </row>
    <row r="120" spans="1:13" ht="12.75">
      <c r="A120" s="299" t="s">
        <v>102</v>
      </c>
      <c r="B120" s="428"/>
      <c r="C120" s="126">
        <f>SUM(D120,E120,F120,G120,H120,I120,L120)</f>
        <v>400</v>
      </c>
      <c r="D120" s="126">
        <v>0</v>
      </c>
      <c r="E120" s="164">
        <v>400</v>
      </c>
      <c r="F120" s="126">
        <v>0</v>
      </c>
      <c r="G120" s="170">
        <v>0</v>
      </c>
      <c r="H120" s="126">
        <v>0</v>
      </c>
      <c r="I120" s="170">
        <v>0</v>
      </c>
      <c r="J120" s="126">
        <v>0</v>
      </c>
      <c r="K120" s="170"/>
      <c r="L120" s="126">
        <v>0</v>
      </c>
      <c r="M120" s="126">
        <v>0</v>
      </c>
    </row>
    <row r="121" spans="1:13" ht="12.75">
      <c r="A121" s="299" t="s">
        <v>531</v>
      </c>
      <c r="B121" s="428"/>
      <c r="C121" s="126">
        <f>SUM(D121,E121,F121,G121,H121,I121,L121)</f>
        <v>400</v>
      </c>
      <c r="D121" s="126"/>
      <c r="E121" s="164">
        <v>400</v>
      </c>
      <c r="F121" s="126"/>
      <c r="G121" s="170"/>
      <c r="H121" s="126"/>
      <c r="I121" s="170"/>
      <c r="J121" s="126"/>
      <c r="K121" s="170"/>
      <c r="L121" s="126"/>
      <c r="M121" s="126"/>
    </row>
    <row r="122" spans="1:14" ht="12.75" hidden="1">
      <c r="A122" s="273"/>
      <c r="B122" s="422"/>
      <c r="C122" s="126"/>
      <c r="D122" s="126"/>
      <c r="E122" s="170"/>
      <c r="F122" s="126"/>
      <c r="G122" s="170"/>
      <c r="H122" s="126"/>
      <c r="I122" s="170"/>
      <c r="J122" s="126"/>
      <c r="K122" s="157"/>
      <c r="L122" s="126"/>
      <c r="M122" s="126"/>
      <c r="N122" s="212"/>
    </row>
    <row r="123" spans="1:14" ht="12.75" hidden="1">
      <c r="A123" s="273"/>
      <c r="B123" s="422"/>
      <c r="C123" s="126"/>
      <c r="D123" s="126"/>
      <c r="E123" s="170"/>
      <c r="F123" s="126"/>
      <c r="G123" s="170"/>
      <c r="H123" s="126"/>
      <c r="I123" s="170"/>
      <c r="J123" s="126"/>
      <c r="K123" s="157"/>
      <c r="L123" s="126"/>
      <c r="M123" s="126"/>
      <c r="N123" s="212"/>
    </row>
    <row r="124" spans="1:14" ht="12.75" hidden="1">
      <c r="A124" s="273"/>
      <c r="B124" s="422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212"/>
    </row>
    <row r="125" spans="1:14" ht="12.75" hidden="1">
      <c r="A125" s="273"/>
      <c r="B125" s="331"/>
      <c r="C125" s="43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212"/>
    </row>
    <row r="126" spans="1:14" ht="12.75">
      <c r="A126" s="273" t="s">
        <v>901</v>
      </c>
      <c r="B126" s="331"/>
      <c r="C126" s="436">
        <v>-43</v>
      </c>
      <c r="D126" s="126"/>
      <c r="E126" s="126">
        <v>-43</v>
      </c>
      <c r="F126" s="126"/>
      <c r="G126" s="126"/>
      <c r="H126" s="126"/>
      <c r="I126" s="126"/>
      <c r="J126" s="126"/>
      <c r="K126" s="126"/>
      <c r="L126" s="126"/>
      <c r="M126" s="126"/>
      <c r="N126" s="212"/>
    </row>
    <row r="127" spans="1:14" ht="12.75">
      <c r="A127" s="273" t="s">
        <v>637</v>
      </c>
      <c r="B127" s="331"/>
      <c r="C127" s="436">
        <v>-43</v>
      </c>
      <c r="D127" s="126">
        <f aca="true" t="shared" si="32" ref="D127:M127">SUM(D122:D125)</f>
        <v>0</v>
      </c>
      <c r="E127" s="126">
        <v>-43</v>
      </c>
      <c r="F127" s="126">
        <f t="shared" si="32"/>
        <v>0</v>
      </c>
      <c r="G127" s="126">
        <f t="shared" si="32"/>
        <v>0</v>
      </c>
      <c r="H127" s="126">
        <f t="shared" si="32"/>
        <v>0</v>
      </c>
      <c r="I127" s="126">
        <f t="shared" si="32"/>
        <v>0</v>
      </c>
      <c r="J127" s="126">
        <f t="shared" si="32"/>
        <v>0</v>
      </c>
      <c r="K127" s="126">
        <f t="shared" si="32"/>
        <v>0</v>
      </c>
      <c r="L127" s="126">
        <f t="shared" si="32"/>
        <v>0</v>
      </c>
      <c r="M127" s="126">
        <f t="shared" si="32"/>
        <v>0</v>
      </c>
      <c r="N127" s="212"/>
    </row>
    <row r="128" spans="1:14" ht="12.75">
      <c r="A128" s="274" t="s">
        <v>531</v>
      </c>
      <c r="B128" s="423"/>
      <c r="C128" s="437">
        <f aca="true" t="shared" si="33" ref="C128:M128">SUM(C121,C127)</f>
        <v>357</v>
      </c>
      <c r="D128" s="355">
        <f t="shared" si="33"/>
        <v>0</v>
      </c>
      <c r="E128" s="355">
        <f t="shared" si="33"/>
        <v>357</v>
      </c>
      <c r="F128" s="355">
        <f t="shared" si="33"/>
        <v>0</v>
      </c>
      <c r="G128" s="355">
        <f t="shared" si="33"/>
        <v>0</v>
      </c>
      <c r="H128" s="355">
        <f t="shared" si="33"/>
        <v>0</v>
      </c>
      <c r="I128" s="355">
        <f t="shared" si="33"/>
        <v>0</v>
      </c>
      <c r="J128" s="355">
        <f t="shared" si="33"/>
        <v>0</v>
      </c>
      <c r="K128" s="355">
        <f t="shared" si="33"/>
        <v>0</v>
      </c>
      <c r="L128" s="355">
        <f t="shared" si="33"/>
        <v>0</v>
      </c>
      <c r="M128" s="355">
        <f t="shared" si="33"/>
        <v>0</v>
      </c>
      <c r="N128" s="212"/>
    </row>
    <row r="129" spans="1:13" ht="12.75">
      <c r="A129" s="69" t="s">
        <v>563</v>
      </c>
      <c r="B129" s="429" t="s">
        <v>887</v>
      </c>
      <c r="C129" s="163"/>
      <c r="D129" s="185"/>
      <c r="E129" s="186"/>
      <c r="F129" s="185"/>
      <c r="G129" s="186"/>
      <c r="H129" s="185"/>
      <c r="I129" s="186"/>
      <c r="J129" s="185"/>
      <c r="K129" s="186"/>
      <c r="L129" s="185"/>
      <c r="M129" s="185"/>
    </row>
    <row r="130" spans="1:13" ht="12.75">
      <c r="A130" s="273" t="s">
        <v>102</v>
      </c>
      <c r="B130" s="422"/>
      <c r="C130" s="126">
        <f aca="true" t="shared" si="34" ref="C130:J130">SUM(C135,C141,C148)</f>
        <v>342993</v>
      </c>
      <c r="D130" s="126">
        <f t="shared" si="34"/>
        <v>290351</v>
      </c>
      <c r="E130" s="170">
        <f t="shared" si="34"/>
        <v>33742</v>
      </c>
      <c r="F130" s="126">
        <f t="shared" si="34"/>
        <v>0</v>
      </c>
      <c r="G130" s="170">
        <f t="shared" si="34"/>
        <v>0</v>
      </c>
      <c r="H130" s="126">
        <f t="shared" si="34"/>
        <v>0</v>
      </c>
      <c r="I130" s="170">
        <f t="shared" si="34"/>
        <v>0</v>
      </c>
      <c r="J130" s="126">
        <f t="shared" si="34"/>
        <v>18900</v>
      </c>
      <c r="K130" s="170"/>
      <c r="L130" s="126">
        <f>SUM(L135,L141,L148)</f>
        <v>0</v>
      </c>
      <c r="M130" s="126">
        <f>SUM(M135,M141,M148)</f>
        <v>0</v>
      </c>
    </row>
    <row r="131" spans="1:13" ht="12.75">
      <c r="A131" s="273" t="s">
        <v>531</v>
      </c>
      <c r="B131" s="331"/>
      <c r="C131" s="436">
        <f aca="true" t="shared" si="35" ref="C131:M131">SUM(C142,C149,C136)</f>
        <v>361505</v>
      </c>
      <c r="D131" s="126">
        <f t="shared" si="35"/>
        <v>299634</v>
      </c>
      <c r="E131" s="170">
        <f t="shared" si="35"/>
        <v>37784</v>
      </c>
      <c r="F131" s="126">
        <f t="shared" si="35"/>
        <v>0</v>
      </c>
      <c r="G131" s="126">
        <f t="shared" si="35"/>
        <v>0</v>
      </c>
      <c r="H131" s="126">
        <f t="shared" si="35"/>
        <v>0</v>
      </c>
      <c r="I131" s="126">
        <f t="shared" si="35"/>
        <v>0</v>
      </c>
      <c r="J131" s="126">
        <f t="shared" si="35"/>
        <v>20250</v>
      </c>
      <c r="K131" s="126">
        <f t="shared" si="35"/>
        <v>0</v>
      </c>
      <c r="L131" s="126">
        <f t="shared" si="35"/>
        <v>3837</v>
      </c>
      <c r="M131" s="126">
        <f t="shared" si="35"/>
        <v>0</v>
      </c>
    </row>
    <row r="132" spans="1:15" ht="12.75">
      <c r="A132" s="273" t="s">
        <v>637</v>
      </c>
      <c r="B132" s="422"/>
      <c r="C132" s="126">
        <f aca="true" t="shared" si="36" ref="C132:M132">SUM(C138,C145,C152)</f>
        <v>8491</v>
      </c>
      <c r="D132" s="126">
        <f t="shared" si="36"/>
        <v>-5122</v>
      </c>
      <c r="E132" s="126">
        <f t="shared" si="36"/>
        <v>8798</v>
      </c>
      <c r="F132" s="126">
        <f t="shared" si="36"/>
        <v>0</v>
      </c>
      <c r="G132" s="126">
        <f t="shared" si="36"/>
        <v>0</v>
      </c>
      <c r="H132" s="126">
        <f t="shared" si="36"/>
        <v>0</v>
      </c>
      <c r="I132" s="126">
        <f t="shared" si="36"/>
        <v>773</v>
      </c>
      <c r="J132" s="126">
        <f t="shared" si="36"/>
        <v>4042</v>
      </c>
      <c r="K132" s="126">
        <f t="shared" si="36"/>
        <v>0</v>
      </c>
      <c r="L132" s="126">
        <f t="shared" si="36"/>
        <v>0</v>
      </c>
      <c r="M132" s="126">
        <f t="shared" si="36"/>
        <v>0</v>
      </c>
      <c r="O132" s="83"/>
    </row>
    <row r="133" spans="1:13" ht="12.75">
      <c r="A133" s="274" t="s">
        <v>531</v>
      </c>
      <c r="B133" s="423"/>
      <c r="C133" s="160">
        <f aca="true" t="shared" si="37" ref="C133:M133">SUM(C139,C146,C153)</f>
        <v>369996</v>
      </c>
      <c r="D133" s="160">
        <f t="shared" si="37"/>
        <v>294512</v>
      </c>
      <c r="E133" s="160">
        <f t="shared" si="37"/>
        <v>46582</v>
      </c>
      <c r="F133" s="160">
        <f t="shared" si="37"/>
        <v>0</v>
      </c>
      <c r="G133" s="160">
        <f t="shared" si="37"/>
        <v>0</v>
      </c>
      <c r="H133" s="160">
        <f t="shared" si="37"/>
        <v>0</v>
      </c>
      <c r="I133" s="160">
        <f t="shared" si="37"/>
        <v>773</v>
      </c>
      <c r="J133" s="160">
        <f t="shared" si="37"/>
        <v>24292</v>
      </c>
      <c r="K133" s="160">
        <f t="shared" si="37"/>
        <v>0</v>
      </c>
      <c r="L133" s="160">
        <f t="shared" si="37"/>
        <v>3837</v>
      </c>
      <c r="M133" s="160">
        <f t="shared" si="37"/>
        <v>0</v>
      </c>
    </row>
    <row r="134" spans="1:13" ht="12.75">
      <c r="A134" s="307" t="s">
        <v>86</v>
      </c>
      <c r="B134" s="401"/>
      <c r="C134" s="436"/>
      <c r="D134" s="188"/>
      <c r="E134" s="178"/>
      <c r="F134" s="188"/>
      <c r="G134" s="178"/>
      <c r="H134" s="188"/>
      <c r="I134" s="178"/>
      <c r="J134" s="188"/>
      <c r="K134" s="178"/>
      <c r="L134" s="188"/>
      <c r="M134" s="188"/>
    </row>
    <row r="135" spans="1:13" ht="12.75">
      <c r="A135" s="299" t="s">
        <v>102</v>
      </c>
      <c r="B135" s="428"/>
      <c r="C135" s="126">
        <f>SUM(D135,E135,F135,G135,H135,I135,L135)</f>
        <v>22890</v>
      </c>
      <c r="D135" s="188">
        <v>21090</v>
      </c>
      <c r="E135" s="178">
        <v>1800</v>
      </c>
      <c r="F135" s="188">
        <v>0</v>
      </c>
      <c r="G135" s="178">
        <v>0</v>
      </c>
      <c r="H135" s="188">
        <v>0</v>
      </c>
      <c r="I135" s="178">
        <v>0</v>
      </c>
      <c r="J135" s="188">
        <v>0</v>
      </c>
      <c r="K135" s="178"/>
      <c r="L135" s="188">
        <v>0</v>
      </c>
      <c r="M135" s="188">
        <v>0</v>
      </c>
    </row>
    <row r="136" spans="1:14" ht="12.75">
      <c r="A136" s="299" t="s">
        <v>531</v>
      </c>
      <c r="B136" s="428"/>
      <c r="C136" s="126">
        <v>23191</v>
      </c>
      <c r="D136" s="188">
        <v>21659</v>
      </c>
      <c r="E136" s="178">
        <v>467</v>
      </c>
      <c r="F136" s="188">
        <v>0</v>
      </c>
      <c r="G136" s="178">
        <v>0</v>
      </c>
      <c r="H136" s="188">
        <v>0</v>
      </c>
      <c r="I136" s="178">
        <v>0</v>
      </c>
      <c r="J136" s="188">
        <v>1350</v>
      </c>
      <c r="K136" s="178">
        <v>0</v>
      </c>
      <c r="L136" s="188">
        <v>-285</v>
      </c>
      <c r="M136" s="188"/>
      <c r="N136" s="212">
        <f>SUM(D136:L136)</f>
        <v>23191</v>
      </c>
    </row>
    <row r="137" spans="1:14" ht="12.75">
      <c r="A137" s="273" t="s">
        <v>913</v>
      </c>
      <c r="B137" s="422"/>
      <c r="C137" s="126">
        <v>773</v>
      </c>
      <c r="D137" s="126"/>
      <c r="E137" s="170">
        <v>0</v>
      </c>
      <c r="F137" s="126"/>
      <c r="G137" s="170"/>
      <c r="H137" s="126"/>
      <c r="I137" s="170">
        <v>773</v>
      </c>
      <c r="J137" s="126"/>
      <c r="K137" s="157"/>
      <c r="L137" s="126"/>
      <c r="M137" s="126"/>
      <c r="N137" s="212"/>
    </row>
    <row r="138" spans="1:14" ht="12.75">
      <c r="A138" s="273" t="s">
        <v>637</v>
      </c>
      <c r="B138" s="331"/>
      <c r="C138" s="436">
        <f aca="true" t="shared" si="38" ref="C138:M138">SUM(C137:C137)</f>
        <v>773</v>
      </c>
      <c r="D138" s="126">
        <f t="shared" si="38"/>
        <v>0</v>
      </c>
      <c r="E138" s="126">
        <f t="shared" si="38"/>
        <v>0</v>
      </c>
      <c r="F138" s="126">
        <f t="shared" si="38"/>
        <v>0</v>
      </c>
      <c r="G138" s="126">
        <f t="shared" si="38"/>
        <v>0</v>
      </c>
      <c r="H138" s="126">
        <f t="shared" si="38"/>
        <v>0</v>
      </c>
      <c r="I138" s="126">
        <f t="shared" si="38"/>
        <v>773</v>
      </c>
      <c r="J138" s="126">
        <f t="shared" si="38"/>
        <v>0</v>
      </c>
      <c r="K138" s="126">
        <f t="shared" si="38"/>
        <v>0</v>
      </c>
      <c r="L138" s="126">
        <f t="shared" si="38"/>
        <v>0</v>
      </c>
      <c r="M138" s="126">
        <f t="shared" si="38"/>
        <v>0</v>
      </c>
      <c r="N138" s="212"/>
    </row>
    <row r="139" spans="1:14" ht="12.75">
      <c r="A139" s="274" t="s">
        <v>531</v>
      </c>
      <c r="B139" s="423"/>
      <c r="C139" s="437">
        <f aca="true" t="shared" si="39" ref="C139:M139">SUM(C136,C138)</f>
        <v>23964</v>
      </c>
      <c r="D139" s="355">
        <f t="shared" si="39"/>
        <v>21659</v>
      </c>
      <c r="E139" s="355">
        <f t="shared" si="39"/>
        <v>467</v>
      </c>
      <c r="F139" s="355">
        <f t="shared" si="39"/>
        <v>0</v>
      </c>
      <c r="G139" s="355">
        <f t="shared" si="39"/>
        <v>0</v>
      </c>
      <c r="H139" s="355">
        <f t="shared" si="39"/>
        <v>0</v>
      </c>
      <c r="I139" s="355">
        <f t="shared" si="39"/>
        <v>773</v>
      </c>
      <c r="J139" s="355">
        <f t="shared" si="39"/>
        <v>1350</v>
      </c>
      <c r="K139" s="355">
        <f t="shared" si="39"/>
        <v>0</v>
      </c>
      <c r="L139" s="355">
        <f t="shared" si="39"/>
        <v>-285</v>
      </c>
      <c r="M139" s="355">
        <f t="shared" si="39"/>
        <v>0</v>
      </c>
      <c r="N139" s="212"/>
    </row>
    <row r="140" spans="1:13" ht="12.75">
      <c r="A140" s="308" t="s">
        <v>547</v>
      </c>
      <c r="B140" s="430"/>
      <c r="C140" s="163"/>
      <c r="D140" s="185"/>
      <c r="E140" s="186"/>
      <c r="F140" s="185"/>
      <c r="G140" s="186"/>
      <c r="H140" s="185"/>
      <c r="I140" s="186"/>
      <c r="J140" s="185"/>
      <c r="K140" s="186"/>
      <c r="L140" s="185"/>
      <c r="M140" s="185"/>
    </row>
    <row r="141" spans="1:13" ht="12.75">
      <c r="A141" s="299" t="s">
        <v>102</v>
      </c>
      <c r="B141" s="428"/>
      <c r="C141" s="126">
        <f>SUM(D141:L141)</f>
        <v>18900</v>
      </c>
      <c r="D141" s="188">
        <v>0</v>
      </c>
      <c r="E141" s="178">
        <v>0</v>
      </c>
      <c r="F141" s="188">
        <v>0</v>
      </c>
      <c r="G141" s="178">
        <v>0</v>
      </c>
      <c r="H141" s="188">
        <v>0</v>
      </c>
      <c r="I141" s="178">
        <v>0</v>
      </c>
      <c r="J141" s="188">
        <v>18900</v>
      </c>
      <c r="K141" s="178"/>
      <c r="L141" s="188">
        <v>0</v>
      </c>
      <c r="M141" s="188">
        <v>0</v>
      </c>
    </row>
    <row r="142" spans="1:13" ht="12.75">
      <c r="A142" s="299" t="s">
        <v>531</v>
      </c>
      <c r="B142" s="428"/>
      <c r="C142" s="126">
        <v>23027</v>
      </c>
      <c r="D142" s="188"/>
      <c r="E142" s="178">
        <v>5</v>
      </c>
      <c r="F142" s="188"/>
      <c r="G142" s="178"/>
      <c r="H142" s="188"/>
      <c r="I142" s="178"/>
      <c r="J142" s="188">
        <v>18900</v>
      </c>
      <c r="K142" s="178"/>
      <c r="L142" s="188">
        <v>4122</v>
      </c>
      <c r="M142" s="188"/>
    </row>
    <row r="143" spans="1:13" ht="12.75">
      <c r="A143" s="299" t="s">
        <v>910</v>
      </c>
      <c r="B143" s="428"/>
      <c r="C143" s="126">
        <v>4042</v>
      </c>
      <c r="D143" s="188"/>
      <c r="E143" s="178"/>
      <c r="F143" s="188"/>
      <c r="G143" s="178"/>
      <c r="H143" s="188"/>
      <c r="I143" s="178"/>
      <c r="J143" s="188">
        <v>4042</v>
      </c>
      <c r="K143" s="178"/>
      <c r="L143" s="188"/>
      <c r="M143" s="188"/>
    </row>
    <row r="144" spans="1:14" ht="12.75">
      <c r="A144" s="273" t="s">
        <v>902</v>
      </c>
      <c r="B144" s="422"/>
      <c r="C144" s="126">
        <v>127</v>
      </c>
      <c r="D144" s="126"/>
      <c r="E144" s="170">
        <v>127</v>
      </c>
      <c r="F144" s="126"/>
      <c r="G144" s="170"/>
      <c r="H144" s="126"/>
      <c r="I144" s="170"/>
      <c r="J144" s="126"/>
      <c r="K144" s="157"/>
      <c r="L144" s="126"/>
      <c r="M144" s="126"/>
      <c r="N144" s="212"/>
    </row>
    <row r="145" spans="1:14" ht="12.75">
      <c r="A145" s="273" t="s">
        <v>637</v>
      </c>
      <c r="B145" s="331"/>
      <c r="C145" s="436">
        <v>4169</v>
      </c>
      <c r="D145" s="126">
        <f aca="true" t="shared" si="40" ref="D145:M145">SUM(D144:D144)</f>
        <v>0</v>
      </c>
      <c r="E145" s="126">
        <f t="shared" si="40"/>
        <v>127</v>
      </c>
      <c r="F145" s="126">
        <f t="shared" si="40"/>
        <v>0</v>
      </c>
      <c r="G145" s="126">
        <f t="shared" si="40"/>
        <v>0</v>
      </c>
      <c r="H145" s="126">
        <f t="shared" si="40"/>
        <v>0</v>
      </c>
      <c r="I145" s="126">
        <f t="shared" si="40"/>
        <v>0</v>
      </c>
      <c r="J145" s="126">
        <v>4042</v>
      </c>
      <c r="K145" s="126">
        <f t="shared" si="40"/>
        <v>0</v>
      </c>
      <c r="L145" s="126">
        <f t="shared" si="40"/>
        <v>0</v>
      </c>
      <c r="M145" s="126">
        <f t="shared" si="40"/>
        <v>0</v>
      </c>
      <c r="N145" s="212"/>
    </row>
    <row r="146" spans="1:14" ht="12.75">
      <c r="A146" s="274" t="s">
        <v>531</v>
      </c>
      <c r="B146" s="423"/>
      <c r="C146" s="437">
        <f aca="true" t="shared" si="41" ref="C146:M146">SUM(C142,C145)</f>
        <v>27196</v>
      </c>
      <c r="D146" s="355">
        <f t="shared" si="41"/>
        <v>0</v>
      </c>
      <c r="E146" s="355">
        <f t="shared" si="41"/>
        <v>132</v>
      </c>
      <c r="F146" s="355">
        <f t="shared" si="41"/>
        <v>0</v>
      </c>
      <c r="G146" s="355">
        <f t="shared" si="41"/>
        <v>0</v>
      </c>
      <c r="H146" s="355">
        <f t="shared" si="41"/>
        <v>0</v>
      </c>
      <c r="I146" s="355">
        <f t="shared" si="41"/>
        <v>0</v>
      </c>
      <c r="J146" s="355">
        <f t="shared" si="41"/>
        <v>22942</v>
      </c>
      <c r="K146" s="355">
        <f t="shared" si="41"/>
        <v>0</v>
      </c>
      <c r="L146" s="355">
        <f t="shared" si="41"/>
        <v>4122</v>
      </c>
      <c r="M146" s="355">
        <f t="shared" si="41"/>
        <v>0</v>
      </c>
      <c r="N146" s="212"/>
    </row>
    <row r="147" spans="1:13" ht="12.75">
      <c r="A147" s="356" t="s">
        <v>548</v>
      </c>
      <c r="B147" s="430"/>
      <c r="C147" s="163"/>
      <c r="D147" s="185"/>
      <c r="E147" s="185"/>
      <c r="F147" s="279"/>
      <c r="G147" s="186"/>
      <c r="H147" s="185"/>
      <c r="I147" s="186"/>
      <c r="J147" s="185"/>
      <c r="K147" s="186"/>
      <c r="L147" s="185"/>
      <c r="M147" s="185"/>
    </row>
    <row r="148" spans="1:13" ht="12.75">
      <c r="A148" s="357" t="s">
        <v>102</v>
      </c>
      <c r="B148" s="428"/>
      <c r="C148" s="126">
        <f>SUM(D148:L148)</f>
        <v>301203</v>
      </c>
      <c r="D148" s="188">
        <v>269261</v>
      </c>
      <c r="E148" s="188">
        <v>31942</v>
      </c>
      <c r="F148" s="155">
        <v>0</v>
      </c>
      <c r="G148" s="178">
        <v>0</v>
      </c>
      <c r="H148" s="188">
        <v>0</v>
      </c>
      <c r="I148" s="178">
        <v>0</v>
      </c>
      <c r="J148" s="188">
        <v>0</v>
      </c>
      <c r="K148" s="178"/>
      <c r="L148" s="188">
        <v>0</v>
      </c>
      <c r="M148" s="188">
        <v>0</v>
      </c>
    </row>
    <row r="149" spans="1:13" ht="12.75">
      <c r="A149" s="357" t="s">
        <v>531</v>
      </c>
      <c r="B149" s="428"/>
      <c r="C149" s="126">
        <v>315287</v>
      </c>
      <c r="D149" s="188">
        <v>277975</v>
      </c>
      <c r="E149" s="188">
        <v>37312</v>
      </c>
      <c r="F149" s="155">
        <v>0</v>
      </c>
      <c r="G149" s="178">
        <v>0</v>
      </c>
      <c r="H149" s="188">
        <v>0</v>
      </c>
      <c r="I149" s="178">
        <v>0</v>
      </c>
      <c r="J149" s="188">
        <v>0</v>
      </c>
      <c r="K149" s="178">
        <v>0</v>
      </c>
      <c r="L149" s="188">
        <v>0</v>
      </c>
      <c r="M149" s="188">
        <v>0</v>
      </c>
    </row>
    <row r="150" spans="1:14" ht="12.75">
      <c r="A150" s="273" t="s">
        <v>905</v>
      </c>
      <c r="B150" s="422"/>
      <c r="C150" s="126">
        <v>-5122</v>
      </c>
      <c r="D150" s="126">
        <v>-5122</v>
      </c>
      <c r="E150" s="170"/>
      <c r="F150" s="126"/>
      <c r="G150" s="170"/>
      <c r="H150" s="126"/>
      <c r="I150" s="170"/>
      <c r="J150" s="126"/>
      <c r="K150" s="157"/>
      <c r="L150" s="126"/>
      <c r="M150" s="126"/>
      <c r="N150" s="212"/>
    </row>
    <row r="151" spans="1:14" ht="12.75">
      <c r="A151" s="273" t="s">
        <v>902</v>
      </c>
      <c r="B151" s="422"/>
      <c r="C151" s="126">
        <v>8671</v>
      </c>
      <c r="D151" s="126"/>
      <c r="E151" s="170">
        <v>8671</v>
      </c>
      <c r="F151" s="126"/>
      <c r="G151" s="170"/>
      <c r="H151" s="126"/>
      <c r="I151" s="170"/>
      <c r="J151" s="126"/>
      <c r="K151" s="157"/>
      <c r="L151" s="126"/>
      <c r="M151" s="126"/>
      <c r="N151" s="212"/>
    </row>
    <row r="152" spans="1:14" ht="12.75">
      <c r="A152" s="273" t="s">
        <v>637</v>
      </c>
      <c r="B152" s="331"/>
      <c r="C152" s="436">
        <f aca="true" t="shared" si="42" ref="C152:M152">SUM(C150:C151)</f>
        <v>3549</v>
      </c>
      <c r="D152" s="126">
        <f t="shared" si="42"/>
        <v>-5122</v>
      </c>
      <c r="E152" s="126">
        <f t="shared" si="42"/>
        <v>8671</v>
      </c>
      <c r="F152" s="126">
        <f t="shared" si="42"/>
        <v>0</v>
      </c>
      <c r="G152" s="126">
        <f t="shared" si="42"/>
        <v>0</v>
      </c>
      <c r="H152" s="126">
        <f t="shared" si="42"/>
        <v>0</v>
      </c>
      <c r="I152" s="126">
        <f t="shared" si="42"/>
        <v>0</v>
      </c>
      <c r="J152" s="126">
        <f t="shared" si="42"/>
        <v>0</v>
      </c>
      <c r="K152" s="126">
        <f t="shared" si="42"/>
        <v>0</v>
      </c>
      <c r="L152" s="126">
        <f t="shared" si="42"/>
        <v>0</v>
      </c>
      <c r="M152" s="126">
        <f t="shared" si="42"/>
        <v>0</v>
      </c>
      <c r="N152" s="212"/>
    </row>
    <row r="153" spans="1:14" ht="12.75">
      <c r="A153" s="274" t="s">
        <v>531</v>
      </c>
      <c r="B153" s="423"/>
      <c r="C153" s="437">
        <f aca="true" t="shared" si="43" ref="C153:M153">SUM(C149,C152)</f>
        <v>318836</v>
      </c>
      <c r="D153" s="355">
        <f t="shared" si="43"/>
        <v>272853</v>
      </c>
      <c r="E153" s="355">
        <f t="shared" si="43"/>
        <v>45983</v>
      </c>
      <c r="F153" s="355">
        <f t="shared" si="43"/>
        <v>0</v>
      </c>
      <c r="G153" s="355">
        <f t="shared" si="43"/>
        <v>0</v>
      </c>
      <c r="H153" s="355">
        <f t="shared" si="43"/>
        <v>0</v>
      </c>
      <c r="I153" s="355">
        <f t="shared" si="43"/>
        <v>0</v>
      </c>
      <c r="J153" s="355">
        <f t="shared" si="43"/>
        <v>0</v>
      </c>
      <c r="K153" s="355">
        <f t="shared" si="43"/>
        <v>0</v>
      </c>
      <c r="L153" s="355">
        <f t="shared" si="43"/>
        <v>0</v>
      </c>
      <c r="M153" s="355">
        <f t="shared" si="43"/>
        <v>0</v>
      </c>
      <c r="N153" s="212"/>
    </row>
    <row r="154" spans="1:13" ht="12.75">
      <c r="A154" s="35" t="s">
        <v>567</v>
      </c>
      <c r="B154" s="431"/>
      <c r="C154" s="12"/>
      <c r="D154" s="12"/>
      <c r="E154" s="12"/>
      <c r="F154" s="26"/>
      <c r="G154" s="12"/>
      <c r="H154" s="26"/>
      <c r="I154" s="39"/>
      <c r="J154" s="12"/>
      <c r="K154" s="26"/>
      <c r="L154" s="12"/>
      <c r="M154" s="12"/>
    </row>
    <row r="155" spans="1:13" ht="12.75">
      <c r="A155" s="275" t="s">
        <v>102</v>
      </c>
      <c r="B155" s="422"/>
      <c r="C155" s="126">
        <f>SUM(D155:L155)</f>
        <v>829112</v>
      </c>
      <c r="D155" s="126">
        <f aca="true" t="shared" si="44" ref="D155:J156">SUM(D11,D38,D46,D66,D73,D130)</f>
        <v>620839</v>
      </c>
      <c r="E155" s="126">
        <f t="shared" si="44"/>
        <v>189373</v>
      </c>
      <c r="F155" s="170">
        <f t="shared" si="44"/>
        <v>0</v>
      </c>
      <c r="G155" s="126">
        <f t="shared" si="44"/>
        <v>0</v>
      </c>
      <c r="H155" s="170">
        <f t="shared" si="44"/>
        <v>0</v>
      </c>
      <c r="I155" s="180">
        <f t="shared" si="44"/>
        <v>0</v>
      </c>
      <c r="J155" s="126">
        <f t="shared" si="44"/>
        <v>18900</v>
      </c>
      <c r="K155" s="170"/>
      <c r="L155" s="126">
        <f>SUM(L11,L38,L46,L66,L73,L130)</f>
        <v>0</v>
      </c>
      <c r="M155" s="126">
        <f>SUM(M11,M38,M46,M66,M73,M130)</f>
        <v>0</v>
      </c>
    </row>
    <row r="156" spans="1:13" ht="12.75">
      <c r="A156" s="275" t="s">
        <v>531</v>
      </c>
      <c r="B156" s="422"/>
      <c r="C156" s="126">
        <f>SUM(C12,C39,C47,C67,C74,C131)</f>
        <v>865945</v>
      </c>
      <c r="D156" s="180">
        <f t="shared" si="44"/>
        <v>636673</v>
      </c>
      <c r="E156" s="180">
        <f t="shared" si="44"/>
        <v>195996</v>
      </c>
      <c r="F156" s="180">
        <f t="shared" si="44"/>
        <v>0</v>
      </c>
      <c r="G156" s="180">
        <f t="shared" si="44"/>
        <v>37</v>
      </c>
      <c r="H156" s="180">
        <f t="shared" si="44"/>
        <v>0</v>
      </c>
      <c r="I156" s="180">
        <f t="shared" si="44"/>
        <v>276</v>
      </c>
      <c r="J156" s="180">
        <f t="shared" si="44"/>
        <v>20250</v>
      </c>
      <c r="K156" s="180">
        <f>SUM(K12,K39,K47,K67,K74,K131)</f>
        <v>308</v>
      </c>
      <c r="L156" s="126">
        <f>SUM(L12,L39,L47,L67,L74,L131)</f>
        <v>12405</v>
      </c>
      <c r="M156" s="180">
        <f>SUM(M12,M39,M47,M67,M74,M131)</f>
        <v>0</v>
      </c>
    </row>
    <row r="157" spans="1:13" ht="12.75">
      <c r="A157" s="273" t="s">
        <v>637</v>
      </c>
      <c r="B157" s="422"/>
      <c r="C157" s="126">
        <f aca="true" t="shared" si="45" ref="C157:M157">SUM(C13,C43,C48,C70,C75,C132)</f>
        <v>33636</v>
      </c>
      <c r="D157" s="180">
        <f t="shared" si="45"/>
        <v>2798</v>
      </c>
      <c r="E157" s="180">
        <f t="shared" si="45"/>
        <v>13227</v>
      </c>
      <c r="F157" s="180">
        <f t="shared" si="45"/>
        <v>0</v>
      </c>
      <c r="G157" s="180">
        <f t="shared" si="45"/>
        <v>37</v>
      </c>
      <c r="H157" s="180">
        <f t="shared" si="45"/>
        <v>0</v>
      </c>
      <c r="I157" s="180">
        <f t="shared" si="45"/>
        <v>992</v>
      </c>
      <c r="J157" s="180">
        <f t="shared" si="45"/>
        <v>4042</v>
      </c>
      <c r="K157" s="180">
        <f t="shared" si="45"/>
        <v>12577</v>
      </c>
      <c r="L157" s="126">
        <f t="shared" si="45"/>
        <v>0</v>
      </c>
      <c r="M157" s="180">
        <f t="shared" si="45"/>
        <v>0</v>
      </c>
    </row>
    <row r="158" spans="1:13" ht="12.75">
      <c r="A158" s="289" t="s">
        <v>531</v>
      </c>
      <c r="B158" s="432"/>
      <c r="C158" s="161">
        <f aca="true" t="shared" si="46" ref="C158:M158">SUM(C14,C44,C49,C71,C76,C133)</f>
        <v>899581</v>
      </c>
      <c r="D158" s="411">
        <f t="shared" si="46"/>
        <v>639471</v>
      </c>
      <c r="E158" s="411">
        <f t="shared" si="46"/>
        <v>209223</v>
      </c>
      <c r="F158" s="411">
        <f t="shared" si="46"/>
        <v>0</v>
      </c>
      <c r="G158" s="411">
        <f t="shared" si="46"/>
        <v>37</v>
      </c>
      <c r="H158" s="411">
        <f t="shared" si="46"/>
        <v>0</v>
      </c>
      <c r="I158" s="411">
        <f t="shared" si="46"/>
        <v>1268</v>
      </c>
      <c r="J158" s="411">
        <f t="shared" si="46"/>
        <v>24292</v>
      </c>
      <c r="K158" s="411">
        <f t="shared" si="46"/>
        <v>12885</v>
      </c>
      <c r="L158" s="161">
        <f t="shared" si="46"/>
        <v>12405</v>
      </c>
      <c r="M158" s="180">
        <f t="shared" si="46"/>
        <v>0</v>
      </c>
    </row>
    <row r="159" spans="1:13" ht="12.75">
      <c r="A159" s="289"/>
      <c r="B159" s="433"/>
      <c r="C159" s="197"/>
      <c r="D159" s="410"/>
      <c r="E159" s="410"/>
      <c r="F159" s="410"/>
      <c r="G159" s="410"/>
      <c r="H159" s="410"/>
      <c r="I159" s="410"/>
      <c r="J159" s="410"/>
      <c r="K159" s="410"/>
      <c r="L159" s="410"/>
      <c r="M159" s="170"/>
    </row>
    <row r="160" spans="1:13" ht="12.75">
      <c r="A160" s="14" t="s">
        <v>893</v>
      </c>
      <c r="B160" s="434" t="s">
        <v>887</v>
      </c>
      <c r="C160" s="128">
        <f aca="true" t="shared" si="47" ref="C160:L160">SUM(C14,C44,C71,C98,C118,C133)</f>
        <v>679717</v>
      </c>
      <c r="D160" s="128">
        <f t="shared" si="47"/>
        <v>549737</v>
      </c>
      <c r="E160" s="128">
        <f t="shared" si="47"/>
        <v>84035</v>
      </c>
      <c r="F160" s="128">
        <f t="shared" si="47"/>
        <v>0</v>
      </c>
      <c r="G160" s="128">
        <f t="shared" si="47"/>
        <v>0</v>
      </c>
      <c r="H160" s="128">
        <f t="shared" si="47"/>
        <v>0</v>
      </c>
      <c r="I160" s="128">
        <f t="shared" si="47"/>
        <v>1268</v>
      </c>
      <c r="J160" s="128">
        <f t="shared" si="47"/>
        <v>24292</v>
      </c>
      <c r="K160" s="128">
        <f t="shared" si="47"/>
        <v>12885</v>
      </c>
      <c r="L160" s="128">
        <f t="shared" si="47"/>
        <v>7500</v>
      </c>
      <c r="M160" s="32"/>
    </row>
    <row r="161" spans="1:13" ht="12.75">
      <c r="A161" s="14" t="s">
        <v>892</v>
      </c>
      <c r="B161" s="434" t="s">
        <v>889</v>
      </c>
      <c r="C161" s="408">
        <f>SUM(C49,C87,C107,C128,)</f>
        <v>219864</v>
      </c>
      <c r="D161" s="408">
        <f aca="true" t="shared" si="48" ref="D161:L161">SUM(D49,D87,D107,D128,)</f>
        <v>89734</v>
      </c>
      <c r="E161" s="408">
        <f t="shared" si="48"/>
        <v>125188</v>
      </c>
      <c r="F161" s="408">
        <f t="shared" si="48"/>
        <v>0</v>
      </c>
      <c r="G161" s="408">
        <f t="shared" si="48"/>
        <v>37</v>
      </c>
      <c r="H161" s="408">
        <f t="shared" si="48"/>
        <v>0</v>
      </c>
      <c r="I161" s="408">
        <f t="shared" si="48"/>
        <v>0</v>
      </c>
      <c r="J161" s="408">
        <f t="shared" si="48"/>
        <v>0</v>
      </c>
      <c r="K161" s="408">
        <f t="shared" si="48"/>
        <v>0</v>
      </c>
      <c r="L161" s="408">
        <f t="shared" si="48"/>
        <v>4905</v>
      </c>
      <c r="M161" s="3"/>
    </row>
    <row r="162" spans="1:13" ht="12.75">
      <c r="A162" s="14" t="s">
        <v>894</v>
      </c>
      <c r="B162" s="434" t="s">
        <v>895</v>
      </c>
      <c r="C162" s="409">
        <v>0</v>
      </c>
      <c r="D162" s="409"/>
      <c r="E162" s="409"/>
      <c r="F162" s="409"/>
      <c r="G162" s="409"/>
      <c r="H162" s="409"/>
      <c r="I162" s="409"/>
      <c r="J162" s="409"/>
      <c r="K162" s="409"/>
      <c r="L162" s="409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 t="s">
        <v>896</v>
      </c>
      <c r="B164" s="1"/>
      <c r="C164" s="223">
        <f>SUM(C160:C161)</f>
        <v>899581</v>
      </c>
      <c r="D164" s="223">
        <f aca="true" t="shared" si="49" ref="D164:M164">SUM(D160:D161)</f>
        <v>639471</v>
      </c>
      <c r="E164" s="223">
        <f t="shared" si="49"/>
        <v>209223</v>
      </c>
      <c r="F164" s="223">
        <f t="shared" si="49"/>
        <v>0</v>
      </c>
      <c r="G164" s="223">
        <f t="shared" si="49"/>
        <v>37</v>
      </c>
      <c r="H164" s="223">
        <f t="shared" si="49"/>
        <v>0</v>
      </c>
      <c r="I164" s="223">
        <f t="shared" si="49"/>
        <v>1268</v>
      </c>
      <c r="J164" s="223">
        <f t="shared" si="49"/>
        <v>24292</v>
      </c>
      <c r="K164" s="223">
        <f t="shared" si="49"/>
        <v>12885</v>
      </c>
      <c r="L164" s="223">
        <f t="shared" si="49"/>
        <v>12405</v>
      </c>
      <c r="M164" s="223">
        <f t="shared" si="49"/>
        <v>0</v>
      </c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</sheetData>
  <sheetProtection/>
  <mergeCells count="7">
    <mergeCell ref="M6:M8"/>
    <mergeCell ref="J9:K9"/>
    <mergeCell ref="A6:A8"/>
    <mergeCell ref="A3:L3"/>
    <mergeCell ref="A4:L4"/>
    <mergeCell ref="A5:L5"/>
    <mergeCell ref="J6:K7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&amp;C&amp;P. oldal</oddFooter>
  </headerFooter>
  <rowBreaks count="3" manualBreakCount="3">
    <brk id="44" max="12" man="1"/>
    <brk id="71" max="12" man="1"/>
    <brk id="12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28.57421875" style="260" customWidth="1"/>
    <col min="2" max="2" width="10.57421875" style="260" customWidth="1"/>
    <col min="3" max="3" width="9.28125" style="260" customWidth="1"/>
    <col min="4" max="4" width="9.7109375" style="260" customWidth="1"/>
    <col min="5" max="5" width="9.28125" style="260" customWidth="1"/>
    <col min="6" max="7" width="10.57421875" style="260" customWidth="1"/>
    <col min="8" max="12" width="9.7109375" style="260" customWidth="1"/>
    <col min="13" max="13" width="8.28125" style="260" customWidth="1"/>
    <col min="14" max="14" width="8.421875" style="260" customWidth="1"/>
    <col min="15" max="16384" width="9.140625" style="260" customWidth="1"/>
  </cols>
  <sheetData>
    <row r="1" spans="1:14" ht="15.75">
      <c r="A1" s="34" t="s">
        <v>926</v>
      </c>
      <c r="B1" s="34"/>
      <c r="C1" s="34"/>
      <c r="D1" s="34"/>
      <c r="E1" s="34"/>
      <c r="F1" s="34"/>
      <c r="G1" s="34"/>
      <c r="H1" s="42"/>
      <c r="I1" s="42"/>
      <c r="J1" s="42"/>
      <c r="K1" s="42"/>
      <c r="L1" s="42"/>
      <c r="M1" s="42"/>
      <c r="N1" s="42"/>
    </row>
    <row r="2" spans="1:14" ht="15">
      <c r="A2" s="281"/>
      <c r="B2" s="281"/>
      <c r="C2" s="281"/>
      <c r="D2" s="281"/>
      <c r="E2" s="281"/>
      <c r="F2" s="281"/>
      <c r="G2" s="281"/>
      <c r="H2" s="281"/>
      <c r="I2" s="282"/>
      <c r="J2" s="281"/>
      <c r="K2" s="281"/>
      <c r="L2" s="281"/>
      <c r="M2" s="281"/>
      <c r="N2" s="281"/>
    </row>
    <row r="3" spans="1:14" ht="15">
      <c r="A3" s="281"/>
      <c r="B3" s="281"/>
      <c r="C3" s="281"/>
      <c r="D3" s="281"/>
      <c r="E3" s="281"/>
      <c r="F3" s="281"/>
      <c r="G3" s="281"/>
      <c r="H3" s="281"/>
      <c r="I3" s="282"/>
      <c r="J3" s="281"/>
      <c r="K3" s="281"/>
      <c r="L3" s="281"/>
      <c r="M3" s="281"/>
      <c r="N3" s="281"/>
    </row>
    <row r="4" spans="1:14" ht="15.75">
      <c r="A4" s="453" t="s">
        <v>42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ht="15.75">
      <c r="A5" s="453" t="s">
        <v>669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</row>
    <row r="6" spans="1:14" ht="15.75">
      <c r="A6" s="453" t="s">
        <v>71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</row>
    <row r="7" spans="1:14" ht="12.75">
      <c r="A7" s="43"/>
      <c r="B7" s="43"/>
      <c r="C7" s="43"/>
      <c r="D7" s="43"/>
      <c r="E7" s="22"/>
      <c r="F7" s="22"/>
      <c r="G7" s="22"/>
      <c r="H7" s="43"/>
      <c r="I7" s="43"/>
      <c r="J7" s="43"/>
      <c r="K7" s="43"/>
      <c r="L7" s="43"/>
      <c r="M7" s="43"/>
      <c r="N7" s="43"/>
    </row>
    <row r="8" spans="1:14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 t="s">
        <v>43</v>
      </c>
      <c r="L9" s="5"/>
      <c r="M9" s="5"/>
      <c r="N9" s="5"/>
    </row>
    <row r="10" spans="1:14" ht="12.75">
      <c r="A10" s="454" t="s">
        <v>540</v>
      </c>
      <c r="B10" s="18" t="s">
        <v>45</v>
      </c>
      <c r="C10" s="457" t="s">
        <v>72</v>
      </c>
      <c r="D10" s="449"/>
      <c r="E10" s="449"/>
      <c r="F10" s="449"/>
      <c r="G10" s="449"/>
      <c r="H10" s="450"/>
      <c r="I10" s="468" t="s">
        <v>73</v>
      </c>
      <c r="J10" s="469"/>
      <c r="K10" s="469"/>
      <c r="L10" s="472" t="s">
        <v>537</v>
      </c>
      <c r="M10" s="454" t="s">
        <v>541</v>
      </c>
      <c r="N10" s="454" t="s">
        <v>75</v>
      </c>
    </row>
    <row r="11" spans="1:14" ht="12.75">
      <c r="A11" s="470"/>
      <c r="B11" s="22" t="s">
        <v>92</v>
      </c>
      <c r="C11" s="454" t="s">
        <v>538</v>
      </c>
      <c r="D11" s="22" t="s">
        <v>76</v>
      </c>
      <c r="E11" s="454" t="s">
        <v>77</v>
      </c>
      <c r="F11" s="22" t="s">
        <v>78</v>
      </c>
      <c r="G11" s="21" t="s">
        <v>247</v>
      </c>
      <c r="H11" s="7" t="s">
        <v>47</v>
      </c>
      <c r="I11" s="454" t="s">
        <v>79</v>
      </c>
      <c r="J11" s="454" t="s">
        <v>80</v>
      </c>
      <c r="K11" s="18" t="s">
        <v>48</v>
      </c>
      <c r="L11" s="446"/>
      <c r="M11" s="446"/>
      <c r="N11" s="470"/>
    </row>
    <row r="12" spans="1:14" ht="12.75">
      <c r="A12" s="470"/>
      <c r="B12" s="22" t="s">
        <v>64</v>
      </c>
      <c r="C12" s="446"/>
      <c r="D12" s="22" t="s">
        <v>81</v>
      </c>
      <c r="E12" s="446"/>
      <c r="F12" s="22" t="s">
        <v>82</v>
      </c>
      <c r="G12" s="21" t="s">
        <v>248</v>
      </c>
      <c r="H12" s="21" t="s">
        <v>257</v>
      </c>
      <c r="I12" s="446"/>
      <c r="J12" s="446"/>
      <c r="K12" s="22" t="s">
        <v>83</v>
      </c>
      <c r="L12" s="446"/>
      <c r="M12" s="446"/>
      <c r="N12" s="470"/>
    </row>
    <row r="13" spans="1:14" ht="12.75">
      <c r="A13" s="471"/>
      <c r="B13" s="24"/>
      <c r="C13" s="456"/>
      <c r="D13" s="24" t="s">
        <v>84</v>
      </c>
      <c r="E13" s="456"/>
      <c r="F13" s="24" t="s">
        <v>85</v>
      </c>
      <c r="G13" s="9" t="s">
        <v>249</v>
      </c>
      <c r="H13" s="9" t="s">
        <v>258</v>
      </c>
      <c r="I13" s="456"/>
      <c r="J13" s="456"/>
      <c r="K13" s="24" t="s">
        <v>60</v>
      </c>
      <c r="L13" s="456"/>
      <c r="M13" s="456"/>
      <c r="N13" s="471"/>
    </row>
    <row r="14" spans="1:14" ht="12.75">
      <c r="A14" s="7" t="s">
        <v>7</v>
      </c>
      <c r="B14" s="20" t="s">
        <v>8</v>
      </c>
      <c r="C14" s="10" t="s">
        <v>9</v>
      </c>
      <c r="D14" s="20" t="s">
        <v>10</v>
      </c>
      <c r="E14" s="10" t="s">
        <v>11</v>
      </c>
      <c r="F14" s="20" t="s">
        <v>12</v>
      </c>
      <c r="G14" s="10" t="s">
        <v>14</v>
      </c>
      <c r="H14" s="11" t="s">
        <v>15</v>
      </c>
      <c r="I14" s="19" t="s">
        <v>16</v>
      </c>
      <c r="J14" s="10" t="s">
        <v>17</v>
      </c>
      <c r="K14" s="20" t="s">
        <v>18</v>
      </c>
      <c r="L14" s="9" t="s">
        <v>19</v>
      </c>
      <c r="M14" s="20" t="s">
        <v>20</v>
      </c>
      <c r="N14" s="10" t="s">
        <v>21</v>
      </c>
    </row>
    <row r="15" spans="1:14" ht="12.75">
      <c r="A15" s="15" t="s">
        <v>353</v>
      </c>
      <c r="B15" s="163"/>
      <c r="C15" s="166"/>
      <c r="D15" s="163"/>
      <c r="E15" s="167"/>
      <c r="F15" s="163"/>
      <c r="G15" s="167"/>
      <c r="H15" s="163"/>
      <c r="I15" s="167"/>
      <c r="J15" s="163"/>
      <c r="K15" s="167"/>
      <c r="L15" s="163"/>
      <c r="M15" s="167"/>
      <c r="N15" s="163"/>
    </row>
    <row r="16" spans="1:15" ht="12.75">
      <c r="A16" s="273" t="s">
        <v>102</v>
      </c>
      <c r="B16" s="126">
        <f>SUM(C16:O16)</f>
        <v>1408135</v>
      </c>
      <c r="C16" s="180">
        <f>'5.1'!D382</f>
        <v>2200</v>
      </c>
      <c r="D16" s="180">
        <f>'5.1'!E382</f>
        <v>638</v>
      </c>
      <c r="E16" s="180">
        <f>'5.1'!F382</f>
        <v>428829</v>
      </c>
      <c r="F16" s="180">
        <f>'5.1'!G382</f>
        <v>113998</v>
      </c>
      <c r="G16" s="180">
        <f>'5.1'!H382</f>
        <v>11439</v>
      </c>
      <c r="H16" s="180">
        <f>'5.1'!I382</f>
        <v>11550</v>
      </c>
      <c r="I16" s="180">
        <f>'5.1'!J382</f>
        <v>22599</v>
      </c>
      <c r="J16" s="180">
        <f>'5.1'!K382</f>
        <v>69195</v>
      </c>
      <c r="K16" s="180">
        <f>'5.1'!L382</f>
        <v>1200</v>
      </c>
      <c r="L16" s="180">
        <f>'5.1'!M382</f>
        <v>440000</v>
      </c>
      <c r="M16" s="180">
        <f>'5.1'!N382</f>
        <v>221107</v>
      </c>
      <c r="N16" s="180">
        <f>'5.1'!O382</f>
        <v>85380</v>
      </c>
      <c r="O16" s="283"/>
    </row>
    <row r="17" spans="1:14" ht="12.75">
      <c r="A17" s="274" t="s">
        <v>599</v>
      </c>
      <c r="B17" s="160">
        <f>SUM(C17:O17)</f>
        <v>1383526</v>
      </c>
      <c r="C17" s="180">
        <f>'5.1'!D383</f>
        <v>12848</v>
      </c>
      <c r="D17" s="180">
        <f>'5.1'!E383</f>
        <v>3513</v>
      </c>
      <c r="E17" s="180">
        <f>'5.1'!F383</f>
        <v>437022</v>
      </c>
      <c r="F17" s="180">
        <f>'5.1'!G383</f>
        <v>119367</v>
      </c>
      <c r="G17" s="180">
        <f>'5.1'!H383</f>
        <v>74094</v>
      </c>
      <c r="H17" s="180">
        <f>'5.1'!I383</f>
        <v>17260</v>
      </c>
      <c r="I17" s="180">
        <f>'5.1'!J383</f>
        <v>103309</v>
      </c>
      <c r="J17" s="180">
        <f>'5.1'!K383</f>
        <v>86252</v>
      </c>
      <c r="K17" s="180">
        <f>'5.1'!L383</f>
        <v>2300</v>
      </c>
      <c r="L17" s="180">
        <f>'5.1'!M383</f>
        <v>140000</v>
      </c>
      <c r="M17" s="180">
        <f>'5.1'!N383</f>
        <v>378174</v>
      </c>
      <c r="N17" s="180">
        <f>'5.1'!O383</f>
        <v>9387</v>
      </c>
    </row>
    <row r="18" spans="1:14" ht="12.75">
      <c r="A18" s="330" t="s">
        <v>670</v>
      </c>
      <c r="B18" s="160">
        <f>SUM(C18:O18)</f>
        <v>1256578</v>
      </c>
      <c r="C18" s="194">
        <f>'5.1'!D385</f>
        <v>23004</v>
      </c>
      <c r="D18" s="194">
        <f>'5.1'!E385</f>
        <v>4729</v>
      </c>
      <c r="E18" s="194">
        <f>'5.1'!F385</f>
        <v>435329</v>
      </c>
      <c r="F18" s="194">
        <f>'5.1'!G385</f>
        <v>113464</v>
      </c>
      <c r="G18" s="194">
        <f>'5.1'!H385</f>
        <v>74874</v>
      </c>
      <c r="H18" s="194">
        <f>'5.1'!I385</f>
        <v>19051</v>
      </c>
      <c r="I18" s="194">
        <f>'5.1'!J385</f>
        <v>22577</v>
      </c>
      <c r="J18" s="194">
        <f>'5.1'!K385</f>
        <v>26058</v>
      </c>
      <c r="K18" s="194">
        <f>'5.1'!L385</f>
        <v>1100</v>
      </c>
      <c r="L18" s="194">
        <f>'5.1'!M385</f>
        <v>140000</v>
      </c>
      <c r="M18" s="194">
        <f>'5.1'!N385</f>
        <v>387005</v>
      </c>
      <c r="N18" s="194">
        <f>'5.1'!O385</f>
        <v>9387</v>
      </c>
    </row>
    <row r="19" spans="1:14" ht="12.75">
      <c r="A19" s="28" t="s">
        <v>137</v>
      </c>
      <c r="B19" s="174"/>
      <c r="C19" s="163"/>
      <c r="D19" s="170"/>
      <c r="E19" s="163"/>
      <c r="F19" s="170"/>
      <c r="G19" s="163"/>
      <c r="H19" s="170"/>
      <c r="I19" s="163"/>
      <c r="J19" s="170"/>
      <c r="K19" s="163"/>
      <c r="L19" s="170"/>
      <c r="M19" s="163"/>
      <c r="N19" s="157"/>
    </row>
    <row r="20" spans="1:14" ht="12.75">
      <c r="A20" s="273" t="s">
        <v>102</v>
      </c>
      <c r="B20" s="126">
        <f>SUM(C20:O20)</f>
        <v>271166</v>
      </c>
      <c r="C20" s="126">
        <f>'5.2'!D77</f>
        <v>163140</v>
      </c>
      <c r="D20" s="170">
        <f>'5.2'!E77</f>
        <v>41675</v>
      </c>
      <c r="E20" s="126">
        <f>'5.2'!F77</f>
        <v>53619</v>
      </c>
      <c r="F20" s="170">
        <f>'5.2'!G77</f>
        <v>0</v>
      </c>
      <c r="G20" s="126">
        <f>'5.2'!H77</f>
        <v>0</v>
      </c>
      <c r="H20" s="170">
        <f>'5.2'!I77</f>
        <v>12000</v>
      </c>
      <c r="I20" s="126">
        <f>'5.2'!J77</f>
        <v>0</v>
      </c>
      <c r="J20" s="170">
        <f>'5.2'!K77</f>
        <v>732</v>
      </c>
      <c r="K20" s="126">
        <f>'5.2'!L77</f>
        <v>0</v>
      </c>
      <c r="L20" s="170">
        <f>'5.2'!M77</f>
        <v>0</v>
      </c>
      <c r="M20" s="126">
        <f>'5.2'!N77</f>
        <v>0</v>
      </c>
      <c r="N20" s="157">
        <f>'5.2'!O77</f>
        <v>0</v>
      </c>
    </row>
    <row r="21" spans="1:14" ht="12.75">
      <c r="A21" s="274" t="s">
        <v>599</v>
      </c>
      <c r="B21" s="126">
        <f>SUM(C21:O21)</f>
        <v>334870</v>
      </c>
      <c r="C21" s="126">
        <f>'5.2'!D78</f>
        <v>168278</v>
      </c>
      <c r="D21" s="170">
        <f>'5.2'!E78</f>
        <v>43062</v>
      </c>
      <c r="E21" s="126">
        <f>'5.2'!F78</f>
        <v>53619</v>
      </c>
      <c r="F21" s="170">
        <f>'5.2'!G78</f>
        <v>0</v>
      </c>
      <c r="G21" s="126">
        <f>'5.2'!H78</f>
        <v>0</v>
      </c>
      <c r="H21" s="170">
        <f>'5.2'!I78</f>
        <v>62759</v>
      </c>
      <c r="I21" s="126">
        <f>'5.2'!J78</f>
        <v>0</v>
      </c>
      <c r="J21" s="170">
        <f>'5.2'!K78</f>
        <v>7152</v>
      </c>
      <c r="K21" s="126">
        <f>'5.2'!L78</f>
        <v>0</v>
      </c>
      <c r="L21" s="170">
        <f>'5.2'!M78</f>
        <v>0</v>
      </c>
      <c r="M21" s="126">
        <f>'5.2'!N78</f>
        <v>0</v>
      </c>
      <c r="N21" s="170">
        <f>'5.2'!O78</f>
        <v>0</v>
      </c>
    </row>
    <row r="22" spans="1:14" ht="12.75">
      <c r="A22" s="330" t="s">
        <v>670</v>
      </c>
      <c r="B22" s="195">
        <f>SUM(C22:O22)</f>
        <v>364445</v>
      </c>
      <c r="C22" s="195">
        <f>'5.2'!D80</f>
        <v>165526</v>
      </c>
      <c r="D22" s="195">
        <f>'5.2'!E80</f>
        <v>41782</v>
      </c>
      <c r="E22" s="195">
        <f>'5.2'!F80</f>
        <v>65824</v>
      </c>
      <c r="F22" s="195">
        <f>'5.2'!G80</f>
        <v>0</v>
      </c>
      <c r="G22" s="195">
        <f>'5.2'!H80</f>
        <v>0</v>
      </c>
      <c r="H22" s="195">
        <f>'5.2'!I80</f>
        <v>82067</v>
      </c>
      <c r="I22" s="195">
        <f>'5.2'!J80</f>
        <v>0</v>
      </c>
      <c r="J22" s="195">
        <f>'5.2'!K80</f>
        <v>9246</v>
      </c>
      <c r="K22" s="195">
        <f>'5.2'!L80</f>
        <v>0</v>
      </c>
      <c r="L22" s="195">
        <f>'5.2'!M80</f>
        <v>0</v>
      </c>
      <c r="M22" s="195">
        <f>'5.2'!N80</f>
        <v>0</v>
      </c>
      <c r="N22" s="195">
        <f>'5.2'!O80</f>
        <v>0</v>
      </c>
    </row>
    <row r="23" spans="1:14" ht="12.75">
      <c r="A23" s="15" t="s">
        <v>450</v>
      </c>
      <c r="B23" s="179"/>
      <c r="C23" s="182"/>
      <c r="D23" s="179"/>
      <c r="E23" s="182"/>
      <c r="F23" s="179"/>
      <c r="G23" s="182"/>
      <c r="H23" s="179"/>
      <c r="I23" s="182"/>
      <c r="J23" s="179"/>
      <c r="K23" s="182"/>
      <c r="L23" s="179"/>
      <c r="M23" s="182"/>
      <c r="N23" s="179"/>
    </row>
    <row r="24" spans="1:14" ht="12.75">
      <c r="A24" s="273" t="s">
        <v>102</v>
      </c>
      <c r="B24" s="126">
        <f>SUM(C24:O24)</f>
        <v>189127</v>
      </c>
      <c r="C24" s="178">
        <v>106116</v>
      </c>
      <c r="D24" s="188">
        <v>28237</v>
      </c>
      <c r="E24" s="178">
        <v>54774</v>
      </c>
      <c r="F24" s="188"/>
      <c r="G24" s="178"/>
      <c r="H24" s="188"/>
      <c r="I24" s="178"/>
      <c r="J24" s="188"/>
      <c r="K24" s="178"/>
      <c r="L24" s="188"/>
      <c r="M24" s="178"/>
      <c r="N24" s="188"/>
    </row>
    <row r="25" spans="1:14" ht="12.75">
      <c r="A25" s="274" t="s">
        <v>599</v>
      </c>
      <c r="B25" s="160">
        <f>SUM(C25:O25)</f>
        <v>198738</v>
      </c>
      <c r="C25" s="187">
        <v>112288</v>
      </c>
      <c r="D25" s="159">
        <v>29376</v>
      </c>
      <c r="E25" s="187">
        <v>57074</v>
      </c>
      <c r="F25" s="159"/>
      <c r="G25" s="187"/>
      <c r="H25" s="159"/>
      <c r="I25" s="187"/>
      <c r="J25" s="159"/>
      <c r="K25" s="187"/>
      <c r="L25" s="159"/>
      <c r="M25" s="187"/>
      <c r="N25" s="159"/>
    </row>
    <row r="26" spans="1:14" ht="12.75">
      <c r="A26" s="330" t="s">
        <v>670</v>
      </c>
      <c r="B26" s="160">
        <f>SUM(C26:O26)</f>
        <v>218802</v>
      </c>
      <c r="C26" s="178">
        <v>120653</v>
      </c>
      <c r="D26" s="188">
        <v>32192</v>
      </c>
      <c r="E26" s="178">
        <v>65957</v>
      </c>
      <c r="F26" s="188"/>
      <c r="G26" s="178"/>
      <c r="H26" s="188"/>
      <c r="I26" s="178"/>
      <c r="J26" s="188"/>
      <c r="K26" s="178"/>
      <c r="L26" s="188"/>
      <c r="M26" s="178"/>
      <c r="N26" s="188"/>
    </row>
    <row r="27" spans="1:14" ht="12.75">
      <c r="A27" s="15" t="s">
        <v>354</v>
      </c>
      <c r="B27" s="163"/>
      <c r="C27" s="167"/>
      <c r="D27" s="163"/>
      <c r="E27" s="167"/>
      <c r="F27" s="163"/>
      <c r="G27" s="167"/>
      <c r="H27" s="163"/>
      <c r="I27" s="167"/>
      <c r="J27" s="163"/>
      <c r="K27" s="167"/>
      <c r="L27" s="163"/>
      <c r="M27" s="167"/>
      <c r="N27" s="163"/>
    </row>
    <row r="28" spans="1:14" ht="12.75">
      <c r="A28" s="273" t="s">
        <v>102</v>
      </c>
      <c r="B28" s="126">
        <f>SUM(C28:O28)</f>
        <v>23756</v>
      </c>
      <c r="C28" s="170">
        <v>15274</v>
      </c>
      <c r="D28" s="126">
        <v>4083</v>
      </c>
      <c r="E28" s="170">
        <v>4399</v>
      </c>
      <c r="F28" s="126"/>
      <c r="G28" s="170"/>
      <c r="H28" s="126"/>
      <c r="I28" s="170"/>
      <c r="J28" s="126"/>
      <c r="K28" s="170"/>
      <c r="L28" s="126"/>
      <c r="M28" s="170"/>
      <c r="N28" s="126"/>
    </row>
    <row r="29" spans="1:14" ht="12.75">
      <c r="A29" s="274" t="s">
        <v>599</v>
      </c>
      <c r="B29" s="126">
        <f>SUM(C29:O29)</f>
        <v>24619</v>
      </c>
      <c r="C29" s="170">
        <v>15576</v>
      </c>
      <c r="D29" s="126">
        <v>4164</v>
      </c>
      <c r="E29" s="170">
        <v>4879</v>
      </c>
      <c r="F29" s="126"/>
      <c r="G29" s="170"/>
      <c r="H29" s="126"/>
      <c r="I29" s="170"/>
      <c r="J29" s="126"/>
      <c r="K29" s="170"/>
      <c r="L29" s="126"/>
      <c r="M29" s="170"/>
      <c r="N29" s="126"/>
    </row>
    <row r="30" spans="1:14" ht="12.75">
      <c r="A30" s="330" t="s">
        <v>670</v>
      </c>
      <c r="B30" s="195">
        <f>SUM(C30:O30)</f>
        <v>28874</v>
      </c>
      <c r="C30" s="195">
        <v>15854</v>
      </c>
      <c r="D30" s="195">
        <v>4384</v>
      </c>
      <c r="E30" s="195">
        <v>4851</v>
      </c>
      <c r="F30" s="195"/>
      <c r="G30" s="195"/>
      <c r="H30" s="195"/>
      <c r="I30" s="195"/>
      <c r="J30" s="195">
        <v>3785</v>
      </c>
      <c r="K30" s="195"/>
      <c r="L30" s="195"/>
      <c r="M30" s="195"/>
      <c r="N30" s="195"/>
    </row>
    <row r="31" spans="1:14" ht="12.75">
      <c r="A31" s="15" t="s">
        <v>355</v>
      </c>
      <c r="B31" s="179"/>
      <c r="C31" s="167"/>
      <c r="D31" s="163"/>
      <c r="E31" s="167"/>
      <c r="F31" s="163"/>
      <c r="G31" s="167"/>
      <c r="H31" s="163"/>
      <c r="I31" s="167"/>
      <c r="J31" s="163"/>
      <c r="K31" s="167"/>
      <c r="L31" s="163"/>
      <c r="M31" s="167"/>
      <c r="N31" s="163"/>
    </row>
    <row r="32" spans="1:14" ht="12.75">
      <c r="A32" s="273" t="s">
        <v>102</v>
      </c>
      <c r="B32" s="126">
        <f>SUM(C32:O32)</f>
        <v>135093</v>
      </c>
      <c r="C32" s="170">
        <v>68018</v>
      </c>
      <c r="D32" s="126">
        <v>17986</v>
      </c>
      <c r="E32" s="170">
        <v>49089</v>
      </c>
      <c r="F32" s="126"/>
      <c r="G32" s="170"/>
      <c r="H32" s="126"/>
      <c r="I32" s="170"/>
      <c r="J32" s="126"/>
      <c r="K32" s="170"/>
      <c r="L32" s="126"/>
      <c r="M32" s="170"/>
      <c r="N32" s="126"/>
    </row>
    <row r="33" spans="1:14" ht="12.75">
      <c r="A33" s="274" t="s">
        <v>599</v>
      </c>
      <c r="B33" s="160">
        <f>SUM(C33:O33)</f>
        <v>140370</v>
      </c>
      <c r="C33" s="169">
        <v>69310</v>
      </c>
      <c r="D33" s="160">
        <v>18334</v>
      </c>
      <c r="E33" s="169">
        <v>52726</v>
      </c>
      <c r="F33" s="160"/>
      <c r="G33" s="169"/>
      <c r="H33" s="160"/>
      <c r="I33" s="169"/>
      <c r="J33" s="160"/>
      <c r="K33" s="169"/>
      <c r="L33" s="160"/>
      <c r="M33" s="169"/>
      <c r="N33" s="160"/>
    </row>
    <row r="34" spans="1:14" ht="12.75">
      <c r="A34" s="330" t="s">
        <v>670</v>
      </c>
      <c r="B34" s="160">
        <f>SUM(C34:O34)</f>
        <v>143750</v>
      </c>
      <c r="C34" s="195">
        <v>65377</v>
      </c>
      <c r="D34" s="195">
        <v>18270</v>
      </c>
      <c r="E34" s="195">
        <v>59953</v>
      </c>
      <c r="F34" s="195">
        <v>150</v>
      </c>
      <c r="G34" s="195"/>
      <c r="H34" s="195"/>
      <c r="I34" s="195"/>
      <c r="J34" s="195"/>
      <c r="K34" s="195"/>
      <c r="L34" s="195"/>
      <c r="M34" s="195"/>
      <c r="N34" s="195"/>
    </row>
    <row r="35" spans="1:14" ht="12.75">
      <c r="A35" s="28" t="s">
        <v>356</v>
      </c>
      <c r="B35" s="174"/>
      <c r="C35" s="170"/>
      <c r="D35" s="126"/>
      <c r="E35" s="170"/>
      <c r="F35" s="126"/>
      <c r="G35" s="170"/>
      <c r="H35" s="126"/>
      <c r="I35" s="170"/>
      <c r="J35" s="126"/>
      <c r="K35" s="170"/>
      <c r="L35" s="126"/>
      <c r="M35" s="170"/>
      <c r="N35" s="126"/>
    </row>
    <row r="36" spans="1:14" ht="12.75">
      <c r="A36" s="273" t="s">
        <v>102</v>
      </c>
      <c r="B36" s="126">
        <f>SUM(C36:O36)</f>
        <v>37288</v>
      </c>
      <c r="C36" s="170">
        <v>21292</v>
      </c>
      <c r="D36" s="126">
        <v>5388</v>
      </c>
      <c r="E36" s="170">
        <v>10608</v>
      </c>
      <c r="F36" s="126"/>
      <c r="G36" s="170"/>
      <c r="H36" s="126"/>
      <c r="I36" s="170"/>
      <c r="J36" s="126"/>
      <c r="K36" s="170"/>
      <c r="L36" s="126"/>
      <c r="M36" s="170"/>
      <c r="N36" s="126"/>
    </row>
    <row r="37" spans="1:14" ht="12.75">
      <c r="A37" s="274" t="s">
        <v>599</v>
      </c>
      <c r="B37" s="126">
        <f>SUM(C37:O37)</f>
        <v>38203</v>
      </c>
      <c r="C37" s="170">
        <v>21711</v>
      </c>
      <c r="D37" s="126">
        <v>5501</v>
      </c>
      <c r="E37" s="170">
        <v>10991</v>
      </c>
      <c r="F37" s="126"/>
      <c r="G37" s="170"/>
      <c r="H37" s="126"/>
      <c r="I37" s="170"/>
      <c r="J37" s="126"/>
      <c r="K37" s="170"/>
      <c r="L37" s="126"/>
      <c r="M37" s="170"/>
      <c r="N37" s="126"/>
    </row>
    <row r="38" spans="1:14" ht="12.75">
      <c r="A38" s="330" t="s">
        <v>670</v>
      </c>
      <c r="B38" s="195">
        <f>SUM(C38:O38)</f>
        <v>35649</v>
      </c>
      <c r="C38" s="195">
        <v>19957</v>
      </c>
      <c r="D38" s="195">
        <v>4701</v>
      </c>
      <c r="E38" s="195">
        <v>10991</v>
      </c>
      <c r="F38" s="195"/>
      <c r="G38" s="195"/>
      <c r="H38" s="195"/>
      <c r="I38" s="195"/>
      <c r="J38" s="195"/>
      <c r="K38" s="195"/>
      <c r="L38" s="195"/>
      <c r="M38" s="195"/>
      <c r="N38" s="195"/>
    </row>
    <row r="39" spans="1:14" ht="12.75">
      <c r="A39" s="15" t="s">
        <v>451</v>
      </c>
      <c r="B39" s="179"/>
      <c r="C39" s="167"/>
      <c r="D39" s="163"/>
      <c r="E39" s="167"/>
      <c r="F39" s="163"/>
      <c r="G39" s="167"/>
      <c r="H39" s="163"/>
      <c r="I39" s="167"/>
      <c r="J39" s="163"/>
      <c r="K39" s="167"/>
      <c r="L39" s="163"/>
      <c r="M39" s="167"/>
      <c r="N39" s="163"/>
    </row>
    <row r="40" spans="1:14" ht="12.75">
      <c r="A40" s="273" t="s">
        <v>102</v>
      </c>
      <c r="B40" s="126">
        <f>SUM(C40:O40)</f>
        <v>100855</v>
      </c>
      <c r="C40" s="170">
        <v>25374</v>
      </c>
      <c r="D40" s="126">
        <v>6778</v>
      </c>
      <c r="E40" s="170">
        <v>47703</v>
      </c>
      <c r="F40" s="126">
        <v>21000</v>
      </c>
      <c r="G40" s="170"/>
      <c r="H40" s="126"/>
      <c r="I40" s="170"/>
      <c r="J40" s="126"/>
      <c r="K40" s="170"/>
      <c r="L40" s="126"/>
      <c r="M40" s="170"/>
      <c r="N40" s="126"/>
    </row>
    <row r="41" spans="1:14" ht="12.75">
      <c r="A41" s="274" t="s">
        <v>599</v>
      </c>
      <c r="B41" s="160">
        <f>SUM(C41:O41)</f>
        <v>102510</v>
      </c>
      <c r="C41" s="169">
        <v>25374</v>
      </c>
      <c r="D41" s="160">
        <v>6778</v>
      </c>
      <c r="E41" s="169">
        <v>48989</v>
      </c>
      <c r="F41" s="160">
        <v>21000</v>
      </c>
      <c r="G41" s="169"/>
      <c r="H41" s="160"/>
      <c r="I41" s="169"/>
      <c r="J41" s="160">
        <v>369</v>
      </c>
      <c r="K41" s="169"/>
      <c r="L41" s="160"/>
      <c r="M41" s="169"/>
      <c r="N41" s="160"/>
    </row>
    <row r="42" spans="1:14" ht="12.75">
      <c r="A42" s="330" t="s">
        <v>670</v>
      </c>
      <c r="B42" s="160">
        <f>SUM(C42:O42)</f>
        <v>102510</v>
      </c>
      <c r="C42" s="195">
        <v>25374</v>
      </c>
      <c r="D42" s="195">
        <v>6778</v>
      </c>
      <c r="E42" s="195">
        <v>51578</v>
      </c>
      <c r="F42" s="195">
        <v>18411</v>
      </c>
      <c r="G42" s="195"/>
      <c r="H42" s="195"/>
      <c r="I42" s="195"/>
      <c r="J42" s="195">
        <v>369</v>
      </c>
      <c r="K42" s="195"/>
      <c r="L42" s="195"/>
      <c r="M42" s="195"/>
      <c r="N42" s="195"/>
    </row>
    <row r="43" spans="1:14" ht="12.75">
      <c r="A43" s="28" t="s">
        <v>563</v>
      </c>
      <c r="B43" s="174"/>
      <c r="C43" s="170"/>
      <c r="D43" s="126"/>
      <c r="E43" s="170"/>
      <c r="F43" s="126"/>
      <c r="G43" s="170"/>
      <c r="H43" s="126"/>
      <c r="I43" s="170"/>
      <c r="J43" s="126"/>
      <c r="K43" s="170"/>
      <c r="L43" s="126"/>
      <c r="M43" s="170"/>
      <c r="N43" s="126"/>
    </row>
    <row r="44" spans="1:14" ht="12.75">
      <c r="A44" s="273" t="s">
        <v>102</v>
      </c>
      <c r="B44" s="126">
        <f>SUM(C44:O44)</f>
        <v>342993</v>
      </c>
      <c r="C44" s="170">
        <v>79223</v>
      </c>
      <c r="D44" s="126">
        <v>20878</v>
      </c>
      <c r="E44" s="170">
        <v>241892</v>
      </c>
      <c r="F44" s="126">
        <v>1000</v>
      </c>
      <c r="G44" s="170"/>
      <c r="H44" s="126"/>
      <c r="I44" s="170"/>
      <c r="J44" s="126"/>
      <c r="K44" s="170"/>
      <c r="L44" s="126"/>
      <c r="M44" s="170"/>
      <c r="N44" s="126"/>
    </row>
    <row r="45" spans="1:14" ht="12.75">
      <c r="A45" s="274" t="s">
        <v>599</v>
      </c>
      <c r="B45" s="126">
        <f>SUM(C45:O45)</f>
        <v>361607</v>
      </c>
      <c r="C45" s="170">
        <v>83718</v>
      </c>
      <c r="D45" s="126">
        <v>22011</v>
      </c>
      <c r="E45" s="170">
        <v>254776</v>
      </c>
      <c r="F45" s="126">
        <v>1000</v>
      </c>
      <c r="G45" s="170"/>
      <c r="H45" s="126"/>
      <c r="I45" s="170"/>
      <c r="J45" s="126">
        <v>102</v>
      </c>
      <c r="K45" s="170"/>
      <c r="L45" s="126"/>
      <c r="M45" s="170"/>
      <c r="N45" s="126"/>
    </row>
    <row r="46" spans="1:14" ht="12.75">
      <c r="A46" s="330" t="s">
        <v>670</v>
      </c>
      <c r="B46" s="195">
        <f>SUM(C46:O46)</f>
        <v>369996</v>
      </c>
      <c r="C46" s="195">
        <v>84278</v>
      </c>
      <c r="D46" s="195">
        <v>22324</v>
      </c>
      <c r="E46" s="195">
        <v>261938</v>
      </c>
      <c r="F46" s="195">
        <v>1354</v>
      </c>
      <c r="G46" s="195"/>
      <c r="H46" s="195"/>
      <c r="I46" s="195"/>
      <c r="J46" s="195">
        <v>102</v>
      </c>
      <c r="K46" s="195"/>
      <c r="L46" s="195"/>
      <c r="M46" s="195"/>
      <c r="N46" s="195"/>
    </row>
    <row r="47" spans="1:14" ht="12.75">
      <c r="A47" s="15" t="s">
        <v>259</v>
      </c>
      <c r="B47" s="179"/>
      <c r="C47" s="167"/>
      <c r="D47" s="163"/>
      <c r="E47" s="167"/>
      <c r="F47" s="163"/>
      <c r="G47" s="167"/>
      <c r="H47" s="163"/>
      <c r="I47" s="167"/>
      <c r="J47" s="163"/>
      <c r="K47" s="167"/>
      <c r="L47" s="163"/>
      <c r="M47" s="167"/>
      <c r="N47" s="163"/>
    </row>
    <row r="48" spans="1:14" ht="12.75">
      <c r="A48" s="273" t="s">
        <v>102</v>
      </c>
      <c r="B48" s="126">
        <f>SUM(C48:N48)</f>
        <v>2508413</v>
      </c>
      <c r="C48" s="170">
        <f aca="true" t="shared" si="0" ref="C48:N48">SUM(C16,C20,C24,C28,C32,C36,C40,C44)</f>
        <v>480637</v>
      </c>
      <c r="D48" s="126">
        <f t="shared" si="0"/>
        <v>125663</v>
      </c>
      <c r="E48" s="170">
        <f t="shared" si="0"/>
        <v>890913</v>
      </c>
      <c r="F48" s="126">
        <f t="shared" si="0"/>
        <v>135998</v>
      </c>
      <c r="G48" s="170">
        <f t="shared" si="0"/>
        <v>11439</v>
      </c>
      <c r="H48" s="126">
        <f t="shared" si="0"/>
        <v>23550</v>
      </c>
      <c r="I48" s="170">
        <f t="shared" si="0"/>
        <v>22599</v>
      </c>
      <c r="J48" s="126">
        <f t="shared" si="0"/>
        <v>69927</v>
      </c>
      <c r="K48" s="170">
        <f t="shared" si="0"/>
        <v>1200</v>
      </c>
      <c r="L48" s="126">
        <f t="shared" si="0"/>
        <v>440000</v>
      </c>
      <c r="M48" s="170">
        <f t="shared" si="0"/>
        <v>221107</v>
      </c>
      <c r="N48" s="126">
        <f t="shared" si="0"/>
        <v>85380</v>
      </c>
    </row>
    <row r="49" spans="1:14" ht="12.75">
      <c r="A49" s="274" t="s">
        <v>599</v>
      </c>
      <c r="B49" s="160">
        <f>SUM(C49:N49)</f>
        <v>2584443</v>
      </c>
      <c r="C49" s="169">
        <f aca="true" t="shared" si="1" ref="C49:N49">SUM(C17,C21,C25,C29,C33,C37,C41,C45)</f>
        <v>509103</v>
      </c>
      <c r="D49" s="160">
        <f t="shared" si="1"/>
        <v>132739</v>
      </c>
      <c r="E49" s="169">
        <f t="shared" si="1"/>
        <v>920076</v>
      </c>
      <c r="F49" s="160">
        <f t="shared" si="1"/>
        <v>141367</v>
      </c>
      <c r="G49" s="169">
        <f t="shared" si="1"/>
        <v>74094</v>
      </c>
      <c r="H49" s="160">
        <f t="shared" si="1"/>
        <v>80019</v>
      </c>
      <c r="I49" s="169">
        <f t="shared" si="1"/>
        <v>103309</v>
      </c>
      <c r="J49" s="160">
        <f t="shared" si="1"/>
        <v>93875</v>
      </c>
      <c r="K49" s="169">
        <f t="shared" si="1"/>
        <v>2300</v>
      </c>
      <c r="L49" s="160">
        <f t="shared" si="1"/>
        <v>140000</v>
      </c>
      <c r="M49" s="169">
        <f t="shared" si="1"/>
        <v>378174</v>
      </c>
      <c r="N49" s="160">
        <f t="shared" si="1"/>
        <v>9387</v>
      </c>
    </row>
    <row r="50" spans="1:14" ht="12.75">
      <c r="A50" s="330" t="s">
        <v>670</v>
      </c>
      <c r="B50" s="160">
        <f>SUM(C50:N50)</f>
        <v>2520604</v>
      </c>
      <c r="C50" s="338">
        <f>SUM(C18,C22,C26,C30,C34,C38,C42,C46)</f>
        <v>520023</v>
      </c>
      <c r="D50" s="338">
        <f aca="true" t="shared" si="2" ref="D50:N50">SUM(D18,D22,D26,D30,D34,D38,D42,D46)</f>
        <v>135160</v>
      </c>
      <c r="E50" s="338">
        <f t="shared" si="2"/>
        <v>956421</v>
      </c>
      <c r="F50" s="338">
        <f t="shared" si="2"/>
        <v>133379</v>
      </c>
      <c r="G50" s="338">
        <f t="shared" si="2"/>
        <v>74874</v>
      </c>
      <c r="H50" s="338">
        <f t="shared" si="2"/>
        <v>101118</v>
      </c>
      <c r="I50" s="338">
        <f t="shared" si="2"/>
        <v>22577</v>
      </c>
      <c r="J50" s="338">
        <f t="shared" si="2"/>
        <v>39560</v>
      </c>
      <c r="K50" s="338">
        <f t="shared" si="2"/>
        <v>1100</v>
      </c>
      <c r="L50" s="338">
        <f t="shared" si="2"/>
        <v>140000</v>
      </c>
      <c r="M50" s="338">
        <f t="shared" si="2"/>
        <v>387005</v>
      </c>
      <c r="N50" s="338">
        <f t="shared" si="2"/>
        <v>9387</v>
      </c>
    </row>
    <row r="51" spans="1:14" ht="12.75">
      <c r="A51" s="1"/>
      <c r="B51" s="223"/>
      <c r="C51" s="1"/>
      <c r="D51" s="223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22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22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sheetProtection/>
  <mergeCells count="13">
    <mergeCell ref="A4:N4"/>
    <mergeCell ref="A5:N5"/>
    <mergeCell ref="A6:N6"/>
    <mergeCell ref="A10:A13"/>
    <mergeCell ref="E11:E13"/>
    <mergeCell ref="I11:I13"/>
    <mergeCell ref="J11:J13"/>
    <mergeCell ref="C11:C13"/>
    <mergeCell ref="C10:H10"/>
    <mergeCell ref="I10:K10"/>
    <mergeCell ref="N10:N13"/>
    <mergeCell ref="M10:M13"/>
    <mergeCell ref="L10:L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&amp;C&amp;P. oldal</oddFooter>
  </headerFooter>
  <rowBreaks count="1" manualBreakCount="1">
    <brk id="4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50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2.421875" style="0" customWidth="1"/>
    <col min="2" max="2" width="10.140625" style="260" customWidth="1"/>
    <col min="3" max="3" width="10.42187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9.421875" style="0" customWidth="1"/>
    <col min="15" max="15" width="9.57421875" style="0" customWidth="1"/>
    <col min="17" max="17" width="9.8515625" style="0" bestFit="1" customWidth="1"/>
  </cols>
  <sheetData>
    <row r="1" spans="1:15" ht="15.75">
      <c r="A1" s="4" t="s">
        <v>917</v>
      </c>
      <c r="B1" s="46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6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5.75">
      <c r="A3" s="451" t="s">
        <v>327</v>
      </c>
      <c r="B3" s="451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5.75">
      <c r="A4" s="451" t="s">
        <v>664</v>
      </c>
      <c r="B4" s="451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</row>
    <row r="5" spans="1:15" ht="15.75">
      <c r="A5" s="451" t="s">
        <v>22</v>
      </c>
      <c r="B5" s="451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 t="s">
        <v>43</v>
      </c>
      <c r="K6" s="5"/>
      <c r="L6" s="5"/>
      <c r="M6" s="5"/>
      <c r="N6" s="5"/>
      <c r="O6" s="5"/>
    </row>
    <row r="7" spans="1:15" ht="12.75">
      <c r="A7" s="472" t="s">
        <v>540</v>
      </c>
      <c r="B7" s="414"/>
      <c r="C7" s="472" t="s">
        <v>539</v>
      </c>
      <c r="D7" s="480" t="s">
        <v>72</v>
      </c>
      <c r="E7" s="475"/>
      <c r="F7" s="475"/>
      <c r="G7" s="475"/>
      <c r="H7" s="475"/>
      <c r="I7" s="481"/>
      <c r="J7" s="475" t="s">
        <v>73</v>
      </c>
      <c r="K7" s="476"/>
      <c r="L7" s="476"/>
      <c r="M7" s="472" t="s">
        <v>537</v>
      </c>
      <c r="N7" s="472" t="s">
        <v>536</v>
      </c>
      <c r="O7" s="477" t="s">
        <v>75</v>
      </c>
    </row>
    <row r="8" spans="1:15" ht="12.75">
      <c r="A8" s="446"/>
      <c r="B8" s="398"/>
      <c r="C8" s="473"/>
      <c r="D8" s="472" t="s">
        <v>538</v>
      </c>
      <c r="E8" s="294" t="s">
        <v>76</v>
      </c>
      <c r="F8" s="477" t="s">
        <v>77</v>
      </c>
      <c r="G8" s="294" t="s">
        <v>78</v>
      </c>
      <c r="H8" s="293" t="s">
        <v>247</v>
      </c>
      <c r="I8" s="135" t="s">
        <v>47</v>
      </c>
      <c r="J8" s="477" t="s">
        <v>79</v>
      </c>
      <c r="K8" s="477" t="s">
        <v>80</v>
      </c>
      <c r="L8" s="295" t="s">
        <v>48</v>
      </c>
      <c r="M8" s="473"/>
      <c r="N8" s="473"/>
      <c r="O8" s="478"/>
    </row>
    <row r="9" spans="1:15" ht="12.75">
      <c r="A9" s="446"/>
      <c r="B9" s="398"/>
      <c r="C9" s="473"/>
      <c r="D9" s="473"/>
      <c r="E9" s="294" t="s">
        <v>81</v>
      </c>
      <c r="F9" s="478"/>
      <c r="G9" s="294" t="s">
        <v>82</v>
      </c>
      <c r="H9" s="293" t="s">
        <v>248</v>
      </c>
      <c r="I9" s="293" t="s">
        <v>257</v>
      </c>
      <c r="J9" s="478"/>
      <c r="K9" s="478"/>
      <c r="L9" s="294" t="s">
        <v>83</v>
      </c>
      <c r="M9" s="473"/>
      <c r="N9" s="473"/>
      <c r="O9" s="478"/>
    </row>
    <row r="10" spans="1:15" ht="12.75">
      <c r="A10" s="456"/>
      <c r="B10" s="399"/>
      <c r="C10" s="474"/>
      <c r="D10" s="474"/>
      <c r="E10" s="297" t="s">
        <v>84</v>
      </c>
      <c r="F10" s="479"/>
      <c r="G10" s="297" t="s">
        <v>85</v>
      </c>
      <c r="H10" s="296" t="s">
        <v>249</v>
      </c>
      <c r="I10" s="296" t="s">
        <v>258</v>
      </c>
      <c r="J10" s="479"/>
      <c r="K10" s="479"/>
      <c r="L10" s="297" t="s">
        <v>60</v>
      </c>
      <c r="M10" s="474"/>
      <c r="N10" s="474"/>
      <c r="O10" s="479"/>
    </row>
    <row r="11" spans="1:15" ht="12.75">
      <c r="A11" s="298" t="s">
        <v>7</v>
      </c>
      <c r="B11" s="415"/>
      <c r="C11" s="291" t="s">
        <v>8</v>
      </c>
      <c r="D11" s="298" t="s">
        <v>9</v>
      </c>
      <c r="E11" s="291" t="s">
        <v>10</v>
      </c>
      <c r="F11" s="298" t="s">
        <v>11</v>
      </c>
      <c r="G11" s="291" t="s">
        <v>12</v>
      </c>
      <c r="H11" s="298" t="s">
        <v>14</v>
      </c>
      <c r="I11" s="292" t="s">
        <v>15</v>
      </c>
      <c r="J11" s="290" t="s">
        <v>16</v>
      </c>
      <c r="K11" s="298" t="s">
        <v>17</v>
      </c>
      <c r="L11" s="291" t="s">
        <v>18</v>
      </c>
      <c r="M11" s="296" t="s">
        <v>19</v>
      </c>
      <c r="N11" s="291" t="s">
        <v>20</v>
      </c>
      <c r="O11" s="298" t="s">
        <v>21</v>
      </c>
    </row>
    <row r="12" spans="1:15" ht="12.75">
      <c r="A12" s="15" t="s">
        <v>329</v>
      </c>
      <c r="B12" s="12" t="s">
        <v>887</v>
      </c>
      <c r="C12" s="163"/>
      <c r="D12" s="163"/>
      <c r="E12" s="167"/>
      <c r="F12" s="163"/>
      <c r="G12" s="167"/>
      <c r="H12" s="163"/>
      <c r="I12" s="167"/>
      <c r="J12" s="163"/>
      <c r="K12" s="167"/>
      <c r="L12" s="163"/>
      <c r="M12" s="167"/>
      <c r="N12" s="163"/>
      <c r="O12" s="165"/>
    </row>
    <row r="13" spans="1:15" ht="12.75">
      <c r="A13" s="273" t="s">
        <v>102</v>
      </c>
      <c r="B13" s="273"/>
      <c r="C13" s="126">
        <f>SUM(D13:O13)</f>
        <v>0</v>
      </c>
      <c r="D13" s="126">
        <v>0</v>
      </c>
      <c r="E13" s="170">
        <v>0</v>
      </c>
      <c r="F13" s="126">
        <v>0</v>
      </c>
      <c r="G13" s="170">
        <v>0</v>
      </c>
      <c r="H13" s="126">
        <v>0</v>
      </c>
      <c r="I13" s="170">
        <v>0</v>
      </c>
      <c r="J13" s="126">
        <v>0</v>
      </c>
      <c r="K13" s="170">
        <v>0</v>
      </c>
      <c r="L13" s="126">
        <v>0</v>
      </c>
      <c r="M13" s="170">
        <v>0</v>
      </c>
      <c r="N13" s="126">
        <v>0</v>
      </c>
      <c r="O13" s="157">
        <v>0</v>
      </c>
    </row>
    <row r="14" spans="1:15" ht="12.75">
      <c r="A14" s="273" t="s">
        <v>671</v>
      </c>
      <c r="B14" s="273"/>
      <c r="C14" s="126">
        <f>SUM(D14:O14)</f>
        <v>2623</v>
      </c>
      <c r="D14" s="126"/>
      <c r="E14" s="170"/>
      <c r="F14" s="126"/>
      <c r="G14" s="170"/>
      <c r="H14" s="126"/>
      <c r="I14" s="170"/>
      <c r="J14" s="126">
        <v>2623</v>
      </c>
      <c r="K14" s="170"/>
      <c r="L14" s="126"/>
      <c r="M14" s="170"/>
      <c r="N14" s="126"/>
      <c r="O14" s="157"/>
    </row>
    <row r="15" spans="1:15" ht="12.75">
      <c r="A15" s="273" t="s">
        <v>672</v>
      </c>
      <c r="B15" s="273"/>
      <c r="C15" s="126">
        <f>SUM(D15:O15)</f>
        <v>2623</v>
      </c>
      <c r="D15" s="126"/>
      <c r="E15" s="170"/>
      <c r="F15" s="126"/>
      <c r="G15" s="170"/>
      <c r="H15" s="126"/>
      <c r="I15" s="170"/>
      <c r="J15" s="126">
        <v>2623</v>
      </c>
      <c r="K15" s="170"/>
      <c r="L15" s="126"/>
      <c r="M15" s="170"/>
      <c r="N15" s="126"/>
      <c r="O15" s="157"/>
    </row>
    <row r="16" spans="1:15" ht="12.75">
      <c r="A16" s="15" t="s">
        <v>330</v>
      </c>
      <c r="B16" s="12" t="s">
        <v>887</v>
      </c>
      <c r="C16" s="163"/>
      <c r="D16" s="163"/>
      <c r="E16" s="167"/>
      <c r="F16" s="163"/>
      <c r="G16" s="167"/>
      <c r="H16" s="163"/>
      <c r="I16" s="167"/>
      <c r="J16" s="163"/>
      <c r="K16" s="167"/>
      <c r="L16" s="163"/>
      <c r="M16" s="167"/>
      <c r="N16" s="163"/>
      <c r="O16" s="165"/>
    </row>
    <row r="17" spans="1:15" ht="12.75">
      <c r="A17" s="273" t="s">
        <v>102</v>
      </c>
      <c r="B17" s="273"/>
      <c r="C17" s="126">
        <f>SUM(D17:O17)</f>
        <v>53232</v>
      </c>
      <c r="D17" s="126">
        <v>0</v>
      </c>
      <c r="E17" s="170">
        <v>0</v>
      </c>
      <c r="F17" s="126">
        <v>53232</v>
      </c>
      <c r="G17" s="170">
        <v>0</v>
      </c>
      <c r="H17" s="126">
        <v>0</v>
      </c>
      <c r="I17" s="170">
        <v>0</v>
      </c>
      <c r="J17" s="126">
        <v>0</v>
      </c>
      <c r="K17" s="170">
        <v>0</v>
      </c>
      <c r="L17" s="126">
        <v>0</v>
      </c>
      <c r="M17" s="170">
        <v>0</v>
      </c>
      <c r="N17" s="126">
        <v>0</v>
      </c>
      <c r="O17" s="157">
        <v>0</v>
      </c>
    </row>
    <row r="18" spans="1:15" ht="12.75">
      <c r="A18" s="273" t="s">
        <v>671</v>
      </c>
      <c r="B18" s="273"/>
      <c r="C18" s="126">
        <f>SUM(D18:O18)</f>
        <v>53232</v>
      </c>
      <c r="D18" s="126"/>
      <c r="E18" s="170"/>
      <c r="F18" s="126">
        <v>53232</v>
      </c>
      <c r="G18" s="170"/>
      <c r="H18" s="126"/>
      <c r="I18" s="170"/>
      <c r="J18" s="126"/>
      <c r="K18" s="170"/>
      <c r="L18" s="126"/>
      <c r="M18" s="170"/>
      <c r="N18" s="126"/>
      <c r="O18" s="157"/>
    </row>
    <row r="19" spans="1:15" ht="12.75">
      <c r="A19" s="273" t="s">
        <v>689</v>
      </c>
      <c r="B19" s="273"/>
      <c r="C19" s="126">
        <f>SUM(D19:O19)</f>
        <v>41959</v>
      </c>
      <c r="D19" s="126"/>
      <c r="E19" s="170"/>
      <c r="F19" s="126">
        <v>41959</v>
      </c>
      <c r="G19" s="170"/>
      <c r="H19" s="126"/>
      <c r="I19" s="170"/>
      <c r="J19" s="126"/>
      <c r="K19" s="170"/>
      <c r="L19" s="126"/>
      <c r="M19" s="170"/>
      <c r="N19" s="126"/>
      <c r="O19" s="157"/>
    </row>
    <row r="20" spans="1:15" ht="12.75">
      <c r="A20" s="273" t="s">
        <v>690</v>
      </c>
      <c r="B20" s="273"/>
      <c r="C20" s="126">
        <f>SUM(D20:O20)</f>
        <v>41959</v>
      </c>
      <c r="D20" s="126"/>
      <c r="E20" s="170"/>
      <c r="F20" s="126">
        <v>41959</v>
      </c>
      <c r="G20" s="170"/>
      <c r="H20" s="126"/>
      <c r="I20" s="170"/>
      <c r="J20" s="126"/>
      <c r="K20" s="170"/>
      <c r="L20" s="126"/>
      <c r="M20" s="170"/>
      <c r="N20" s="126"/>
      <c r="O20" s="157"/>
    </row>
    <row r="21" spans="1:15" ht="12.75">
      <c r="A21" s="274" t="s">
        <v>672</v>
      </c>
      <c r="B21" s="274"/>
      <c r="C21" s="160">
        <f>SUM(D21:O21)</f>
        <v>95191</v>
      </c>
      <c r="D21" s="160">
        <v>0</v>
      </c>
      <c r="E21" s="169">
        <v>0</v>
      </c>
      <c r="F21" s="160">
        <f>SUM(F18,F20)</f>
        <v>95191</v>
      </c>
      <c r="G21" s="169">
        <v>0</v>
      </c>
      <c r="H21" s="160">
        <v>0</v>
      </c>
      <c r="I21" s="169">
        <v>0</v>
      </c>
      <c r="J21" s="160">
        <v>0</v>
      </c>
      <c r="K21" s="169">
        <v>0</v>
      </c>
      <c r="L21" s="160">
        <v>0</v>
      </c>
      <c r="M21" s="169">
        <v>0</v>
      </c>
      <c r="N21" s="160">
        <v>0</v>
      </c>
      <c r="O21" s="156">
        <v>0</v>
      </c>
    </row>
    <row r="22" spans="1:15" ht="12.75">
      <c r="A22" s="28" t="s">
        <v>331</v>
      </c>
      <c r="B22" s="13" t="s">
        <v>887</v>
      </c>
      <c r="C22" s="126"/>
      <c r="D22" s="126"/>
      <c r="E22" s="170"/>
      <c r="F22" s="126"/>
      <c r="G22" s="170"/>
      <c r="H22" s="163"/>
      <c r="I22" s="170"/>
      <c r="J22" s="163"/>
      <c r="K22" s="170"/>
      <c r="L22" s="163"/>
      <c r="M22" s="170"/>
      <c r="N22" s="163"/>
      <c r="O22" s="163"/>
    </row>
    <row r="23" spans="1:15" ht="12.75">
      <c r="A23" s="273" t="s">
        <v>102</v>
      </c>
      <c r="B23" s="273"/>
      <c r="C23" s="248">
        <f aca="true" t="shared" si="0" ref="C23:C28">SUM(D23:O23)</f>
        <v>38980</v>
      </c>
      <c r="D23" s="126">
        <v>0</v>
      </c>
      <c r="E23" s="170">
        <v>0</v>
      </c>
      <c r="F23" s="126">
        <v>0</v>
      </c>
      <c r="G23" s="170">
        <v>0</v>
      </c>
      <c r="H23" s="126">
        <v>0</v>
      </c>
      <c r="I23" s="170">
        <v>0</v>
      </c>
      <c r="J23" s="126">
        <v>8249</v>
      </c>
      <c r="K23" s="170">
        <v>30731</v>
      </c>
      <c r="L23" s="126">
        <v>0</v>
      </c>
      <c r="M23" s="170">
        <v>0</v>
      </c>
      <c r="N23" s="126">
        <v>0</v>
      </c>
      <c r="O23" s="126">
        <v>0</v>
      </c>
    </row>
    <row r="24" spans="1:15" ht="12.75">
      <c r="A24" s="273" t="s">
        <v>671</v>
      </c>
      <c r="B24" s="273"/>
      <c r="C24" s="248">
        <f t="shared" si="0"/>
        <v>41163</v>
      </c>
      <c r="D24" s="126"/>
      <c r="E24" s="170"/>
      <c r="F24" s="126"/>
      <c r="G24" s="170"/>
      <c r="H24" s="126"/>
      <c r="I24" s="170"/>
      <c r="J24" s="126">
        <v>10432</v>
      </c>
      <c r="K24" s="170">
        <v>30731</v>
      </c>
      <c r="L24" s="126"/>
      <c r="M24" s="170"/>
      <c r="N24" s="126"/>
      <c r="O24" s="126"/>
    </row>
    <row r="25" spans="1:15" ht="12.75">
      <c r="A25" s="273" t="s">
        <v>691</v>
      </c>
      <c r="B25" s="273"/>
      <c r="C25" s="126">
        <f t="shared" si="0"/>
        <v>590</v>
      </c>
      <c r="D25" s="126"/>
      <c r="E25" s="170"/>
      <c r="F25" s="126"/>
      <c r="G25" s="170"/>
      <c r="H25" s="126"/>
      <c r="I25" s="170"/>
      <c r="J25" s="126">
        <v>590</v>
      </c>
      <c r="K25" s="170"/>
      <c r="L25" s="126"/>
      <c r="M25" s="170"/>
      <c r="N25" s="126"/>
      <c r="O25" s="436"/>
    </row>
    <row r="26" spans="1:15" ht="12.75">
      <c r="A26" s="273" t="s">
        <v>840</v>
      </c>
      <c r="B26" s="273"/>
      <c r="C26" s="126">
        <f t="shared" si="0"/>
        <v>-30731</v>
      </c>
      <c r="D26" s="126"/>
      <c r="E26" s="170"/>
      <c r="F26" s="126"/>
      <c r="G26" s="170"/>
      <c r="H26" s="126"/>
      <c r="I26" s="170"/>
      <c r="J26" s="126"/>
      <c r="K26" s="170">
        <v>-30731</v>
      </c>
      <c r="L26" s="126"/>
      <c r="M26" s="170"/>
      <c r="N26" s="126"/>
      <c r="O26" s="436"/>
    </row>
    <row r="27" spans="1:15" ht="12.75">
      <c r="A27" s="273" t="s">
        <v>690</v>
      </c>
      <c r="B27" s="273"/>
      <c r="C27" s="248">
        <f t="shared" si="0"/>
        <v>-30141</v>
      </c>
      <c r="D27" s="126"/>
      <c r="E27" s="170"/>
      <c r="F27" s="126"/>
      <c r="G27" s="170"/>
      <c r="H27" s="126"/>
      <c r="I27" s="170"/>
      <c r="J27" s="126">
        <v>590</v>
      </c>
      <c r="K27" s="170">
        <v>-30731</v>
      </c>
      <c r="L27" s="126"/>
      <c r="M27" s="170"/>
      <c r="N27" s="126"/>
      <c r="O27" s="436"/>
    </row>
    <row r="28" spans="1:15" ht="12.75">
      <c r="A28" s="273" t="s">
        <v>672</v>
      </c>
      <c r="B28" s="273"/>
      <c r="C28" s="126">
        <f t="shared" si="0"/>
        <v>11022</v>
      </c>
      <c r="D28" s="126">
        <v>0</v>
      </c>
      <c r="E28" s="170">
        <v>0</v>
      </c>
      <c r="F28" s="126">
        <v>0</v>
      </c>
      <c r="G28" s="170">
        <v>0</v>
      </c>
      <c r="H28" s="160">
        <v>0</v>
      </c>
      <c r="I28" s="170">
        <v>0</v>
      </c>
      <c r="J28" s="160">
        <f>SUM(J24,J27)</f>
        <v>11022</v>
      </c>
      <c r="K28" s="170">
        <v>0</v>
      </c>
      <c r="L28" s="160">
        <v>0</v>
      </c>
      <c r="M28" s="170">
        <v>0</v>
      </c>
      <c r="N28" s="160">
        <v>0</v>
      </c>
      <c r="O28" s="441">
        <v>0</v>
      </c>
    </row>
    <row r="29" spans="1:15" ht="12.75">
      <c r="A29" s="15" t="s">
        <v>452</v>
      </c>
      <c r="B29" s="12" t="s">
        <v>887</v>
      </c>
      <c r="C29" s="163"/>
      <c r="D29" s="163"/>
      <c r="E29" s="167"/>
      <c r="F29" s="163"/>
      <c r="G29" s="171"/>
      <c r="H29" s="173"/>
      <c r="I29" s="167"/>
      <c r="J29" s="163"/>
      <c r="K29" s="167"/>
      <c r="L29" s="163"/>
      <c r="M29" s="167"/>
      <c r="N29" s="163"/>
      <c r="O29" s="165"/>
    </row>
    <row r="30" spans="1:15" ht="12.75">
      <c r="A30" s="273" t="s">
        <v>102</v>
      </c>
      <c r="B30" s="273"/>
      <c r="C30" s="126">
        <f>SUM(D30:O30)</f>
        <v>13300</v>
      </c>
      <c r="D30" s="126">
        <v>0</v>
      </c>
      <c r="E30" s="170">
        <v>0</v>
      </c>
      <c r="F30" s="126">
        <v>13300</v>
      </c>
      <c r="G30" s="170">
        <v>0</v>
      </c>
      <c r="H30" s="126">
        <v>0</v>
      </c>
      <c r="I30" s="170">
        <v>0</v>
      </c>
      <c r="J30" s="126">
        <v>0</v>
      </c>
      <c r="K30" s="170">
        <v>0</v>
      </c>
      <c r="L30" s="126">
        <v>0</v>
      </c>
      <c r="M30" s="170">
        <v>0</v>
      </c>
      <c r="N30" s="126">
        <v>0</v>
      </c>
      <c r="O30" s="157">
        <v>0</v>
      </c>
    </row>
    <row r="31" spans="1:15" ht="12.75">
      <c r="A31" s="273" t="s">
        <v>671</v>
      </c>
      <c r="B31" s="273"/>
      <c r="C31" s="126">
        <f>SUM(D31:O31)</f>
        <v>13300</v>
      </c>
      <c r="D31" s="126"/>
      <c r="E31" s="170"/>
      <c r="F31" s="126">
        <v>13300</v>
      </c>
      <c r="G31" s="170"/>
      <c r="H31" s="126"/>
      <c r="I31" s="170"/>
      <c r="J31" s="126"/>
      <c r="K31" s="170"/>
      <c r="L31" s="126"/>
      <c r="M31" s="170"/>
      <c r="N31" s="126"/>
      <c r="O31" s="157"/>
    </row>
    <row r="32" spans="1:15" ht="12.75">
      <c r="A32" s="273" t="s">
        <v>692</v>
      </c>
      <c r="B32" s="273"/>
      <c r="C32" s="126">
        <f>SUM(D32:O32)</f>
        <v>-12805</v>
      </c>
      <c r="D32" s="126"/>
      <c r="E32" s="170"/>
      <c r="F32" s="126">
        <v>-12805</v>
      </c>
      <c r="G32" s="170"/>
      <c r="H32" s="126"/>
      <c r="I32" s="170"/>
      <c r="J32" s="126"/>
      <c r="K32" s="170"/>
      <c r="L32" s="126"/>
      <c r="M32" s="170"/>
      <c r="N32" s="126"/>
      <c r="O32" s="157"/>
    </row>
    <row r="33" spans="1:15" ht="12.75">
      <c r="A33" s="273" t="s">
        <v>690</v>
      </c>
      <c r="B33" s="273"/>
      <c r="C33" s="126">
        <f>SUM(D33:O33)</f>
        <v>-12805</v>
      </c>
      <c r="D33" s="126"/>
      <c r="E33" s="170"/>
      <c r="F33" s="126">
        <v>-12805</v>
      </c>
      <c r="G33" s="170"/>
      <c r="H33" s="126"/>
      <c r="I33" s="170"/>
      <c r="J33" s="126"/>
      <c r="K33" s="170"/>
      <c r="L33" s="126"/>
      <c r="M33" s="170"/>
      <c r="N33" s="126"/>
      <c r="O33" s="157"/>
    </row>
    <row r="34" spans="1:15" ht="12.75">
      <c r="A34" s="274" t="s">
        <v>672</v>
      </c>
      <c r="B34" s="274"/>
      <c r="C34" s="160">
        <f>SUM(D34:O34)</f>
        <v>495</v>
      </c>
      <c r="D34" s="160"/>
      <c r="E34" s="169"/>
      <c r="F34" s="160">
        <f>SUM(F31,F33)</f>
        <v>495</v>
      </c>
      <c r="G34" s="169"/>
      <c r="H34" s="160"/>
      <c r="I34" s="169"/>
      <c r="J34" s="160"/>
      <c r="K34" s="169"/>
      <c r="L34" s="160"/>
      <c r="M34" s="169"/>
      <c r="N34" s="160"/>
      <c r="O34" s="156"/>
    </row>
    <row r="35" spans="1:15" ht="12.75">
      <c r="A35" s="28" t="s">
        <v>456</v>
      </c>
      <c r="B35" s="13" t="s">
        <v>887</v>
      </c>
      <c r="C35" s="126"/>
      <c r="D35" s="126"/>
      <c r="E35" s="170"/>
      <c r="F35" s="126"/>
      <c r="G35" s="170"/>
      <c r="H35" s="126"/>
      <c r="I35" s="170"/>
      <c r="J35" s="126"/>
      <c r="K35" s="170"/>
      <c r="L35" s="126"/>
      <c r="M35" s="170"/>
      <c r="N35" s="126"/>
      <c r="O35" s="157"/>
    </row>
    <row r="36" spans="1:15" ht="12.75">
      <c r="A36" s="273" t="s">
        <v>102</v>
      </c>
      <c r="B36" s="273"/>
      <c r="C36" s="126">
        <f>SUM(D36:O36)</f>
        <v>39157</v>
      </c>
      <c r="D36" s="126">
        <v>0</v>
      </c>
      <c r="E36" s="170">
        <v>0</v>
      </c>
      <c r="F36" s="126">
        <v>26607</v>
      </c>
      <c r="G36" s="170">
        <v>0</v>
      </c>
      <c r="H36" s="126">
        <v>0</v>
      </c>
      <c r="I36" s="170">
        <v>0</v>
      </c>
      <c r="J36" s="126">
        <v>11350</v>
      </c>
      <c r="K36" s="170">
        <v>0</v>
      </c>
      <c r="L36" s="126">
        <v>1200</v>
      </c>
      <c r="M36" s="170">
        <v>0</v>
      </c>
      <c r="N36" s="126">
        <v>0</v>
      </c>
      <c r="O36" s="157">
        <v>0</v>
      </c>
    </row>
    <row r="37" spans="1:15" ht="12.75">
      <c r="A37" s="273" t="s">
        <v>671</v>
      </c>
      <c r="B37" s="273"/>
      <c r="C37" s="126">
        <f>SUM(D37:O37)</f>
        <v>39157</v>
      </c>
      <c r="D37" s="126"/>
      <c r="E37" s="170"/>
      <c r="F37" s="126">
        <v>26607</v>
      </c>
      <c r="G37" s="170"/>
      <c r="H37" s="126"/>
      <c r="I37" s="170"/>
      <c r="J37" s="126">
        <v>11350</v>
      </c>
      <c r="K37" s="170"/>
      <c r="L37" s="126">
        <v>1200</v>
      </c>
      <c r="M37" s="170"/>
      <c r="N37" s="126"/>
      <c r="O37" s="157"/>
    </row>
    <row r="38" spans="1:15" ht="12.75">
      <c r="A38" s="273" t="s">
        <v>693</v>
      </c>
      <c r="B38" s="273"/>
      <c r="C38" s="126">
        <f aca="true" t="shared" si="1" ref="C38:C44">SUM(D38:O38)</f>
        <v>-11350</v>
      </c>
      <c r="D38" s="126"/>
      <c r="E38" s="170"/>
      <c r="F38" s="126"/>
      <c r="G38" s="170"/>
      <c r="H38" s="126"/>
      <c r="I38" s="170"/>
      <c r="J38" s="126">
        <v>-11350</v>
      </c>
      <c r="K38" s="170"/>
      <c r="L38" s="126"/>
      <c r="M38" s="170"/>
      <c r="N38" s="126"/>
      <c r="O38" s="157"/>
    </row>
    <row r="39" spans="1:15" ht="12.75">
      <c r="A39" s="273" t="s">
        <v>694</v>
      </c>
      <c r="B39" s="273"/>
      <c r="C39" s="126">
        <f t="shared" si="1"/>
        <v>-1200</v>
      </c>
      <c r="D39" s="126"/>
      <c r="E39" s="170"/>
      <c r="F39" s="126"/>
      <c r="G39" s="170"/>
      <c r="H39" s="126"/>
      <c r="I39" s="170"/>
      <c r="J39" s="126"/>
      <c r="K39" s="170"/>
      <c r="L39" s="126">
        <v>-1200</v>
      </c>
      <c r="M39" s="170"/>
      <c r="N39" s="126"/>
      <c r="O39" s="157"/>
    </row>
    <row r="40" spans="1:15" ht="12.75">
      <c r="A40" s="273" t="s">
        <v>706</v>
      </c>
      <c r="B40" s="273"/>
      <c r="C40" s="126">
        <v>-16452</v>
      </c>
      <c r="D40" s="126"/>
      <c r="E40" s="170"/>
      <c r="F40" s="126">
        <v>-16452</v>
      </c>
      <c r="G40" s="170"/>
      <c r="H40" s="126"/>
      <c r="I40" s="170"/>
      <c r="J40" s="126"/>
      <c r="K40" s="170"/>
      <c r="L40" s="126"/>
      <c r="M40" s="170"/>
      <c r="N40" s="126"/>
      <c r="O40" s="157"/>
    </row>
    <row r="41" spans="1:15" ht="12.75">
      <c r="A41" s="273" t="s">
        <v>695</v>
      </c>
      <c r="B41" s="273"/>
      <c r="C41" s="126">
        <f t="shared" si="1"/>
        <v>19449</v>
      </c>
      <c r="D41" s="126"/>
      <c r="E41" s="170"/>
      <c r="F41" s="126">
        <v>19449</v>
      </c>
      <c r="G41" s="170"/>
      <c r="H41" s="126"/>
      <c r="I41" s="170"/>
      <c r="J41" s="126"/>
      <c r="K41" s="170"/>
      <c r="L41" s="126"/>
      <c r="M41" s="170"/>
      <c r="N41" s="126"/>
      <c r="O41" s="157"/>
    </row>
    <row r="42" spans="1:15" ht="12.75">
      <c r="A42" s="273" t="s">
        <v>696</v>
      </c>
      <c r="B42" s="273"/>
      <c r="C42" s="126">
        <f t="shared" si="1"/>
        <v>-377</v>
      </c>
      <c r="D42" s="126"/>
      <c r="E42" s="170"/>
      <c r="F42" s="126">
        <v>-377</v>
      </c>
      <c r="G42" s="170"/>
      <c r="H42" s="126"/>
      <c r="I42" s="170"/>
      <c r="J42" s="126"/>
      <c r="K42" s="170"/>
      <c r="L42" s="126"/>
      <c r="M42" s="170"/>
      <c r="N42" s="126"/>
      <c r="O42" s="157"/>
    </row>
    <row r="43" spans="1:15" ht="12.75">
      <c r="A43" s="273" t="s">
        <v>697</v>
      </c>
      <c r="B43" s="273"/>
      <c r="C43" s="126">
        <f t="shared" si="1"/>
        <v>12</v>
      </c>
      <c r="D43" s="126"/>
      <c r="E43" s="170"/>
      <c r="F43" s="126">
        <v>12</v>
      </c>
      <c r="G43" s="170"/>
      <c r="H43" s="126"/>
      <c r="I43" s="170"/>
      <c r="J43" s="126"/>
      <c r="K43" s="170"/>
      <c r="L43" s="126"/>
      <c r="M43" s="170"/>
      <c r="N43" s="126"/>
      <c r="O43" s="157"/>
    </row>
    <row r="44" spans="1:15" ht="12.75">
      <c r="A44" s="273" t="s">
        <v>698</v>
      </c>
      <c r="B44" s="273"/>
      <c r="C44" s="126">
        <f t="shared" si="1"/>
        <v>2908</v>
      </c>
      <c r="D44" s="126"/>
      <c r="E44" s="170"/>
      <c r="F44" s="126">
        <v>2908</v>
      </c>
      <c r="G44" s="170"/>
      <c r="H44" s="126"/>
      <c r="I44" s="170"/>
      <c r="J44" s="126"/>
      <c r="K44" s="170"/>
      <c r="L44" s="126"/>
      <c r="M44" s="170"/>
      <c r="N44" s="126"/>
      <c r="O44" s="157"/>
    </row>
    <row r="45" spans="1:15" ht="12.75">
      <c r="A45" s="273" t="s">
        <v>690</v>
      </c>
      <c r="B45" s="273"/>
      <c r="C45" s="126">
        <f aca="true" t="shared" si="2" ref="C45:O45">SUM(C38:C44)</f>
        <v>-7010</v>
      </c>
      <c r="D45" s="126">
        <f t="shared" si="2"/>
        <v>0</v>
      </c>
      <c r="E45" s="126">
        <f t="shared" si="2"/>
        <v>0</v>
      </c>
      <c r="F45" s="126">
        <f t="shared" si="2"/>
        <v>5540</v>
      </c>
      <c r="G45" s="126">
        <f t="shared" si="2"/>
        <v>0</v>
      </c>
      <c r="H45" s="126">
        <f t="shared" si="2"/>
        <v>0</v>
      </c>
      <c r="I45" s="126">
        <f t="shared" si="2"/>
        <v>0</v>
      </c>
      <c r="J45" s="126">
        <f t="shared" si="2"/>
        <v>-11350</v>
      </c>
      <c r="K45" s="126">
        <f t="shared" si="2"/>
        <v>0</v>
      </c>
      <c r="L45" s="126">
        <f t="shared" si="2"/>
        <v>-1200</v>
      </c>
      <c r="M45" s="126">
        <f t="shared" si="2"/>
        <v>0</v>
      </c>
      <c r="N45" s="126">
        <f t="shared" si="2"/>
        <v>0</v>
      </c>
      <c r="O45" s="126">
        <f t="shared" si="2"/>
        <v>0</v>
      </c>
    </row>
    <row r="46" spans="1:15" ht="12.75">
      <c r="A46" s="273" t="s">
        <v>672</v>
      </c>
      <c r="B46" s="273"/>
      <c r="C46" s="126">
        <f>SUM(C37,C45)</f>
        <v>32147</v>
      </c>
      <c r="D46" s="126">
        <f aca="true" t="shared" si="3" ref="D46:O46">SUM(D37,D45)</f>
        <v>0</v>
      </c>
      <c r="E46" s="126">
        <f t="shared" si="3"/>
        <v>0</v>
      </c>
      <c r="F46" s="126">
        <f t="shared" si="3"/>
        <v>32147</v>
      </c>
      <c r="G46" s="126">
        <f t="shared" si="3"/>
        <v>0</v>
      </c>
      <c r="H46" s="126">
        <f t="shared" si="3"/>
        <v>0</v>
      </c>
      <c r="I46" s="126">
        <f t="shared" si="3"/>
        <v>0</v>
      </c>
      <c r="J46" s="126">
        <f t="shared" si="3"/>
        <v>0</v>
      </c>
      <c r="K46" s="126">
        <f t="shared" si="3"/>
        <v>0</v>
      </c>
      <c r="L46" s="126">
        <f t="shared" si="3"/>
        <v>0</v>
      </c>
      <c r="M46" s="126">
        <f t="shared" si="3"/>
        <v>0</v>
      </c>
      <c r="N46" s="126">
        <f t="shared" si="3"/>
        <v>0</v>
      </c>
      <c r="O46" s="126">
        <f t="shared" si="3"/>
        <v>0</v>
      </c>
    </row>
    <row r="47" spans="1:15" s="226" customFormat="1" ht="12.75">
      <c r="A47" s="15" t="s">
        <v>457</v>
      </c>
      <c r="B47" s="12" t="s">
        <v>887</v>
      </c>
      <c r="C47" s="163"/>
      <c r="D47" s="163"/>
      <c r="E47" s="167"/>
      <c r="F47" s="163"/>
      <c r="G47" s="167"/>
      <c r="H47" s="163"/>
      <c r="I47" s="167"/>
      <c r="J47" s="163"/>
      <c r="K47" s="167"/>
      <c r="L47" s="163"/>
      <c r="M47" s="167"/>
      <c r="N47" s="163"/>
      <c r="O47" s="165"/>
    </row>
    <row r="48" spans="1:15" s="226" customFormat="1" ht="12.75">
      <c r="A48" s="273" t="s">
        <v>102</v>
      </c>
      <c r="B48" s="273"/>
      <c r="C48" s="126">
        <f>SUM(D48:O48)</f>
        <v>30924</v>
      </c>
      <c r="D48" s="126">
        <v>0</v>
      </c>
      <c r="E48" s="170">
        <v>0</v>
      </c>
      <c r="F48" s="126">
        <v>28924</v>
      </c>
      <c r="G48" s="170">
        <v>0</v>
      </c>
      <c r="H48" s="126">
        <v>0</v>
      </c>
      <c r="I48" s="170">
        <v>0</v>
      </c>
      <c r="J48" s="126">
        <v>2000</v>
      </c>
      <c r="K48" s="170">
        <v>0</v>
      </c>
      <c r="L48" s="126">
        <v>0</v>
      </c>
      <c r="M48" s="170">
        <v>0</v>
      </c>
      <c r="N48" s="126">
        <v>0</v>
      </c>
      <c r="O48" s="157">
        <v>0</v>
      </c>
    </row>
    <row r="49" spans="1:15" s="226" customFormat="1" ht="12.75">
      <c r="A49" s="273" t="s">
        <v>671</v>
      </c>
      <c r="B49" s="273"/>
      <c r="C49" s="126">
        <f>SUM(D49:O49)</f>
        <v>30924</v>
      </c>
      <c r="D49" s="126"/>
      <c r="E49" s="170"/>
      <c r="F49" s="126">
        <v>28924</v>
      </c>
      <c r="G49" s="170"/>
      <c r="H49" s="126"/>
      <c r="I49" s="170"/>
      <c r="J49" s="126">
        <v>2000</v>
      </c>
      <c r="K49" s="170"/>
      <c r="L49" s="126"/>
      <c r="M49" s="170"/>
      <c r="N49" s="126"/>
      <c r="O49" s="157"/>
    </row>
    <row r="50" spans="1:15" s="226" customFormat="1" ht="12.75">
      <c r="A50" s="273" t="s">
        <v>700</v>
      </c>
      <c r="B50" s="273"/>
      <c r="C50" s="126">
        <f aca="true" t="shared" si="4" ref="C50:C57">SUM(D50:O50)</f>
        <v>-2000</v>
      </c>
      <c r="D50" s="126"/>
      <c r="E50" s="170"/>
      <c r="F50" s="126"/>
      <c r="G50" s="170"/>
      <c r="H50" s="126"/>
      <c r="I50" s="170"/>
      <c r="J50" s="126">
        <v>-2000</v>
      </c>
      <c r="K50" s="170"/>
      <c r="L50" s="126"/>
      <c r="M50" s="170"/>
      <c r="N50" s="126"/>
      <c r="O50" s="157"/>
    </row>
    <row r="51" spans="1:15" s="226" customFormat="1" ht="12.75">
      <c r="A51" s="273" t="s">
        <v>697</v>
      </c>
      <c r="B51" s="273"/>
      <c r="C51" s="126">
        <f t="shared" si="4"/>
        <v>-223</v>
      </c>
      <c r="D51" s="126"/>
      <c r="E51" s="170"/>
      <c r="F51" s="126">
        <v>-223</v>
      </c>
      <c r="G51" s="170"/>
      <c r="H51" s="126"/>
      <c r="I51" s="170"/>
      <c r="J51" s="126"/>
      <c r="K51" s="170"/>
      <c r="L51" s="126"/>
      <c r="M51" s="170"/>
      <c r="N51" s="126"/>
      <c r="O51" s="157"/>
    </row>
    <row r="52" spans="1:15" s="226" customFormat="1" ht="12.75">
      <c r="A52" s="273" t="s">
        <v>698</v>
      </c>
      <c r="B52" s="273"/>
      <c r="C52" s="126">
        <f t="shared" si="4"/>
        <v>7191</v>
      </c>
      <c r="D52" s="126"/>
      <c r="E52" s="170"/>
      <c r="F52" s="126">
        <v>7191</v>
      </c>
      <c r="G52" s="170"/>
      <c r="H52" s="126"/>
      <c r="I52" s="170"/>
      <c r="J52" s="126"/>
      <c r="K52" s="170"/>
      <c r="L52" s="126"/>
      <c r="M52" s="170"/>
      <c r="N52" s="126"/>
      <c r="O52" s="157"/>
    </row>
    <row r="53" spans="1:15" s="226" customFormat="1" ht="12.75">
      <c r="A53" s="273" t="s">
        <v>702</v>
      </c>
      <c r="B53" s="273"/>
      <c r="C53" s="126">
        <f t="shared" si="4"/>
        <v>82</v>
      </c>
      <c r="D53" s="126"/>
      <c r="E53" s="170"/>
      <c r="F53" s="126">
        <v>82</v>
      </c>
      <c r="G53" s="170"/>
      <c r="H53" s="126"/>
      <c r="I53" s="170"/>
      <c r="J53" s="126"/>
      <c r="K53" s="170"/>
      <c r="L53" s="126"/>
      <c r="M53" s="170"/>
      <c r="N53" s="126"/>
      <c r="O53" s="157"/>
    </row>
    <row r="54" spans="1:15" s="226" customFormat="1" ht="12.75">
      <c r="A54" s="273" t="s">
        <v>705</v>
      </c>
      <c r="B54" s="273"/>
      <c r="C54" s="126">
        <f t="shared" si="4"/>
        <v>-1723</v>
      </c>
      <c r="D54" s="126"/>
      <c r="E54" s="170"/>
      <c r="F54" s="126">
        <v>-1723</v>
      </c>
      <c r="G54" s="170"/>
      <c r="H54" s="126"/>
      <c r="I54" s="170"/>
      <c r="J54" s="126"/>
      <c r="K54" s="170"/>
      <c r="L54" s="126"/>
      <c r="M54" s="170"/>
      <c r="N54" s="126"/>
      <c r="O54" s="157"/>
    </row>
    <row r="55" spans="1:15" s="226" customFormat="1" ht="12.75">
      <c r="A55" s="273" t="s">
        <v>703</v>
      </c>
      <c r="B55" s="273"/>
      <c r="C55" s="126">
        <f t="shared" si="4"/>
        <v>2000</v>
      </c>
      <c r="D55" s="126"/>
      <c r="E55" s="170"/>
      <c r="F55" s="126">
        <v>2000</v>
      </c>
      <c r="G55" s="170"/>
      <c r="H55" s="126"/>
      <c r="I55" s="170"/>
      <c r="J55" s="126"/>
      <c r="K55" s="170"/>
      <c r="L55" s="126"/>
      <c r="M55" s="170"/>
      <c r="N55" s="126"/>
      <c r="O55" s="157"/>
    </row>
    <row r="56" spans="1:15" s="226" customFormat="1" ht="12.75">
      <c r="A56" s="273" t="s">
        <v>704</v>
      </c>
      <c r="B56" s="273"/>
      <c r="C56" s="126">
        <f t="shared" si="4"/>
        <v>-5863</v>
      </c>
      <c r="D56" s="126"/>
      <c r="E56" s="170"/>
      <c r="F56" s="126">
        <v>-5863</v>
      </c>
      <c r="G56" s="170"/>
      <c r="H56" s="126"/>
      <c r="I56" s="170"/>
      <c r="J56" s="126"/>
      <c r="K56" s="170"/>
      <c r="L56" s="126"/>
      <c r="M56" s="170"/>
      <c r="N56" s="126"/>
      <c r="O56" s="157"/>
    </row>
    <row r="57" spans="1:15" s="226" customFormat="1" ht="12.75">
      <c r="A57" s="273" t="s">
        <v>690</v>
      </c>
      <c r="B57" s="273"/>
      <c r="C57" s="126">
        <f t="shared" si="4"/>
        <v>-536</v>
      </c>
      <c r="D57" s="126"/>
      <c r="E57" s="170"/>
      <c r="F57" s="126">
        <f>SUM(F50:F56)</f>
        <v>1464</v>
      </c>
      <c r="G57" s="170"/>
      <c r="H57" s="126"/>
      <c r="I57" s="170"/>
      <c r="J57" s="126">
        <v>-2000</v>
      </c>
      <c r="K57" s="170"/>
      <c r="L57" s="126"/>
      <c r="M57" s="170"/>
      <c r="N57" s="126"/>
      <c r="O57" s="157"/>
    </row>
    <row r="58" spans="1:15" s="226" customFormat="1" ht="12.75">
      <c r="A58" s="274" t="s">
        <v>672</v>
      </c>
      <c r="B58" s="274"/>
      <c r="C58" s="160">
        <f>SUM(D58:O58)</f>
        <v>30388</v>
      </c>
      <c r="D58" s="160"/>
      <c r="E58" s="169"/>
      <c r="F58" s="160">
        <f>SUM(F49,F57)</f>
        <v>30388</v>
      </c>
      <c r="G58" s="169"/>
      <c r="H58" s="160"/>
      <c r="I58" s="169"/>
      <c r="J58" s="160">
        <v>0</v>
      </c>
      <c r="K58" s="169"/>
      <c r="L58" s="160"/>
      <c r="M58" s="169"/>
      <c r="N58" s="160"/>
      <c r="O58" s="156"/>
    </row>
    <row r="59" spans="1:15" s="226" customFormat="1" ht="12.75">
      <c r="A59" s="28" t="s">
        <v>458</v>
      </c>
      <c r="B59" s="13" t="s">
        <v>887</v>
      </c>
      <c r="C59" s="126"/>
      <c r="D59" s="126"/>
      <c r="E59" s="170"/>
      <c r="F59" s="126"/>
      <c r="G59" s="170"/>
      <c r="H59" s="126"/>
      <c r="I59" s="170"/>
      <c r="J59" s="126"/>
      <c r="K59" s="170"/>
      <c r="L59" s="126"/>
      <c r="M59" s="170"/>
      <c r="N59" s="126"/>
      <c r="O59" s="157"/>
    </row>
    <row r="60" spans="1:15" s="226" customFormat="1" ht="12.75">
      <c r="A60" s="273" t="s">
        <v>102</v>
      </c>
      <c r="B60" s="273"/>
      <c r="C60" s="126">
        <f>SUM(D60:O60)</f>
        <v>4931</v>
      </c>
      <c r="D60" s="126">
        <v>0</v>
      </c>
      <c r="E60" s="170">
        <v>0</v>
      </c>
      <c r="F60" s="126">
        <v>4931</v>
      </c>
      <c r="G60" s="170">
        <v>0</v>
      </c>
      <c r="H60" s="126">
        <v>0</v>
      </c>
      <c r="I60" s="170">
        <v>0</v>
      </c>
      <c r="J60" s="126">
        <v>0</v>
      </c>
      <c r="K60" s="170">
        <v>0</v>
      </c>
      <c r="L60" s="126">
        <v>0</v>
      </c>
      <c r="M60" s="170">
        <v>0</v>
      </c>
      <c r="N60" s="126">
        <v>0</v>
      </c>
      <c r="O60" s="157">
        <v>0</v>
      </c>
    </row>
    <row r="61" spans="1:15" s="226" customFormat="1" ht="12.75">
      <c r="A61" s="273" t="s">
        <v>671</v>
      </c>
      <c r="B61" s="273"/>
      <c r="C61" s="126">
        <f>SUM(D61:O61)</f>
        <v>4931</v>
      </c>
      <c r="D61" s="126"/>
      <c r="E61" s="170"/>
      <c r="F61" s="126">
        <v>4931</v>
      </c>
      <c r="G61" s="170"/>
      <c r="H61" s="126"/>
      <c r="I61" s="170"/>
      <c r="J61" s="126"/>
      <c r="K61" s="170"/>
      <c r="L61" s="126"/>
      <c r="M61" s="170"/>
      <c r="N61" s="126"/>
      <c r="O61" s="157"/>
    </row>
    <row r="62" spans="1:15" s="226" customFormat="1" ht="12.75">
      <c r="A62" s="273" t="s">
        <v>701</v>
      </c>
      <c r="B62" s="273"/>
      <c r="C62" s="126">
        <f>SUM(D62:O62)</f>
        <v>-1150</v>
      </c>
      <c r="D62" s="126"/>
      <c r="E62" s="170"/>
      <c r="F62" s="126">
        <v>-1150</v>
      </c>
      <c r="G62" s="170"/>
      <c r="H62" s="126"/>
      <c r="I62" s="170"/>
      <c r="J62" s="126"/>
      <c r="K62" s="170"/>
      <c r="L62" s="126"/>
      <c r="M62" s="170"/>
      <c r="N62" s="126"/>
      <c r="O62" s="157"/>
    </row>
    <row r="63" spans="1:16" s="226" customFormat="1" ht="12.75">
      <c r="A63" s="273" t="s">
        <v>690</v>
      </c>
      <c r="B63" s="273"/>
      <c r="C63" s="126">
        <f>SUM(D63:O63)</f>
        <v>-1150</v>
      </c>
      <c r="D63" s="126"/>
      <c r="E63" s="170"/>
      <c r="F63" s="126">
        <v>-1150</v>
      </c>
      <c r="G63" s="170"/>
      <c r="H63" s="126"/>
      <c r="I63" s="170"/>
      <c r="J63" s="126"/>
      <c r="K63" s="170"/>
      <c r="L63" s="126"/>
      <c r="M63" s="170"/>
      <c r="N63" s="126"/>
      <c r="O63" s="157"/>
      <c r="P63" s="226" t="e">
        <f>szu</f>
        <v>#NAME?</v>
      </c>
    </row>
    <row r="64" spans="1:15" s="226" customFormat="1" ht="12.75">
      <c r="A64" s="273" t="s">
        <v>672</v>
      </c>
      <c r="B64" s="273"/>
      <c r="C64" s="126">
        <f>SUM(D64:O64)</f>
        <v>4931</v>
      </c>
      <c r="D64" s="126"/>
      <c r="E64" s="170"/>
      <c r="F64" s="126">
        <v>4931</v>
      </c>
      <c r="G64" s="170"/>
      <c r="H64" s="126"/>
      <c r="I64" s="170"/>
      <c r="J64" s="126"/>
      <c r="K64" s="170"/>
      <c r="L64" s="126"/>
      <c r="M64" s="170"/>
      <c r="N64" s="126"/>
      <c r="O64" s="157"/>
    </row>
    <row r="65" spans="1:15" ht="12.75">
      <c r="A65" s="15" t="s">
        <v>336</v>
      </c>
      <c r="B65" s="12" t="s">
        <v>887</v>
      </c>
      <c r="C65" s="163"/>
      <c r="D65" s="163"/>
      <c r="E65" s="167"/>
      <c r="F65" s="163"/>
      <c r="G65" s="167"/>
      <c r="H65" s="163"/>
      <c r="I65" s="167"/>
      <c r="J65" s="163"/>
      <c r="K65" s="167"/>
      <c r="L65" s="163"/>
      <c r="M65" s="167"/>
      <c r="N65" s="163"/>
      <c r="O65" s="165"/>
    </row>
    <row r="66" spans="1:15" ht="12.75">
      <c r="A66" s="273" t="s">
        <v>102</v>
      </c>
      <c r="B66" s="273"/>
      <c r="C66" s="126">
        <f>SUM(D66:O66)</f>
        <v>34863</v>
      </c>
      <c r="D66" s="126">
        <v>0</v>
      </c>
      <c r="E66" s="170">
        <v>0</v>
      </c>
      <c r="F66" s="126">
        <v>34863</v>
      </c>
      <c r="G66" s="170">
        <v>0</v>
      </c>
      <c r="H66" s="126">
        <v>0</v>
      </c>
      <c r="I66" s="170">
        <v>0</v>
      </c>
      <c r="J66" s="126">
        <v>0</v>
      </c>
      <c r="K66" s="170">
        <v>0</v>
      </c>
      <c r="L66" s="126">
        <v>0</v>
      </c>
      <c r="M66" s="170">
        <v>0</v>
      </c>
      <c r="N66" s="126">
        <v>0</v>
      </c>
      <c r="O66" s="157">
        <v>0</v>
      </c>
    </row>
    <row r="67" spans="1:15" ht="12.75">
      <c r="A67" s="273" t="s">
        <v>671</v>
      </c>
      <c r="B67" s="273"/>
      <c r="C67" s="126">
        <f>SUM(D67:O67)</f>
        <v>34863</v>
      </c>
      <c r="D67" s="126"/>
      <c r="E67" s="170"/>
      <c r="F67" s="126">
        <v>34863</v>
      </c>
      <c r="G67" s="170"/>
      <c r="H67" s="126"/>
      <c r="I67" s="170"/>
      <c r="J67" s="126"/>
      <c r="K67" s="170"/>
      <c r="L67" s="126"/>
      <c r="M67" s="170"/>
      <c r="N67" s="126"/>
      <c r="O67" s="157"/>
    </row>
    <row r="68" spans="1:15" ht="12.75">
      <c r="A68" s="273" t="s">
        <v>707</v>
      </c>
      <c r="B68" s="273"/>
      <c r="C68" s="126">
        <f>SUM(D68:O68)</f>
        <v>-3627</v>
      </c>
      <c r="D68" s="126"/>
      <c r="E68" s="170"/>
      <c r="F68" s="126">
        <v>-3627</v>
      </c>
      <c r="G68" s="170"/>
      <c r="H68" s="126"/>
      <c r="I68" s="170"/>
      <c r="J68" s="126"/>
      <c r="K68" s="170"/>
      <c r="L68" s="126"/>
      <c r="M68" s="170"/>
      <c r="N68" s="126"/>
      <c r="O68" s="157"/>
    </row>
    <row r="69" spans="1:15" ht="12.75">
      <c r="A69" s="273" t="s">
        <v>690</v>
      </c>
      <c r="B69" s="273"/>
      <c r="C69" s="126">
        <f>SUM(D69:O69)</f>
        <v>-3627</v>
      </c>
      <c r="D69" s="126"/>
      <c r="E69" s="170"/>
      <c r="F69" s="126">
        <v>-3627</v>
      </c>
      <c r="G69" s="170"/>
      <c r="H69" s="126"/>
      <c r="I69" s="170"/>
      <c r="J69" s="126"/>
      <c r="K69" s="170"/>
      <c r="L69" s="126"/>
      <c r="M69" s="170"/>
      <c r="N69" s="126"/>
      <c r="O69" s="157"/>
    </row>
    <row r="70" spans="1:15" ht="12.75">
      <c r="A70" s="274" t="s">
        <v>672</v>
      </c>
      <c r="B70" s="274"/>
      <c r="C70" s="160">
        <f>SUM(D70:O70)</f>
        <v>34863</v>
      </c>
      <c r="D70" s="160"/>
      <c r="E70" s="169"/>
      <c r="F70" s="160">
        <v>34863</v>
      </c>
      <c r="G70" s="169"/>
      <c r="H70" s="160"/>
      <c r="I70" s="169"/>
      <c r="J70" s="160"/>
      <c r="K70" s="169"/>
      <c r="L70" s="160"/>
      <c r="M70" s="169"/>
      <c r="N70" s="160"/>
      <c r="O70" s="156"/>
    </row>
    <row r="71" spans="1:15" ht="12.75">
      <c r="A71" s="73" t="s">
        <v>337</v>
      </c>
      <c r="B71" s="58" t="s">
        <v>887</v>
      </c>
      <c r="C71" s="126"/>
      <c r="D71" s="126"/>
      <c r="E71" s="170"/>
      <c r="F71" s="126"/>
      <c r="G71" s="170"/>
      <c r="H71" s="126"/>
      <c r="I71" s="170"/>
      <c r="J71" s="126"/>
      <c r="K71" s="170"/>
      <c r="L71" s="126"/>
      <c r="M71" s="170"/>
      <c r="N71" s="126"/>
      <c r="O71" s="157"/>
    </row>
    <row r="72" spans="1:15" ht="12.75">
      <c r="A72" s="273" t="s">
        <v>102</v>
      </c>
      <c r="B72" s="273"/>
      <c r="C72" s="126">
        <f>SUM(D72:O72)</f>
        <v>34256</v>
      </c>
      <c r="D72" s="126">
        <v>0</v>
      </c>
      <c r="E72" s="170">
        <v>0</v>
      </c>
      <c r="F72" s="248">
        <v>34256</v>
      </c>
      <c r="G72" s="170">
        <v>0</v>
      </c>
      <c r="H72" s="126">
        <v>0</v>
      </c>
      <c r="I72" s="170">
        <v>0</v>
      </c>
      <c r="J72" s="126">
        <v>0</v>
      </c>
      <c r="K72" s="170">
        <v>0</v>
      </c>
      <c r="L72" s="126">
        <v>0</v>
      </c>
      <c r="M72" s="170">
        <v>0</v>
      </c>
      <c r="N72" s="126">
        <v>0</v>
      </c>
      <c r="O72" s="157">
        <v>0</v>
      </c>
    </row>
    <row r="73" spans="1:15" ht="12.75">
      <c r="A73" s="273" t="s">
        <v>671</v>
      </c>
      <c r="B73" s="273"/>
      <c r="C73" s="126">
        <f>SUM(D73:O73)</f>
        <v>34256</v>
      </c>
      <c r="D73" s="126"/>
      <c r="E73" s="170"/>
      <c r="F73" s="248">
        <v>34256</v>
      </c>
      <c r="G73" s="170"/>
      <c r="H73" s="126"/>
      <c r="I73" s="170"/>
      <c r="J73" s="126"/>
      <c r="K73" s="170"/>
      <c r="L73" s="126"/>
      <c r="M73" s="170"/>
      <c r="N73" s="126"/>
      <c r="O73" s="157"/>
    </row>
    <row r="74" spans="1:15" ht="12.75">
      <c r="A74" s="273" t="s">
        <v>708</v>
      </c>
      <c r="B74" s="273"/>
      <c r="C74" s="126">
        <f>SUM(D74:O74)</f>
        <v>4906</v>
      </c>
      <c r="D74" s="126"/>
      <c r="E74" s="170"/>
      <c r="F74" s="248">
        <v>4906</v>
      </c>
      <c r="G74" s="170"/>
      <c r="H74" s="126"/>
      <c r="I74" s="170"/>
      <c r="J74" s="126"/>
      <c r="K74" s="170"/>
      <c r="L74" s="126"/>
      <c r="M74" s="170"/>
      <c r="N74" s="126"/>
      <c r="O74" s="157"/>
    </row>
    <row r="75" spans="1:15" ht="12.75">
      <c r="A75" s="273" t="s">
        <v>690</v>
      </c>
      <c r="B75" s="273"/>
      <c r="C75" s="126">
        <f>SUM(D75:O75)</f>
        <v>4906</v>
      </c>
      <c r="D75" s="126"/>
      <c r="E75" s="170"/>
      <c r="F75" s="248">
        <v>4906</v>
      </c>
      <c r="G75" s="170"/>
      <c r="H75" s="126"/>
      <c r="I75" s="170"/>
      <c r="J75" s="126"/>
      <c r="K75" s="170"/>
      <c r="L75" s="126"/>
      <c r="M75" s="170"/>
      <c r="N75" s="126"/>
      <c r="O75" s="157"/>
    </row>
    <row r="76" spans="1:15" ht="12.75">
      <c r="A76" s="273" t="s">
        <v>672</v>
      </c>
      <c r="B76" s="273"/>
      <c r="C76" s="126">
        <f>SUM(D76:O76)</f>
        <v>39162</v>
      </c>
      <c r="D76" s="126"/>
      <c r="E76" s="170"/>
      <c r="F76" s="248">
        <f>SUM(F73,F75)</f>
        <v>39162</v>
      </c>
      <c r="G76" s="170"/>
      <c r="H76" s="126"/>
      <c r="I76" s="170"/>
      <c r="J76" s="126"/>
      <c r="K76" s="170"/>
      <c r="L76" s="126"/>
      <c r="M76" s="170"/>
      <c r="N76" s="126"/>
      <c r="O76" s="157"/>
    </row>
    <row r="77" spans="1:15" ht="12.75">
      <c r="A77" s="69" t="s">
        <v>338</v>
      </c>
      <c r="B77" s="56" t="s">
        <v>887</v>
      </c>
      <c r="C77" s="163"/>
      <c r="D77" s="163"/>
      <c r="E77" s="167"/>
      <c r="F77" s="163"/>
      <c r="G77" s="167"/>
      <c r="H77" s="163"/>
      <c r="I77" s="167"/>
      <c r="J77" s="163"/>
      <c r="K77" s="167"/>
      <c r="L77" s="163"/>
      <c r="M77" s="167"/>
      <c r="N77" s="163"/>
      <c r="O77" s="165"/>
    </row>
    <row r="78" spans="1:15" ht="12.75">
      <c r="A78" s="273" t="s">
        <v>102</v>
      </c>
      <c r="B78" s="273"/>
      <c r="C78" s="126">
        <f>SUM(D78:O78)</f>
        <v>942994</v>
      </c>
      <c r="D78" s="126">
        <v>0</v>
      </c>
      <c r="E78" s="170">
        <v>0</v>
      </c>
      <c r="F78" s="126">
        <v>202670</v>
      </c>
      <c r="G78" s="170">
        <v>40753</v>
      </c>
      <c r="H78" s="126">
        <v>0</v>
      </c>
      <c r="I78" s="170">
        <v>0</v>
      </c>
      <c r="J78" s="126">
        <v>0</v>
      </c>
      <c r="K78" s="170">
        <v>38464</v>
      </c>
      <c r="L78" s="126">
        <v>0</v>
      </c>
      <c r="M78" s="170">
        <v>440000</v>
      </c>
      <c r="N78" s="126">
        <v>221107</v>
      </c>
      <c r="O78" s="157"/>
    </row>
    <row r="79" spans="1:15" ht="12.75">
      <c r="A79" s="273" t="s">
        <v>590</v>
      </c>
      <c r="B79" s="273"/>
      <c r="C79" s="126">
        <f>SUM(D79:O79)</f>
        <v>890542</v>
      </c>
      <c r="D79" s="126">
        <v>120</v>
      </c>
      <c r="E79" s="170">
        <v>32</v>
      </c>
      <c r="F79" s="126">
        <v>208954</v>
      </c>
      <c r="G79" s="170">
        <v>45342</v>
      </c>
      <c r="H79" s="126">
        <v>62022</v>
      </c>
      <c r="I79" s="170"/>
      <c r="J79" s="126"/>
      <c r="K79" s="170">
        <v>54798</v>
      </c>
      <c r="L79" s="126">
        <v>1100</v>
      </c>
      <c r="M79" s="170">
        <v>140000</v>
      </c>
      <c r="N79" s="126">
        <v>378174</v>
      </c>
      <c r="O79" s="157"/>
    </row>
    <row r="80" spans="1:15" ht="12.75">
      <c r="A80" s="321" t="s">
        <v>709</v>
      </c>
      <c r="B80" s="321"/>
      <c r="C80" s="126">
        <f>SUM(D80:O80)</f>
        <v>-29915</v>
      </c>
      <c r="D80" s="267"/>
      <c r="F80" s="267"/>
      <c r="H80" s="285"/>
      <c r="J80" s="267"/>
      <c r="K80">
        <v>-29915</v>
      </c>
      <c r="L80" s="267"/>
      <c r="N80" s="267"/>
      <c r="O80" s="327"/>
    </row>
    <row r="81" spans="1:15" ht="12.75">
      <c r="A81" s="273" t="s">
        <v>710</v>
      </c>
      <c r="B81" s="273"/>
      <c r="C81" s="126">
        <f aca="true" t="shared" si="5" ref="C81:C100">SUM(D81:O81)</f>
        <v>0</v>
      </c>
      <c r="D81" s="126"/>
      <c r="E81" s="170"/>
      <c r="F81" s="126"/>
      <c r="G81" s="170"/>
      <c r="H81" s="126"/>
      <c r="I81" s="170"/>
      <c r="J81" s="126"/>
      <c r="K81" s="170" t="s">
        <v>841</v>
      </c>
      <c r="L81" s="126"/>
      <c r="M81" s="170"/>
      <c r="N81" s="126"/>
      <c r="O81" s="157"/>
    </row>
    <row r="82" spans="1:15" ht="12.75">
      <c r="A82" s="273" t="s">
        <v>711</v>
      </c>
      <c r="B82" s="273"/>
      <c r="C82" s="126">
        <f t="shared" si="5"/>
        <v>8831</v>
      </c>
      <c r="D82" s="126"/>
      <c r="E82" s="170"/>
      <c r="F82" s="126"/>
      <c r="G82" s="170"/>
      <c r="H82" s="126"/>
      <c r="I82" s="170"/>
      <c r="J82" s="126"/>
      <c r="K82" s="170"/>
      <c r="L82" s="126"/>
      <c r="M82" s="170"/>
      <c r="N82" s="126">
        <v>8831</v>
      </c>
      <c r="O82" s="157"/>
    </row>
    <row r="83" spans="1:15" ht="12.75">
      <c r="A83" s="273" t="s">
        <v>712</v>
      </c>
      <c r="B83" s="273"/>
      <c r="C83" s="126">
        <f t="shared" si="5"/>
        <v>2034</v>
      </c>
      <c r="D83" s="126"/>
      <c r="E83" s="170"/>
      <c r="F83" s="126"/>
      <c r="G83" s="170"/>
      <c r="H83" s="126">
        <v>2034</v>
      </c>
      <c r="I83" s="170"/>
      <c r="J83" s="126"/>
      <c r="K83" s="170"/>
      <c r="L83" s="126"/>
      <c r="M83" s="170"/>
      <c r="N83" s="126"/>
      <c r="O83" s="157"/>
    </row>
    <row r="84" spans="1:15" ht="12.75">
      <c r="A84" s="273" t="s">
        <v>713</v>
      </c>
      <c r="B84" s="273"/>
      <c r="C84" s="126">
        <f t="shared" si="5"/>
        <v>-476</v>
      </c>
      <c r="D84" s="126"/>
      <c r="E84" s="170"/>
      <c r="F84" s="126"/>
      <c r="G84" s="170">
        <v>-476</v>
      </c>
      <c r="H84" s="126"/>
      <c r="I84" s="170"/>
      <c r="J84" s="126"/>
      <c r="K84" s="170"/>
      <c r="L84" s="126"/>
      <c r="M84" s="170"/>
      <c r="N84" s="126"/>
      <c r="O84" s="157"/>
    </row>
    <row r="85" spans="1:15" ht="12.75">
      <c r="A85" s="273" t="s">
        <v>714</v>
      </c>
      <c r="B85" s="273"/>
      <c r="C85" s="126">
        <f t="shared" si="5"/>
        <v>371</v>
      </c>
      <c r="D85" s="126">
        <v>394</v>
      </c>
      <c r="E85" s="170">
        <v>-23</v>
      </c>
      <c r="F85" s="126"/>
      <c r="G85" s="170"/>
      <c r="H85" s="126"/>
      <c r="I85" s="170"/>
      <c r="J85" s="126"/>
      <c r="K85" s="170"/>
      <c r="L85" s="126"/>
      <c r="M85" s="170"/>
      <c r="N85" s="126"/>
      <c r="O85" s="157"/>
    </row>
    <row r="86" spans="1:15" ht="12.75">
      <c r="A86" s="273" t="s">
        <v>718</v>
      </c>
      <c r="B86" s="273"/>
      <c r="C86" s="126">
        <f t="shared" si="5"/>
        <v>1515</v>
      </c>
      <c r="D86" s="126"/>
      <c r="E86" s="170">
        <v>1515</v>
      </c>
      <c r="F86" s="126"/>
      <c r="G86" s="170"/>
      <c r="H86" s="126"/>
      <c r="I86" s="170"/>
      <c r="J86" s="126"/>
      <c r="K86" s="170"/>
      <c r="L86" s="126"/>
      <c r="M86" s="170"/>
      <c r="N86" s="126"/>
      <c r="O86" s="157"/>
    </row>
    <row r="87" spans="1:15" ht="12.75">
      <c r="A87" s="273" t="s">
        <v>845</v>
      </c>
      <c r="B87" s="273"/>
      <c r="C87" s="126">
        <f>SUM(D87:O87)</f>
        <v>17662</v>
      </c>
      <c r="D87" s="126"/>
      <c r="E87" s="170"/>
      <c r="F87" s="126">
        <v>17662</v>
      </c>
      <c r="G87" s="170"/>
      <c r="H87" s="126"/>
      <c r="I87" s="170"/>
      <c r="J87" s="126"/>
      <c r="K87" s="170"/>
      <c r="L87" s="126"/>
      <c r="M87" s="170"/>
      <c r="N87" s="126"/>
      <c r="O87" s="157"/>
    </row>
    <row r="88" spans="1:15" ht="12.75">
      <c r="A88" s="273" t="s">
        <v>697</v>
      </c>
      <c r="B88" s="273"/>
      <c r="C88" s="126">
        <f t="shared" si="5"/>
        <v>-927</v>
      </c>
      <c r="D88" s="126"/>
      <c r="E88" s="170"/>
      <c r="F88" s="126">
        <v>-927</v>
      </c>
      <c r="G88" s="170"/>
      <c r="H88" s="126"/>
      <c r="I88" s="170"/>
      <c r="J88" s="126"/>
      <c r="K88" s="170"/>
      <c r="L88" s="126"/>
      <c r="M88" s="170"/>
      <c r="N88" s="126"/>
      <c r="O88" s="157"/>
    </row>
    <row r="89" spans="1:15" ht="12.75">
      <c r="A89" s="273" t="s">
        <v>715</v>
      </c>
      <c r="B89" s="273"/>
      <c r="C89" s="126">
        <f t="shared" si="5"/>
        <v>-1451</v>
      </c>
      <c r="D89" s="126"/>
      <c r="E89" s="170"/>
      <c r="F89" s="126">
        <v>-1451</v>
      </c>
      <c r="G89" s="170"/>
      <c r="H89" s="126"/>
      <c r="I89" s="170"/>
      <c r="J89" s="126"/>
      <c r="K89" s="170"/>
      <c r="L89" s="126"/>
      <c r="M89" s="170"/>
      <c r="N89" s="126"/>
      <c r="O89" s="157"/>
    </row>
    <row r="90" spans="1:15" ht="12.75">
      <c r="A90" s="273" t="s">
        <v>716</v>
      </c>
      <c r="B90" s="273"/>
      <c r="C90" s="126">
        <f t="shared" si="5"/>
        <v>500</v>
      </c>
      <c r="D90" s="126"/>
      <c r="E90" s="170"/>
      <c r="F90" s="126">
        <v>500</v>
      </c>
      <c r="G90" s="170"/>
      <c r="H90" s="126"/>
      <c r="I90" s="170"/>
      <c r="J90" s="126"/>
      <c r="K90" s="170"/>
      <c r="L90" s="126"/>
      <c r="M90" s="170"/>
      <c r="N90" s="126"/>
      <c r="O90" s="157"/>
    </row>
    <row r="91" spans="1:15" ht="12.75">
      <c r="A91" s="273" t="s">
        <v>698</v>
      </c>
      <c r="B91" s="273"/>
      <c r="C91" s="126">
        <f t="shared" si="5"/>
        <v>3782</v>
      </c>
      <c r="D91" s="126"/>
      <c r="E91" s="170"/>
      <c r="F91" s="126">
        <v>3782</v>
      </c>
      <c r="G91" s="170"/>
      <c r="H91" s="126"/>
      <c r="I91" s="170"/>
      <c r="J91" s="126"/>
      <c r="K91" s="170"/>
      <c r="L91" s="126"/>
      <c r="M91" s="170"/>
      <c r="N91" s="126"/>
      <c r="O91" s="157"/>
    </row>
    <row r="92" spans="1:15" ht="12.75">
      <c r="A92" s="273" t="s">
        <v>702</v>
      </c>
      <c r="B92" s="273"/>
      <c r="C92" s="126">
        <f t="shared" si="5"/>
        <v>251</v>
      </c>
      <c r="D92" s="126"/>
      <c r="E92" s="170"/>
      <c r="F92" s="126">
        <v>251</v>
      </c>
      <c r="G92" s="170"/>
      <c r="H92" s="126"/>
      <c r="I92" s="170"/>
      <c r="J92" s="126"/>
      <c r="K92" s="170"/>
      <c r="L92" s="126"/>
      <c r="M92" s="170"/>
      <c r="N92" s="126"/>
      <c r="O92" s="157"/>
    </row>
    <row r="93" spans="1:15" ht="12.75">
      <c r="A93" s="273" t="s">
        <v>699</v>
      </c>
      <c r="B93" s="273"/>
      <c r="C93" s="126">
        <f t="shared" si="5"/>
        <v>5336</v>
      </c>
      <c r="D93" s="126"/>
      <c r="E93" s="170"/>
      <c r="F93" s="126">
        <v>5336</v>
      </c>
      <c r="G93" s="170"/>
      <c r="H93" s="126"/>
      <c r="I93" s="170"/>
      <c r="J93" s="126"/>
      <c r="K93" s="170"/>
      <c r="L93" s="126"/>
      <c r="M93" s="170"/>
      <c r="N93" s="126"/>
      <c r="O93" s="157"/>
    </row>
    <row r="94" spans="1:15" ht="12.75">
      <c r="A94" s="273" t="s">
        <v>717</v>
      </c>
      <c r="B94" s="273"/>
      <c r="C94" s="126">
        <f t="shared" si="5"/>
        <v>961</v>
      </c>
      <c r="D94" s="126"/>
      <c r="E94" s="170"/>
      <c r="F94" s="126">
        <v>961</v>
      </c>
      <c r="G94" s="170"/>
      <c r="H94" s="126"/>
      <c r="I94" s="170"/>
      <c r="J94" s="126"/>
      <c r="K94" s="170"/>
      <c r="L94" s="126"/>
      <c r="M94" s="170"/>
      <c r="N94" s="126"/>
      <c r="O94" s="157"/>
    </row>
    <row r="95" spans="1:15" ht="12.75">
      <c r="A95" s="273" t="s">
        <v>730</v>
      </c>
      <c r="B95" s="273"/>
      <c r="C95" s="126">
        <f t="shared" si="5"/>
        <v>-1800</v>
      </c>
      <c r="D95" s="126"/>
      <c r="E95" s="170"/>
      <c r="F95" s="126">
        <v>-1800</v>
      </c>
      <c r="G95" s="170"/>
      <c r="H95" s="126"/>
      <c r="I95" s="170"/>
      <c r="J95" s="126"/>
      <c r="K95" s="170"/>
      <c r="L95" s="126"/>
      <c r="M95" s="170"/>
      <c r="N95" s="126"/>
      <c r="O95" s="157"/>
    </row>
    <row r="96" spans="1:15" ht="12.75">
      <c r="A96" s="273" t="s">
        <v>719</v>
      </c>
      <c r="B96" s="273"/>
      <c r="C96" s="126">
        <f t="shared" si="5"/>
        <v>-1684</v>
      </c>
      <c r="D96" s="126"/>
      <c r="E96" s="170"/>
      <c r="F96" s="126">
        <v>-1684</v>
      </c>
      <c r="G96" s="170"/>
      <c r="H96" s="126"/>
      <c r="I96" s="170"/>
      <c r="J96" s="126"/>
      <c r="K96" s="170"/>
      <c r="L96" s="126"/>
      <c r="M96" s="170"/>
      <c r="N96" s="126"/>
      <c r="O96" s="157"/>
    </row>
    <row r="97" spans="1:15" ht="12.75">
      <c r="A97" s="273" t="s">
        <v>720</v>
      </c>
      <c r="B97" s="273"/>
      <c r="C97" s="126">
        <f t="shared" si="5"/>
        <v>4218</v>
      </c>
      <c r="D97" s="126"/>
      <c r="E97" s="170"/>
      <c r="F97" s="126">
        <v>4218</v>
      </c>
      <c r="G97" s="170"/>
      <c r="H97" s="126"/>
      <c r="I97" s="170"/>
      <c r="J97" s="126"/>
      <c r="K97" s="170"/>
      <c r="L97" s="126"/>
      <c r="M97" s="170"/>
      <c r="N97" s="126"/>
      <c r="O97" s="157"/>
    </row>
    <row r="98" spans="1:15" ht="12.75">
      <c r="A98" s="273" t="s">
        <v>721</v>
      </c>
      <c r="B98" s="273"/>
      <c r="C98" s="248">
        <f t="shared" si="5"/>
        <v>-31767</v>
      </c>
      <c r="D98" s="248"/>
      <c r="E98" s="368"/>
      <c r="F98" s="248">
        <v>-31767</v>
      </c>
      <c r="G98" s="170"/>
      <c r="H98" s="126"/>
      <c r="I98" s="170"/>
      <c r="J98" s="126"/>
      <c r="K98" s="170"/>
      <c r="L98" s="126"/>
      <c r="M98" s="170"/>
      <c r="N98" s="126"/>
      <c r="O98" s="157"/>
    </row>
    <row r="99" spans="1:15" ht="12.75">
      <c r="A99" s="273" t="s">
        <v>722</v>
      </c>
      <c r="B99" s="273"/>
      <c r="C99" s="126">
        <f t="shared" si="5"/>
        <v>-35678</v>
      </c>
      <c r="D99" s="126"/>
      <c r="E99" s="170"/>
      <c r="F99" s="126">
        <v>-35678</v>
      </c>
      <c r="G99" s="170"/>
      <c r="H99" s="126"/>
      <c r="I99" s="170"/>
      <c r="J99" s="126"/>
      <c r="K99" s="170"/>
      <c r="L99" s="126"/>
      <c r="M99" s="170"/>
      <c r="N99" s="126"/>
      <c r="O99" s="157"/>
    </row>
    <row r="100" spans="1:15" ht="12.75">
      <c r="A100" s="273" t="s">
        <v>553</v>
      </c>
      <c r="B100" s="273"/>
      <c r="C100" s="248">
        <f t="shared" si="5"/>
        <v>-58237</v>
      </c>
      <c r="D100" s="248">
        <f>SUM(D80:D99)</f>
        <v>394</v>
      </c>
      <c r="E100" s="248">
        <f aca="true" t="shared" si="6" ref="E100:O100">SUM(E80:E99)</f>
        <v>1492</v>
      </c>
      <c r="F100" s="248">
        <f t="shared" si="6"/>
        <v>-40597</v>
      </c>
      <c r="G100" s="248">
        <f t="shared" si="6"/>
        <v>-476</v>
      </c>
      <c r="H100" s="248">
        <f t="shared" si="6"/>
        <v>2034</v>
      </c>
      <c r="I100" s="248">
        <f t="shared" si="6"/>
        <v>0</v>
      </c>
      <c r="J100" s="248">
        <f t="shared" si="6"/>
        <v>0</v>
      </c>
      <c r="K100" s="248">
        <f t="shared" si="6"/>
        <v>-29915</v>
      </c>
      <c r="L100" s="126">
        <f t="shared" si="6"/>
        <v>0</v>
      </c>
      <c r="M100" s="126">
        <f t="shared" si="6"/>
        <v>0</v>
      </c>
      <c r="N100" s="126">
        <f t="shared" si="6"/>
        <v>8831</v>
      </c>
      <c r="O100" s="126">
        <f t="shared" si="6"/>
        <v>0</v>
      </c>
    </row>
    <row r="101" spans="1:15" ht="12.75">
      <c r="A101" s="274" t="s">
        <v>531</v>
      </c>
      <c r="B101" s="274"/>
      <c r="C101" s="160">
        <f>SUM(D101:O101)</f>
        <v>832305</v>
      </c>
      <c r="D101" s="160">
        <f aca="true" t="shared" si="7" ref="D101:O101">SUM(D79,D100)</f>
        <v>514</v>
      </c>
      <c r="E101" s="160">
        <f t="shared" si="7"/>
        <v>1524</v>
      </c>
      <c r="F101" s="160">
        <f t="shared" si="7"/>
        <v>168357</v>
      </c>
      <c r="G101" s="160">
        <f t="shared" si="7"/>
        <v>44866</v>
      </c>
      <c r="H101" s="160">
        <f t="shared" si="7"/>
        <v>64056</v>
      </c>
      <c r="I101" s="160">
        <f t="shared" si="7"/>
        <v>0</v>
      </c>
      <c r="J101" s="160">
        <f t="shared" si="7"/>
        <v>0</v>
      </c>
      <c r="K101" s="160">
        <f t="shared" si="7"/>
        <v>24883</v>
      </c>
      <c r="L101" s="160">
        <f t="shared" si="7"/>
        <v>1100</v>
      </c>
      <c r="M101" s="160">
        <f t="shared" si="7"/>
        <v>140000</v>
      </c>
      <c r="N101" s="160">
        <f t="shared" si="7"/>
        <v>387005</v>
      </c>
      <c r="O101" s="160">
        <f t="shared" si="7"/>
        <v>0</v>
      </c>
    </row>
    <row r="102" spans="1:15" ht="12.75">
      <c r="A102" s="73" t="s">
        <v>339</v>
      </c>
      <c r="B102" s="58" t="s">
        <v>887</v>
      </c>
      <c r="C102" s="126"/>
      <c r="D102" s="126"/>
      <c r="E102" s="170"/>
      <c r="F102" s="126"/>
      <c r="G102" s="170"/>
      <c r="H102" s="126"/>
      <c r="I102" s="170"/>
      <c r="J102" s="126"/>
      <c r="K102" s="170"/>
      <c r="L102" s="126"/>
      <c r="M102" s="170"/>
      <c r="N102" s="126"/>
      <c r="O102" s="157"/>
    </row>
    <row r="103" spans="1:15" ht="12.75">
      <c r="A103" s="273" t="s">
        <v>102</v>
      </c>
      <c r="B103" s="273"/>
      <c r="C103" s="126">
        <f>SUM(D103:O103)</f>
        <v>0</v>
      </c>
      <c r="D103" s="126">
        <v>0</v>
      </c>
      <c r="E103" s="170">
        <v>0</v>
      </c>
      <c r="F103" s="126">
        <v>0</v>
      </c>
      <c r="G103" s="170">
        <v>0</v>
      </c>
      <c r="H103" s="126">
        <v>0</v>
      </c>
      <c r="I103" s="170">
        <v>0</v>
      </c>
      <c r="J103" s="126">
        <v>0</v>
      </c>
      <c r="K103" s="170">
        <v>0</v>
      </c>
      <c r="L103" s="126">
        <v>0</v>
      </c>
      <c r="M103" s="170">
        <v>0</v>
      </c>
      <c r="N103" s="126">
        <v>0</v>
      </c>
      <c r="O103" s="157">
        <v>0</v>
      </c>
    </row>
    <row r="104" spans="1:15" ht="12.75">
      <c r="A104" s="273" t="s">
        <v>671</v>
      </c>
      <c r="B104" s="273"/>
      <c r="C104" s="126"/>
      <c r="D104" s="126"/>
      <c r="E104" s="170"/>
      <c r="F104" s="126"/>
      <c r="G104" s="170"/>
      <c r="H104" s="126"/>
      <c r="I104" s="170"/>
      <c r="J104" s="126"/>
      <c r="K104" s="170"/>
      <c r="L104" s="126"/>
      <c r="M104" s="170"/>
      <c r="N104" s="126"/>
      <c r="O104" s="157"/>
    </row>
    <row r="105" spans="1:15" ht="12.75">
      <c r="A105" s="273" t="s">
        <v>672</v>
      </c>
      <c r="B105" s="273"/>
      <c r="C105" s="126">
        <f>SUM(D105:O105)</f>
        <v>0</v>
      </c>
      <c r="D105" s="126"/>
      <c r="E105" s="170"/>
      <c r="F105" s="126"/>
      <c r="G105" s="170"/>
      <c r="H105" s="126"/>
      <c r="I105" s="170"/>
      <c r="J105" s="126"/>
      <c r="K105" s="170"/>
      <c r="L105" s="126"/>
      <c r="M105" s="170"/>
      <c r="N105" s="126"/>
      <c r="O105" s="157"/>
    </row>
    <row r="106" spans="1:15" ht="12.75">
      <c r="A106" s="69" t="s">
        <v>396</v>
      </c>
      <c r="B106" s="56" t="s">
        <v>887</v>
      </c>
      <c r="C106" s="163"/>
      <c r="D106" s="163"/>
      <c r="E106" s="167"/>
      <c r="F106" s="163"/>
      <c r="G106" s="167"/>
      <c r="H106" s="163"/>
      <c r="I106" s="167"/>
      <c r="J106" s="163"/>
      <c r="K106" s="167"/>
      <c r="L106" s="163"/>
      <c r="M106" s="167"/>
      <c r="N106" s="163"/>
      <c r="O106" s="165"/>
    </row>
    <row r="107" spans="1:15" ht="12.75">
      <c r="A107" s="273" t="s">
        <v>102</v>
      </c>
      <c r="B107" s="273"/>
      <c r="C107" s="126">
        <f>SUM(D107:O107)</f>
        <v>0</v>
      </c>
      <c r="D107" s="126">
        <v>0</v>
      </c>
      <c r="E107" s="170">
        <v>0</v>
      </c>
      <c r="F107" s="126">
        <v>0</v>
      </c>
      <c r="G107" s="170">
        <v>0</v>
      </c>
      <c r="H107" s="126">
        <v>0</v>
      </c>
      <c r="I107" s="170">
        <v>0</v>
      </c>
      <c r="J107" s="126">
        <v>0</v>
      </c>
      <c r="K107" s="170">
        <v>0</v>
      </c>
      <c r="L107" s="126">
        <v>0</v>
      </c>
      <c r="M107" s="170">
        <v>0</v>
      </c>
      <c r="N107" s="126">
        <v>0</v>
      </c>
      <c r="O107" s="157">
        <v>0</v>
      </c>
    </row>
    <row r="108" spans="1:15" ht="12.75">
      <c r="A108" s="273" t="s">
        <v>671</v>
      </c>
      <c r="B108" s="273"/>
      <c r="C108" s="126">
        <f>SUM(D108:O108)</f>
        <v>276</v>
      </c>
      <c r="D108" s="126"/>
      <c r="E108" s="170"/>
      <c r="F108" s="126"/>
      <c r="G108" s="170"/>
      <c r="H108" s="126">
        <v>276</v>
      </c>
      <c r="I108" s="170"/>
      <c r="J108" s="126"/>
      <c r="K108" s="170"/>
      <c r="L108" s="126"/>
      <c r="M108" s="170"/>
      <c r="N108" s="126"/>
      <c r="O108" s="157"/>
    </row>
    <row r="109" spans="1:15" ht="12.75">
      <c r="A109" s="274" t="s">
        <v>672</v>
      </c>
      <c r="B109" s="274"/>
      <c r="C109" s="160">
        <f>SUM(D109:O109)</f>
        <v>276</v>
      </c>
      <c r="D109" s="160"/>
      <c r="E109" s="169"/>
      <c r="F109" s="160"/>
      <c r="G109" s="169"/>
      <c r="H109" s="160">
        <v>276</v>
      </c>
      <c r="I109" s="169"/>
      <c r="J109" s="160"/>
      <c r="K109" s="169"/>
      <c r="L109" s="160"/>
      <c r="M109" s="169"/>
      <c r="N109" s="160"/>
      <c r="O109" s="156"/>
    </row>
    <row r="110" spans="1:15" ht="12.75">
      <c r="A110" s="73" t="s">
        <v>340</v>
      </c>
      <c r="B110" s="58" t="s">
        <v>887</v>
      </c>
      <c r="C110" s="126"/>
      <c r="D110" s="126"/>
      <c r="E110" s="170"/>
      <c r="F110" s="126"/>
      <c r="G110" s="170"/>
      <c r="H110" s="126"/>
      <c r="I110" s="170"/>
      <c r="J110" s="126"/>
      <c r="K110" s="170"/>
      <c r="L110" s="126"/>
      <c r="M110" s="170"/>
      <c r="N110" s="126"/>
      <c r="O110" s="157"/>
    </row>
    <row r="111" spans="1:15" ht="12.75">
      <c r="A111" s="273" t="s">
        <v>102</v>
      </c>
      <c r="B111" s="273"/>
      <c r="C111" s="126">
        <f aca="true" t="shared" si="8" ref="C111:C116">SUM(D111:O111)</f>
        <v>5436</v>
      </c>
      <c r="D111" s="126">
        <v>0</v>
      </c>
      <c r="E111" s="170">
        <v>0</v>
      </c>
      <c r="F111" s="126">
        <v>5436</v>
      </c>
      <c r="G111" s="170">
        <v>0</v>
      </c>
      <c r="H111" s="126">
        <v>0</v>
      </c>
      <c r="I111" s="170">
        <v>0</v>
      </c>
      <c r="J111" s="126">
        <v>0</v>
      </c>
      <c r="K111" s="170">
        <v>0</v>
      </c>
      <c r="L111" s="126">
        <v>0</v>
      </c>
      <c r="M111" s="170">
        <v>0</v>
      </c>
      <c r="N111" s="126">
        <v>0</v>
      </c>
      <c r="O111" s="157">
        <v>0</v>
      </c>
    </row>
    <row r="112" spans="1:15" ht="12.75">
      <c r="A112" s="273" t="s">
        <v>671</v>
      </c>
      <c r="B112" s="273"/>
      <c r="C112" s="126">
        <f t="shared" si="8"/>
        <v>5436</v>
      </c>
      <c r="D112" s="126"/>
      <c r="E112" s="170"/>
      <c r="F112" s="126">
        <v>5436</v>
      </c>
      <c r="G112" s="170"/>
      <c r="H112" s="126"/>
      <c r="I112" s="170"/>
      <c r="J112" s="126"/>
      <c r="K112" s="170"/>
      <c r="L112" s="126"/>
      <c r="M112" s="170"/>
      <c r="N112" s="126"/>
      <c r="O112" s="157"/>
    </row>
    <row r="113" spans="1:15" ht="12.75">
      <c r="A113" s="273" t="s">
        <v>702</v>
      </c>
      <c r="B113" s="273"/>
      <c r="C113" s="126">
        <f t="shared" si="8"/>
        <v>-452</v>
      </c>
      <c r="D113" s="126"/>
      <c r="E113" s="170"/>
      <c r="F113" s="126">
        <v>-452</v>
      </c>
      <c r="G113" s="170"/>
      <c r="H113" s="126"/>
      <c r="I113" s="170"/>
      <c r="J113" s="126"/>
      <c r="K113" s="170"/>
      <c r="L113" s="126"/>
      <c r="M113" s="170"/>
      <c r="N113" s="126"/>
      <c r="O113" s="157"/>
    </row>
    <row r="114" spans="1:15" ht="12.75">
      <c r="A114" s="273" t="s">
        <v>723</v>
      </c>
      <c r="B114" s="273"/>
      <c r="C114" s="126">
        <f t="shared" si="8"/>
        <v>16</v>
      </c>
      <c r="D114" s="126"/>
      <c r="E114" s="170"/>
      <c r="F114" s="126">
        <v>16</v>
      </c>
      <c r="G114" s="170"/>
      <c r="H114" s="126"/>
      <c r="I114" s="170"/>
      <c r="J114" s="126"/>
      <c r="K114" s="170"/>
      <c r="L114" s="126"/>
      <c r="M114" s="170"/>
      <c r="N114" s="126"/>
      <c r="O114" s="157"/>
    </row>
    <row r="115" spans="1:15" ht="12.75">
      <c r="A115" s="273" t="s">
        <v>690</v>
      </c>
      <c r="B115" s="273"/>
      <c r="C115" s="126">
        <f t="shared" si="8"/>
        <v>-436</v>
      </c>
      <c r="D115" s="126"/>
      <c r="E115" s="170"/>
      <c r="F115" s="126">
        <f>SUM(F113:F114)</f>
        <v>-436</v>
      </c>
      <c r="G115" s="170"/>
      <c r="H115" s="126"/>
      <c r="I115" s="170"/>
      <c r="J115" s="126"/>
      <c r="K115" s="170"/>
      <c r="L115" s="126"/>
      <c r="M115" s="170"/>
      <c r="N115" s="126"/>
      <c r="O115" s="157"/>
    </row>
    <row r="116" spans="1:15" ht="12.75">
      <c r="A116" s="274" t="s">
        <v>672</v>
      </c>
      <c r="B116" s="273"/>
      <c r="C116" s="126">
        <f t="shared" si="8"/>
        <v>5436</v>
      </c>
      <c r="D116" s="126"/>
      <c r="E116" s="170"/>
      <c r="F116" s="126">
        <v>5436</v>
      </c>
      <c r="G116" s="170"/>
      <c r="H116" s="126"/>
      <c r="I116" s="170"/>
      <c r="J116" s="126"/>
      <c r="K116" s="170"/>
      <c r="L116" s="126"/>
      <c r="M116" s="170"/>
      <c r="N116" s="126"/>
      <c r="O116" s="157"/>
    </row>
    <row r="117" spans="1:15" ht="12.75">
      <c r="A117" s="15" t="s">
        <v>341</v>
      </c>
      <c r="B117" s="12" t="s">
        <v>887</v>
      </c>
      <c r="C117" s="163"/>
      <c r="D117" s="163"/>
      <c r="E117" s="167"/>
      <c r="F117" s="163"/>
      <c r="G117" s="167"/>
      <c r="H117" s="163"/>
      <c r="I117" s="167"/>
      <c r="J117" s="163"/>
      <c r="K117" s="167"/>
      <c r="L117" s="163"/>
      <c r="M117" s="167"/>
      <c r="N117" s="163"/>
      <c r="O117" s="165"/>
    </row>
    <row r="118" spans="1:15" ht="12.75">
      <c r="A118" s="28" t="s">
        <v>287</v>
      </c>
      <c r="B118" s="13"/>
      <c r="C118" s="126"/>
      <c r="D118" s="126"/>
      <c r="E118" s="170"/>
      <c r="F118" s="126"/>
      <c r="G118" s="170"/>
      <c r="H118" s="126"/>
      <c r="I118" s="170"/>
      <c r="J118" s="126"/>
      <c r="K118" s="170"/>
      <c r="L118" s="126"/>
      <c r="M118" s="170"/>
      <c r="N118" s="126"/>
      <c r="O118" s="157"/>
    </row>
    <row r="119" spans="1:15" ht="12.75">
      <c r="A119" s="273" t="s">
        <v>102</v>
      </c>
      <c r="B119" s="273"/>
      <c r="C119" s="126">
        <f>SUM(D119:O119)</f>
        <v>0</v>
      </c>
      <c r="D119" s="126">
        <v>0</v>
      </c>
      <c r="E119" s="170">
        <v>0</v>
      </c>
      <c r="F119" s="126">
        <v>0</v>
      </c>
      <c r="G119" s="170">
        <v>0</v>
      </c>
      <c r="H119" s="126">
        <v>0</v>
      </c>
      <c r="I119" s="170">
        <v>0</v>
      </c>
      <c r="J119" s="126">
        <v>0</v>
      </c>
      <c r="K119" s="170">
        <v>0</v>
      </c>
      <c r="L119" s="126">
        <v>0</v>
      </c>
      <c r="M119" s="170">
        <v>0</v>
      </c>
      <c r="N119" s="126">
        <v>0</v>
      </c>
      <c r="O119" s="157">
        <v>0</v>
      </c>
    </row>
    <row r="120" spans="1:15" ht="12.75">
      <c r="A120" s="273" t="s">
        <v>671</v>
      </c>
      <c r="B120" s="273"/>
      <c r="C120" s="126"/>
      <c r="D120" s="126"/>
      <c r="E120" s="170"/>
      <c r="F120" s="126"/>
      <c r="G120" s="170"/>
      <c r="H120" s="126"/>
      <c r="I120" s="170"/>
      <c r="J120" s="126"/>
      <c r="K120" s="170"/>
      <c r="L120" s="126"/>
      <c r="M120" s="170"/>
      <c r="N120" s="126"/>
      <c r="O120" s="157"/>
    </row>
    <row r="121" spans="1:15" ht="12.75">
      <c r="A121" s="274" t="s">
        <v>672</v>
      </c>
      <c r="B121" s="274"/>
      <c r="C121" s="160">
        <f>SUM(D121:O121)</f>
        <v>0</v>
      </c>
      <c r="D121" s="160"/>
      <c r="E121" s="169"/>
      <c r="F121" s="160"/>
      <c r="G121" s="169"/>
      <c r="H121" s="160"/>
      <c r="I121" s="169"/>
      <c r="J121" s="160"/>
      <c r="K121" s="169"/>
      <c r="L121" s="160"/>
      <c r="M121" s="169"/>
      <c r="N121" s="160"/>
      <c r="O121" s="156"/>
    </row>
    <row r="122" spans="1:15" ht="12.75">
      <c r="A122" s="28" t="s">
        <v>342</v>
      </c>
      <c r="B122" s="13" t="s">
        <v>887</v>
      </c>
      <c r="C122" s="126"/>
      <c r="D122" s="126"/>
      <c r="E122" s="170"/>
      <c r="F122" s="126"/>
      <c r="G122" s="170"/>
      <c r="H122" s="126"/>
      <c r="I122" s="170"/>
      <c r="J122" s="126"/>
      <c r="K122" s="170"/>
      <c r="L122" s="126"/>
      <c r="M122" s="170"/>
      <c r="N122" s="126"/>
      <c r="O122" s="157"/>
    </row>
    <row r="123" spans="1:15" ht="12.75">
      <c r="A123" s="28" t="s">
        <v>288</v>
      </c>
      <c r="B123" s="13"/>
      <c r="C123" s="126"/>
      <c r="D123" s="126"/>
      <c r="E123" s="170"/>
      <c r="F123" s="126"/>
      <c r="G123" s="170"/>
      <c r="H123" s="126"/>
      <c r="I123" s="170"/>
      <c r="J123" s="126"/>
      <c r="K123" s="170"/>
      <c r="L123" s="126"/>
      <c r="M123" s="170"/>
      <c r="N123" s="126"/>
      <c r="O123" s="157"/>
    </row>
    <row r="124" spans="1:15" ht="12.75">
      <c r="A124" s="273" t="s">
        <v>102</v>
      </c>
      <c r="B124" s="273"/>
      <c r="C124" s="126">
        <f>SUM(D124:O124)</f>
        <v>7137</v>
      </c>
      <c r="D124" s="126">
        <v>0</v>
      </c>
      <c r="E124" s="170">
        <v>0</v>
      </c>
      <c r="F124" s="126">
        <v>7137</v>
      </c>
      <c r="G124" s="170">
        <v>0</v>
      </c>
      <c r="H124" s="126">
        <v>0</v>
      </c>
      <c r="I124" s="170">
        <v>0</v>
      </c>
      <c r="J124" s="126">
        <v>0</v>
      </c>
      <c r="K124" s="170">
        <v>0</v>
      </c>
      <c r="L124" s="126">
        <v>0</v>
      </c>
      <c r="M124" s="170">
        <v>0</v>
      </c>
      <c r="N124" s="126">
        <v>0</v>
      </c>
      <c r="O124" s="157"/>
    </row>
    <row r="125" spans="1:15" ht="12.75">
      <c r="A125" s="273" t="s">
        <v>671</v>
      </c>
      <c r="B125" s="273"/>
      <c r="C125" s="126">
        <f>SUM(D125:O125)</f>
        <v>7137</v>
      </c>
      <c r="D125" s="126"/>
      <c r="E125" s="170"/>
      <c r="F125" s="126">
        <v>7137</v>
      </c>
      <c r="G125" s="170"/>
      <c r="H125" s="126"/>
      <c r="I125" s="170"/>
      <c r="J125" s="126"/>
      <c r="K125" s="170"/>
      <c r="L125" s="126"/>
      <c r="M125" s="170"/>
      <c r="N125" s="126"/>
      <c r="O125" s="157"/>
    </row>
    <row r="126" spans="1:15" ht="12.75">
      <c r="A126" s="273" t="s">
        <v>724</v>
      </c>
      <c r="B126" s="273"/>
      <c r="C126" s="126">
        <f aca="true" t="shared" si="9" ref="C126:C131">SUM(D126:O126)</f>
        <v>340</v>
      </c>
      <c r="D126" s="126"/>
      <c r="E126" s="170"/>
      <c r="F126" s="126"/>
      <c r="G126" s="170"/>
      <c r="H126" s="126"/>
      <c r="I126" s="170"/>
      <c r="J126" s="126">
        <v>340</v>
      </c>
      <c r="K126" s="170"/>
      <c r="L126" s="126"/>
      <c r="M126" s="170"/>
      <c r="N126" s="126"/>
      <c r="O126" s="157"/>
    </row>
    <row r="127" spans="1:15" ht="12.75">
      <c r="A127" s="273" t="s">
        <v>725</v>
      </c>
      <c r="B127" s="273"/>
      <c r="C127" s="126">
        <f t="shared" si="9"/>
        <v>252</v>
      </c>
      <c r="D127" s="126"/>
      <c r="E127" s="170"/>
      <c r="F127" s="126">
        <v>252</v>
      </c>
      <c r="G127" s="170"/>
      <c r="H127" s="126"/>
      <c r="I127" s="170"/>
      <c r="J127" s="126"/>
      <c r="K127" s="170"/>
      <c r="L127" s="126"/>
      <c r="M127" s="170"/>
      <c r="N127" s="126"/>
      <c r="O127" s="157"/>
    </row>
    <row r="128" spans="1:15" ht="12.75">
      <c r="A128" s="273" t="s">
        <v>716</v>
      </c>
      <c r="B128" s="273"/>
      <c r="C128" s="126">
        <f t="shared" si="9"/>
        <v>335</v>
      </c>
      <c r="D128" s="126"/>
      <c r="E128" s="170"/>
      <c r="F128" s="126">
        <v>335</v>
      </c>
      <c r="G128" s="170"/>
      <c r="H128" s="126"/>
      <c r="I128" s="170"/>
      <c r="J128" s="126"/>
      <c r="K128" s="170"/>
      <c r="L128" s="126"/>
      <c r="M128" s="170"/>
      <c r="N128" s="126"/>
      <c r="O128" s="157"/>
    </row>
    <row r="129" spans="1:15" ht="12.75">
      <c r="A129" s="273" t="s">
        <v>702</v>
      </c>
      <c r="B129" s="273"/>
      <c r="C129" s="126">
        <f t="shared" si="9"/>
        <v>-682</v>
      </c>
      <c r="D129" s="126"/>
      <c r="E129" s="170"/>
      <c r="F129" s="126">
        <v>-682</v>
      </c>
      <c r="G129" s="170"/>
      <c r="H129" s="126"/>
      <c r="I129" s="170"/>
      <c r="J129" s="126"/>
      <c r="K129" s="170"/>
      <c r="L129" s="126"/>
      <c r="M129" s="170"/>
      <c r="N129" s="126"/>
      <c r="O129" s="157"/>
    </row>
    <row r="130" spans="1:15" ht="12.75">
      <c r="A130" s="273" t="s">
        <v>699</v>
      </c>
      <c r="B130" s="273"/>
      <c r="C130" s="126">
        <f t="shared" si="9"/>
        <v>160</v>
      </c>
      <c r="D130" s="126"/>
      <c r="E130" s="170"/>
      <c r="F130" s="126">
        <v>160</v>
      </c>
      <c r="G130" s="170"/>
      <c r="H130" s="126"/>
      <c r="I130" s="170"/>
      <c r="J130" s="126"/>
      <c r="K130" s="170"/>
      <c r="L130" s="126"/>
      <c r="M130" s="170"/>
      <c r="N130" s="126"/>
      <c r="O130" s="157"/>
    </row>
    <row r="131" spans="1:15" ht="12.75">
      <c r="A131" s="273" t="s">
        <v>690</v>
      </c>
      <c r="B131" s="273"/>
      <c r="C131" s="126">
        <f t="shared" si="9"/>
        <v>405</v>
      </c>
      <c r="D131" s="126"/>
      <c r="E131" s="170"/>
      <c r="F131" s="126">
        <f>SUM(F126:F130)</f>
        <v>65</v>
      </c>
      <c r="G131" s="170"/>
      <c r="H131" s="126"/>
      <c r="I131" s="170"/>
      <c r="J131" s="126">
        <v>340</v>
      </c>
      <c r="K131" s="170"/>
      <c r="L131" s="126"/>
      <c r="M131" s="170"/>
      <c r="N131" s="126"/>
      <c r="O131" s="157"/>
    </row>
    <row r="132" spans="1:15" ht="12.75">
      <c r="A132" s="273" t="s">
        <v>672</v>
      </c>
      <c r="B132" s="273"/>
      <c r="C132" s="126">
        <f>SUM(D132:O132)</f>
        <v>7542</v>
      </c>
      <c r="D132" s="126"/>
      <c r="E132" s="170"/>
      <c r="F132" s="126">
        <f>SUM(F125,F131)</f>
        <v>7202</v>
      </c>
      <c r="G132" s="170"/>
      <c r="H132" s="126"/>
      <c r="I132" s="170"/>
      <c r="J132" s="126">
        <v>340</v>
      </c>
      <c r="K132" s="170"/>
      <c r="L132" s="126"/>
      <c r="M132" s="170"/>
      <c r="N132" s="126"/>
      <c r="O132" s="157"/>
    </row>
    <row r="133" spans="1:15" ht="12.75">
      <c r="A133" s="15" t="s">
        <v>343</v>
      </c>
      <c r="B133" s="12" t="s">
        <v>889</v>
      </c>
      <c r="C133" s="163"/>
      <c r="D133" s="163"/>
      <c r="E133" s="167"/>
      <c r="F133" s="163"/>
      <c r="G133" s="167"/>
      <c r="H133" s="163"/>
      <c r="I133" s="167"/>
      <c r="J133" s="163"/>
      <c r="K133" s="167"/>
      <c r="L133" s="163"/>
      <c r="M133" s="167"/>
      <c r="N133" s="163"/>
      <c r="O133" s="165"/>
    </row>
    <row r="134" spans="1:15" ht="12.75">
      <c r="A134" s="273" t="s">
        <v>102</v>
      </c>
      <c r="B134" s="273"/>
      <c r="C134" s="126">
        <f>SUM(D134:O134)</f>
        <v>0</v>
      </c>
      <c r="D134" s="126">
        <v>0</v>
      </c>
      <c r="E134" s="170">
        <v>0</v>
      </c>
      <c r="F134" s="126">
        <v>0</v>
      </c>
      <c r="G134" s="170">
        <v>0</v>
      </c>
      <c r="H134" s="248">
        <v>0</v>
      </c>
      <c r="I134" s="170">
        <v>0</v>
      </c>
      <c r="J134" s="126">
        <v>0</v>
      </c>
      <c r="K134" s="170">
        <v>0</v>
      </c>
      <c r="L134" s="126">
        <v>0</v>
      </c>
      <c r="M134" s="170">
        <v>0</v>
      </c>
      <c r="N134" s="126">
        <v>0</v>
      </c>
      <c r="O134" s="157">
        <v>0</v>
      </c>
    </row>
    <row r="135" spans="1:15" ht="12.75">
      <c r="A135" s="273" t="s">
        <v>671</v>
      </c>
      <c r="B135" s="273"/>
      <c r="C135" s="126">
        <f>SUM(D135:O135)</f>
        <v>0</v>
      </c>
      <c r="D135" s="126"/>
      <c r="E135" s="170"/>
      <c r="F135" s="126"/>
      <c r="G135" s="170"/>
      <c r="H135" s="248"/>
      <c r="I135" s="170"/>
      <c r="J135" s="126"/>
      <c r="K135" s="170"/>
      <c r="L135" s="126"/>
      <c r="M135" s="170"/>
      <c r="N135" s="126"/>
      <c r="O135" s="157"/>
    </row>
    <row r="136" spans="1:15" ht="12.75">
      <c r="A136" s="273" t="s">
        <v>702</v>
      </c>
      <c r="B136" s="273"/>
      <c r="C136" s="126">
        <f>SUM(D136:O136)</f>
        <v>644</v>
      </c>
      <c r="D136" s="126"/>
      <c r="E136" s="170"/>
      <c r="F136" s="126">
        <v>644</v>
      </c>
      <c r="G136" s="170"/>
      <c r="H136" s="248"/>
      <c r="I136" s="170"/>
      <c r="J136" s="126"/>
      <c r="K136" s="170"/>
      <c r="L136" s="126"/>
      <c r="M136" s="170"/>
      <c r="N136" s="126"/>
      <c r="O136" s="157"/>
    </row>
    <row r="137" spans="1:15" ht="12.75">
      <c r="A137" s="273" t="s">
        <v>690</v>
      </c>
      <c r="B137" s="273"/>
      <c r="C137" s="126">
        <f>SUM(D137:O137)</f>
        <v>644</v>
      </c>
      <c r="D137" s="126"/>
      <c r="E137" s="170"/>
      <c r="F137" s="126">
        <v>644</v>
      </c>
      <c r="G137" s="170"/>
      <c r="H137" s="248"/>
      <c r="I137" s="170"/>
      <c r="J137" s="126"/>
      <c r="K137" s="170"/>
      <c r="L137" s="126"/>
      <c r="M137" s="170"/>
      <c r="N137" s="126"/>
      <c r="O137" s="157"/>
    </row>
    <row r="138" spans="1:15" ht="12.75">
      <c r="A138" s="274" t="s">
        <v>672</v>
      </c>
      <c r="B138" s="274"/>
      <c r="C138" s="160">
        <f>SUM(D138:O138)</f>
        <v>644</v>
      </c>
      <c r="D138" s="160"/>
      <c r="E138" s="169"/>
      <c r="F138" s="160">
        <v>644</v>
      </c>
      <c r="G138" s="169"/>
      <c r="H138" s="247"/>
      <c r="I138" s="169"/>
      <c r="J138" s="160"/>
      <c r="K138" s="169"/>
      <c r="L138" s="160"/>
      <c r="M138" s="169"/>
      <c r="N138" s="160"/>
      <c r="O138" s="156"/>
    </row>
    <row r="139" spans="1:15" ht="12.75">
      <c r="A139" s="28" t="s">
        <v>344</v>
      </c>
      <c r="B139" s="13" t="s">
        <v>889</v>
      </c>
      <c r="C139" s="126"/>
      <c r="D139" s="126"/>
      <c r="E139" s="170"/>
      <c r="F139" s="126"/>
      <c r="G139" s="170"/>
      <c r="H139" s="126"/>
      <c r="I139" s="170"/>
      <c r="J139" s="126"/>
      <c r="K139" s="170"/>
      <c r="L139" s="126"/>
      <c r="M139" s="170"/>
      <c r="N139" s="126"/>
      <c r="O139" s="157"/>
    </row>
    <row r="140" spans="1:15" ht="12.75">
      <c r="A140" s="273" t="s">
        <v>102</v>
      </c>
      <c r="B140" s="273"/>
      <c r="C140" s="126">
        <f>SUM(D140:O140)</f>
        <v>0</v>
      </c>
      <c r="D140" s="126">
        <v>0</v>
      </c>
      <c r="E140" s="170">
        <v>0</v>
      </c>
      <c r="F140" s="126">
        <v>0</v>
      </c>
      <c r="G140" s="170">
        <v>0</v>
      </c>
      <c r="H140" s="126">
        <v>0</v>
      </c>
      <c r="I140" s="170">
        <v>0</v>
      </c>
      <c r="J140" s="126">
        <v>0</v>
      </c>
      <c r="K140" s="170">
        <v>0</v>
      </c>
      <c r="L140" s="126">
        <v>0</v>
      </c>
      <c r="M140" s="170">
        <v>0</v>
      </c>
      <c r="N140" s="126">
        <v>0</v>
      </c>
      <c r="O140" s="157">
        <v>0</v>
      </c>
    </row>
    <row r="141" spans="1:15" ht="12.75">
      <c r="A141" s="273" t="s">
        <v>671</v>
      </c>
      <c r="B141" s="273"/>
      <c r="C141" s="126"/>
      <c r="D141" s="126"/>
      <c r="E141" s="170"/>
      <c r="F141" s="126"/>
      <c r="G141" s="170"/>
      <c r="H141" s="126"/>
      <c r="I141" s="170"/>
      <c r="J141" s="126"/>
      <c r="K141" s="170"/>
      <c r="L141" s="126"/>
      <c r="M141" s="170"/>
      <c r="N141" s="126"/>
      <c r="O141" s="157"/>
    </row>
    <row r="142" spans="1:15" ht="12.75">
      <c r="A142" s="273" t="s">
        <v>672</v>
      </c>
      <c r="B142" s="273"/>
      <c r="C142" s="126">
        <f>SUM(D142:O142)</f>
        <v>0</v>
      </c>
      <c r="D142" s="126"/>
      <c r="E142" s="170"/>
      <c r="F142" s="126"/>
      <c r="G142" s="170"/>
      <c r="H142" s="126"/>
      <c r="I142" s="170"/>
      <c r="J142" s="126"/>
      <c r="K142" s="170"/>
      <c r="L142" s="126"/>
      <c r="M142" s="170"/>
      <c r="N142" s="126"/>
      <c r="O142" s="157"/>
    </row>
    <row r="143" spans="1:15" ht="12.75">
      <c r="A143" s="15" t="s">
        <v>345</v>
      </c>
      <c r="B143" s="12" t="s">
        <v>889</v>
      </c>
      <c r="C143" s="163"/>
      <c r="D143" s="163"/>
      <c r="E143" s="167"/>
      <c r="F143" s="163"/>
      <c r="G143" s="167"/>
      <c r="H143" s="163"/>
      <c r="I143" s="167"/>
      <c r="J143" s="163"/>
      <c r="K143" s="167"/>
      <c r="L143" s="163">
        <v>0</v>
      </c>
      <c r="M143" s="167"/>
      <c r="N143" s="163"/>
      <c r="O143" s="165"/>
    </row>
    <row r="144" spans="1:15" ht="12.75">
      <c r="A144" s="273" t="s">
        <v>102</v>
      </c>
      <c r="B144" s="273"/>
      <c r="C144" s="126">
        <f>SUM(D144:O144)</f>
        <v>1817</v>
      </c>
      <c r="D144" s="126">
        <v>0</v>
      </c>
      <c r="E144" s="170">
        <v>0</v>
      </c>
      <c r="F144" s="126">
        <v>1817</v>
      </c>
      <c r="G144" s="170">
        <v>0</v>
      </c>
      <c r="H144" s="126">
        <v>0</v>
      </c>
      <c r="I144" s="170">
        <v>0</v>
      </c>
      <c r="J144" s="126">
        <v>0</v>
      </c>
      <c r="K144" s="170">
        <v>0</v>
      </c>
      <c r="L144" s="126">
        <v>0</v>
      </c>
      <c r="M144" s="170">
        <v>0</v>
      </c>
      <c r="N144" s="126">
        <v>0</v>
      </c>
      <c r="O144" s="157">
        <v>0</v>
      </c>
    </row>
    <row r="145" spans="1:15" ht="12.75">
      <c r="A145" s="273" t="s">
        <v>671</v>
      </c>
      <c r="B145" s="273"/>
      <c r="C145" s="126">
        <f>SUM(D145:O145)</f>
        <v>1817</v>
      </c>
      <c r="D145" s="126"/>
      <c r="E145" s="170"/>
      <c r="F145" s="126">
        <v>1817</v>
      </c>
      <c r="G145" s="170"/>
      <c r="H145" s="126"/>
      <c r="I145" s="170"/>
      <c r="J145" s="126"/>
      <c r="K145" s="170"/>
      <c r="L145" s="126"/>
      <c r="M145" s="170"/>
      <c r="N145" s="126"/>
      <c r="O145" s="157"/>
    </row>
    <row r="146" spans="1:15" ht="12.75">
      <c r="A146" s="273" t="s">
        <v>726</v>
      </c>
      <c r="B146" s="273"/>
      <c r="C146" s="126">
        <f aca="true" t="shared" si="10" ref="C146:C151">SUM(D146:O146)</f>
        <v>86</v>
      </c>
      <c r="D146" s="126"/>
      <c r="E146" s="170"/>
      <c r="F146" s="126"/>
      <c r="G146" s="170"/>
      <c r="H146" s="126"/>
      <c r="I146" s="170"/>
      <c r="J146" s="126"/>
      <c r="K146" s="170">
        <v>86</v>
      </c>
      <c r="L146" s="126"/>
      <c r="M146" s="170"/>
      <c r="N146" s="126"/>
      <c r="O146" s="157"/>
    </row>
    <row r="147" spans="1:15" ht="12.75">
      <c r="A147" s="273" t="s">
        <v>727</v>
      </c>
      <c r="B147" s="273"/>
      <c r="C147" s="126">
        <f t="shared" si="10"/>
        <v>61</v>
      </c>
      <c r="D147" s="126"/>
      <c r="E147" s="170"/>
      <c r="F147" s="126">
        <v>61</v>
      </c>
      <c r="G147" s="170"/>
      <c r="H147" s="126"/>
      <c r="I147" s="170"/>
      <c r="J147" s="126"/>
      <c r="K147" s="170"/>
      <c r="L147" s="126"/>
      <c r="M147" s="170"/>
      <c r="N147" s="126"/>
      <c r="O147" s="157"/>
    </row>
    <row r="148" spans="1:15" ht="12.75">
      <c r="A148" s="273" t="s">
        <v>699</v>
      </c>
      <c r="B148" s="273"/>
      <c r="C148" s="126">
        <f t="shared" si="10"/>
        <v>104</v>
      </c>
      <c r="D148" s="126"/>
      <c r="E148" s="170"/>
      <c r="F148" s="126">
        <v>104</v>
      </c>
      <c r="G148" s="170"/>
      <c r="H148" s="126"/>
      <c r="I148" s="170"/>
      <c r="J148" s="126"/>
      <c r="K148" s="170"/>
      <c r="L148" s="126"/>
      <c r="M148" s="170"/>
      <c r="N148" s="126"/>
      <c r="O148" s="157"/>
    </row>
    <row r="149" spans="1:15" ht="12.75">
      <c r="A149" s="273" t="s">
        <v>728</v>
      </c>
      <c r="B149" s="273"/>
      <c r="C149" s="126">
        <f t="shared" si="10"/>
        <v>3240</v>
      </c>
      <c r="D149" s="126"/>
      <c r="E149" s="170"/>
      <c r="F149" s="126">
        <v>3240</v>
      </c>
      <c r="G149" s="170"/>
      <c r="H149" s="126"/>
      <c r="I149" s="170"/>
      <c r="J149" s="126"/>
      <c r="K149" s="170"/>
      <c r="L149" s="126"/>
      <c r="M149" s="170"/>
      <c r="N149" s="126"/>
      <c r="O149" s="157"/>
    </row>
    <row r="150" spans="1:15" ht="12.75">
      <c r="A150" s="273" t="s">
        <v>729</v>
      </c>
      <c r="B150" s="273"/>
      <c r="C150" s="126">
        <f t="shared" si="10"/>
        <v>-70</v>
      </c>
      <c r="D150" s="126"/>
      <c r="E150" s="170"/>
      <c r="F150" s="126">
        <v>-70</v>
      </c>
      <c r="G150" s="170"/>
      <c r="H150" s="126"/>
      <c r="I150" s="170"/>
      <c r="J150" s="126"/>
      <c r="K150" s="170"/>
      <c r="L150" s="126"/>
      <c r="M150" s="170"/>
      <c r="N150" s="126"/>
      <c r="O150" s="157"/>
    </row>
    <row r="151" spans="1:15" ht="12.75">
      <c r="A151" s="273" t="s">
        <v>690</v>
      </c>
      <c r="B151" s="273"/>
      <c r="C151" s="126">
        <f t="shared" si="10"/>
        <v>3421</v>
      </c>
      <c r="D151" s="126"/>
      <c r="E151" s="170"/>
      <c r="F151" s="126">
        <f>SUM(F146:F150)</f>
        <v>3335</v>
      </c>
      <c r="G151" s="170"/>
      <c r="H151" s="126"/>
      <c r="I151" s="170"/>
      <c r="J151" s="126"/>
      <c r="K151" s="170">
        <v>86</v>
      </c>
      <c r="L151" s="126"/>
      <c r="M151" s="170"/>
      <c r="N151" s="126"/>
      <c r="O151" s="157"/>
    </row>
    <row r="152" spans="1:15" ht="12.75">
      <c r="A152" s="274" t="s">
        <v>672</v>
      </c>
      <c r="B152" s="274"/>
      <c r="C152" s="160">
        <f>SUM(D152:O152)</f>
        <v>5238</v>
      </c>
      <c r="D152" s="160"/>
      <c r="E152" s="169"/>
      <c r="F152" s="160">
        <f>SUM(F145,F151)</f>
        <v>5152</v>
      </c>
      <c r="G152" s="169"/>
      <c r="H152" s="160"/>
      <c r="I152" s="169"/>
      <c r="J152" s="160"/>
      <c r="K152" s="169">
        <v>86</v>
      </c>
      <c r="L152" s="160"/>
      <c r="M152" s="169"/>
      <c r="N152" s="160"/>
      <c r="O152" s="156"/>
    </row>
    <row r="153" spans="1:15" ht="12.75">
      <c r="A153" s="73" t="s">
        <v>346</v>
      </c>
      <c r="B153" s="58" t="s">
        <v>889</v>
      </c>
      <c r="C153" s="126"/>
      <c r="D153" s="126"/>
      <c r="E153" s="170"/>
      <c r="F153" s="126"/>
      <c r="G153" s="170"/>
      <c r="H153" s="126"/>
      <c r="I153" s="170"/>
      <c r="J153" s="126"/>
      <c r="K153" s="170"/>
      <c r="L153" s="126"/>
      <c r="M153" s="170"/>
      <c r="N153" s="126"/>
      <c r="O153" s="157"/>
    </row>
    <row r="154" spans="1:15" ht="12.75">
      <c r="A154" s="273" t="s">
        <v>102</v>
      </c>
      <c r="B154" s="273"/>
      <c r="C154" s="126">
        <f aca="true" t="shared" si="11" ref="C154:C161">SUM(D154:O154)</f>
        <v>1468</v>
      </c>
      <c r="D154" s="126">
        <v>0</v>
      </c>
      <c r="E154" s="170">
        <v>0</v>
      </c>
      <c r="F154" s="126">
        <v>468</v>
      </c>
      <c r="G154" s="170">
        <v>0</v>
      </c>
      <c r="H154" s="126">
        <v>0</v>
      </c>
      <c r="I154" s="170">
        <v>0</v>
      </c>
      <c r="J154" s="126">
        <v>1000</v>
      </c>
      <c r="K154" s="170">
        <v>0</v>
      </c>
      <c r="L154" s="126">
        <v>0</v>
      </c>
      <c r="M154" s="170">
        <v>0</v>
      </c>
      <c r="N154" s="126">
        <v>0</v>
      </c>
      <c r="O154" s="157">
        <v>0</v>
      </c>
    </row>
    <row r="155" spans="1:15" ht="12.75">
      <c r="A155" s="273" t="s">
        <v>671</v>
      </c>
      <c r="B155" s="273"/>
      <c r="C155" s="126">
        <f t="shared" si="11"/>
        <v>1191</v>
      </c>
      <c r="D155" s="126"/>
      <c r="E155" s="170"/>
      <c r="F155" s="126">
        <v>468</v>
      </c>
      <c r="G155" s="170"/>
      <c r="H155" s="126"/>
      <c r="I155" s="170"/>
      <c r="J155" s="126">
        <v>0</v>
      </c>
      <c r="K155" s="170">
        <v>723</v>
      </c>
      <c r="L155" s="126"/>
      <c r="M155" s="170"/>
      <c r="N155" s="126"/>
      <c r="O155" s="157"/>
    </row>
    <row r="156" spans="1:15" ht="12.75">
      <c r="A156" s="273" t="s">
        <v>697</v>
      </c>
      <c r="B156" s="273"/>
      <c r="C156" s="126">
        <f t="shared" si="11"/>
        <v>115</v>
      </c>
      <c r="D156" s="126"/>
      <c r="E156" s="170"/>
      <c r="F156" s="126">
        <v>115</v>
      </c>
      <c r="G156" s="170"/>
      <c r="H156" s="126"/>
      <c r="I156" s="170"/>
      <c r="J156" s="126">
        <v>0</v>
      </c>
      <c r="K156" s="170"/>
      <c r="L156" s="126"/>
      <c r="M156" s="170"/>
      <c r="N156" s="126"/>
      <c r="O156" s="157"/>
    </row>
    <row r="157" spans="1:15" ht="12.75">
      <c r="A157" s="273" t="s">
        <v>702</v>
      </c>
      <c r="B157" s="273"/>
      <c r="C157" s="126">
        <f t="shared" si="11"/>
        <v>165</v>
      </c>
      <c r="D157" s="126"/>
      <c r="E157" s="170"/>
      <c r="F157" s="126">
        <v>165</v>
      </c>
      <c r="G157" s="170"/>
      <c r="H157" s="126"/>
      <c r="I157" s="170"/>
      <c r="J157" s="126"/>
      <c r="K157" s="170"/>
      <c r="L157" s="126"/>
      <c r="M157" s="170"/>
      <c r="N157" s="126"/>
      <c r="O157" s="157"/>
    </row>
    <row r="158" spans="1:15" ht="12.75">
      <c r="A158" s="273" t="s">
        <v>730</v>
      </c>
      <c r="B158" s="273"/>
      <c r="C158" s="126">
        <f t="shared" si="11"/>
        <v>120</v>
      </c>
      <c r="D158" s="126"/>
      <c r="E158" s="170"/>
      <c r="F158" s="126">
        <v>120</v>
      </c>
      <c r="G158" s="170"/>
      <c r="H158" s="126"/>
      <c r="I158" s="170"/>
      <c r="J158" s="126"/>
      <c r="K158" s="170"/>
      <c r="L158" s="126"/>
      <c r="M158" s="170"/>
      <c r="N158" s="126"/>
      <c r="O158" s="157"/>
    </row>
    <row r="159" spans="1:15" ht="12.75">
      <c r="A159" s="273" t="s">
        <v>731</v>
      </c>
      <c r="B159" s="273"/>
      <c r="C159" s="126">
        <f t="shared" si="11"/>
        <v>5</v>
      </c>
      <c r="D159" s="126"/>
      <c r="E159" s="170"/>
      <c r="F159" s="126">
        <v>5</v>
      </c>
      <c r="G159" s="170"/>
      <c r="H159" s="126"/>
      <c r="I159" s="170"/>
      <c r="J159" s="126"/>
      <c r="K159" s="170"/>
      <c r="L159" s="126"/>
      <c r="M159" s="170"/>
      <c r="N159" s="126"/>
      <c r="O159" s="157"/>
    </row>
    <row r="160" spans="1:15" ht="12.75">
      <c r="A160" s="273" t="s">
        <v>552</v>
      </c>
      <c r="B160" s="273"/>
      <c r="C160" s="126">
        <f t="shared" si="11"/>
        <v>405</v>
      </c>
      <c r="D160" s="126"/>
      <c r="E160" s="170"/>
      <c r="F160" s="126">
        <f>SUM(F156:F159)</f>
        <v>405</v>
      </c>
      <c r="G160" s="170"/>
      <c r="H160" s="126"/>
      <c r="I160" s="170"/>
      <c r="J160" s="126"/>
      <c r="K160" s="170"/>
      <c r="L160" s="126"/>
      <c r="M160" s="170"/>
      <c r="N160" s="126"/>
      <c r="O160" s="157"/>
    </row>
    <row r="161" spans="1:15" ht="12.75">
      <c r="A161" s="274" t="s">
        <v>670</v>
      </c>
      <c r="B161" s="273"/>
      <c r="C161" s="126">
        <f t="shared" si="11"/>
        <v>1596</v>
      </c>
      <c r="D161" s="126"/>
      <c r="E161" s="170"/>
      <c r="F161" s="126">
        <f>SUM(F155,F160)</f>
        <v>873</v>
      </c>
      <c r="G161" s="170"/>
      <c r="H161" s="126"/>
      <c r="I161" s="170"/>
      <c r="J161" s="126">
        <v>0</v>
      </c>
      <c r="K161" s="170">
        <v>723</v>
      </c>
      <c r="L161" s="126"/>
      <c r="M161" s="170"/>
      <c r="N161" s="126"/>
      <c r="O161" s="157"/>
    </row>
    <row r="162" spans="1:15" ht="12.75">
      <c r="A162" s="69" t="s">
        <v>347</v>
      </c>
      <c r="B162" s="56" t="s">
        <v>889</v>
      </c>
      <c r="C162" s="163"/>
      <c r="D162" s="163"/>
      <c r="E162" s="167"/>
      <c r="F162" s="163"/>
      <c r="G162" s="167"/>
      <c r="H162" s="163"/>
      <c r="I162" s="167"/>
      <c r="J162" s="163"/>
      <c r="K162" s="167"/>
      <c r="L162" s="163"/>
      <c r="M162" s="167"/>
      <c r="N162" s="163"/>
      <c r="O162" s="165"/>
    </row>
    <row r="163" spans="1:15" ht="12.75">
      <c r="A163" s="273" t="s">
        <v>102</v>
      </c>
      <c r="B163" s="273"/>
      <c r="C163" s="126">
        <f aca="true" t="shared" si="12" ref="C163:C168">SUM(D163:O163)</f>
        <v>209</v>
      </c>
      <c r="D163" s="126">
        <v>0</v>
      </c>
      <c r="E163" s="170">
        <v>0</v>
      </c>
      <c r="F163" s="126">
        <v>209</v>
      </c>
      <c r="G163" s="170">
        <v>0</v>
      </c>
      <c r="H163" s="126">
        <v>0</v>
      </c>
      <c r="I163" s="170">
        <v>0</v>
      </c>
      <c r="J163" s="126">
        <v>0</v>
      </c>
      <c r="K163" s="170">
        <v>0</v>
      </c>
      <c r="L163" s="126">
        <v>0</v>
      </c>
      <c r="M163" s="170">
        <v>0</v>
      </c>
      <c r="N163" s="126">
        <v>0</v>
      </c>
      <c r="O163" s="157">
        <v>0</v>
      </c>
    </row>
    <row r="164" spans="1:15" ht="12.75">
      <c r="A164" s="273" t="s">
        <v>671</v>
      </c>
      <c r="B164" s="273"/>
      <c r="C164" s="126">
        <f t="shared" si="12"/>
        <v>209</v>
      </c>
      <c r="D164" s="126"/>
      <c r="E164" s="170"/>
      <c r="F164" s="126">
        <v>209</v>
      </c>
      <c r="G164" s="170"/>
      <c r="H164" s="126"/>
      <c r="I164" s="170"/>
      <c r="J164" s="126"/>
      <c r="K164" s="170"/>
      <c r="L164" s="126"/>
      <c r="M164" s="170"/>
      <c r="N164" s="126"/>
      <c r="O164" s="157"/>
    </row>
    <row r="165" spans="1:15" ht="12.75">
      <c r="A165" s="273" t="s">
        <v>697</v>
      </c>
      <c r="B165" s="273"/>
      <c r="C165" s="126">
        <f t="shared" si="12"/>
        <v>132</v>
      </c>
      <c r="D165" s="126"/>
      <c r="E165" s="170"/>
      <c r="F165" s="126">
        <v>132</v>
      </c>
      <c r="G165" s="170"/>
      <c r="H165" s="126"/>
      <c r="I165" s="170"/>
      <c r="J165" s="126"/>
      <c r="K165" s="170"/>
      <c r="L165" s="126"/>
      <c r="M165" s="170"/>
      <c r="N165" s="126"/>
      <c r="O165" s="157"/>
    </row>
    <row r="166" spans="1:15" ht="12.75">
      <c r="A166" s="273" t="s">
        <v>702</v>
      </c>
      <c r="B166" s="273"/>
      <c r="C166" s="126">
        <f t="shared" si="12"/>
        <v>176</v>
      </c>
      <c r="D166" s="126"/>
      <c r="E166" s="170"/>
      <c r="F166" s="126">
        <v>176</v>
      </c>
      <c r="G166" s="170"/>
      <c r="H166" s="126"/>
      <c r="I166" s="170"/>
      <c r="J166" s="126"/>
      <c r="K166" s="170"/>
      <c r="L166" s="126"/>
      <c r="M166" s="170"/>
      <c r="N166" s="126"/>
      <c r="O166" s="157"/>
    </row>
    <row r="167" spans="1:15" ht="12.75">
      <c r="A167" s="273" t="s">
        <v>690</v>
      </c>
      <c r="B167" s="273"/>
      <c r="C167" s="126">
        <f t="shared" si="12"/>
        <v>308</v>
      </c>
      <c r="D167" s="126"/>
      <c r="E167" s="170"/>
      <c r="F167" s="126">
        <f>SUM(F165:F166)</f>
        <v>308</v>
      </c>
      <c r="G167" s="170"/>
      <c r="H167" s="126"/>
      <c r="I167" s="170"/>
      <c r="J167" s="126"/>
      <c r="K167" s="170"/>
      <c r="L167" s="126"/>
      <c r="M167" s="170"/>
      <c r="N167" s="126"/>
      <c r="O167" s="157"/>
    </row>
    <row r="168" spans="1:15" ht="12.75">
      <c r="A168" s="274" t="s">
        <v>672</v>
      </c>
      <c r="B168" s="274"/>
      <c r="C168" s="160">
        <f t="shared" si="12"/>
        <v>517</v>
      </c>
      <c r="D168" s="160"/>
      <c r="E168" s="169"/>
      <c r="F168" s="160">
        <f>SUM(F164,F167)</f>
        <v>517</v>
      </c>
      <c r="G168" s="169"/>
      <c r="H168" s="160"/>
      <c r="I168" s="169"/>
      <c r="J168" s="160"/>
      <c r="K168" s="169"/>
      <c r="L168" s="160"/>
      <c r="M168" s="169"/>
      <c r="N168" s="160"/>
      <c r="O168" s="156"/>
    </row>
    <row r="169" spans="1:15" ht="12.75">
      <c r="A169" s="73" t="s">
        <v>348</v>
      </c>
      <c r="B169" s="58" t="s">
        <v>887</v>
      </c>
      <c r="C169" s="126"/>
      <c r="D169" s="126"/>
      <c r="E169" s="170"/>
      <c r="F169" s="126"/>
      <c r="G169" s="170"/>
      <c r="H169" s="126"/>
      <c r="I169" s="170"/>
      <c r="J169" s="126"/>
      <c r="K169" s="170"/>
      <c r="L169" s="126"/>
      <c r="M169" s="170"/>
      <c r="N169" s="126"/>
      <c r="O169" s="157"/>
    </row>
    <row r="170" spans="1:15" ht="12.75">
      <c r="A170" s="273" t="s">
        <v>102</v>
      </c>
      <c r="B170" s="273"/>
      <c r="C170" s="126">
        <f>SUM(D175:P175)</f>
        <v>4017</v>
      </c>
      <c r="D170" s="126">
        <v>0</v>
      </c>
      <c r="E170" s="170">
        <v>0</v>
      </c>
      <c r="F170" s="126">
        <v>0</v>
      </c>
      <c r="G170" s="170">
        <v>0</v>
      </c>
      <c r="H170" s="248">
        <v>5771</v>
      </c>
      <c r="I170" s="170">
        <v>0</v>
      </c>
      <c r="J170" s="126">
        <v>0</v>
      </c>
      <c r="K170" s="170">
        <v>0</v>
      </c>
      <c r="L170" s="126">
        <v>0</v>
      </c>
      <c r="M170" s="170">
        <v>0</v>
      </c>
      <c r="N170" s="126">
        <v>0</v>
      </c>
      <c r="O170" s="157">
        <v>0</v>
      </c>
    </row>
    <row r="171" spans="1:15" ht="12.75">
      <c r="A171" s="273" t="s">
        <v>671</v>
      </c>
      <c r="B171" s="273"/>
      <c r="C171" s="126">
        <f>SUM(D171:P171)</f>
        <v>5771</v>
      </c>
      <c r="D171" s="126"/>
      <c r="E171" s="170"/>
      <c r="F171" s="126"/>
      <c r="G171" s="170"/>
      <c r="H171" s="248">
        <v>5771</v>
      </c>
      <c r="I171" s="170"/>
      <c r="J171" s="126"/>
      <c r="K171" s="170"/>
      <c r="L171" s="126"/>
      <c r="M171" s="170"/>
      <c r="N171" s="126"/>
      <c r="O171" s="157"/>
    </row>
    <row r="172" spans="1:15" ht="12.75">
      <c r="A172" s="273" t="s">
        <v>732</v>
      </c>
      <c r="B172" s="273"/>
      <c r="C172" s="126">
        <f>SUM(D172:P172)</f>
        <v>-1774</v>
      </c>
      <c r="D172" s="126"/>
      <c r="E172" s="170"/>
      <c r="F172" s="126"/>
      <c r="G172" s="170"/>
      <c r="H172" s="248">
        <v>-1774</v>
      </c>
      <c r="I172" s="170"/>
      <c r="J172" s="126"/>
      <c r="K172" s="170"/>
      <c r="L172" s="126"/>
      <c r="M172" s="170"/>
      <c r="N172" s="126"/>
      <c r="O172" s="157"/>
    </row>
    <row r="173" spans="1:15" ht="12.75">
      <c r="A173" s="273" t="s">
        <v>702</v>
      </c>
      <c r="B173" s="273"/>
      <c r="C173" s="126">
        <f>SUM(D173:P173)</f>
        <v>20</v>
      </c>
      <c r="D173" s="126"/>
      <c r="E173" s="170"/>
      <c r="F173" s="126">
        <v>20</v>
      </c>
      <c r="G173" s="170"/>
      <c r="H173" s="248"/>
      <c r="I173" s="170"/>
      <c r="J173" s="126"/>
      <c r="K173" s="170"/>
      <c r="L173" s="126"/>
      <c r="M173" s="170"/>
      <c r="N173" s="126"/>
      <c r="O173" s="157"/>
    </row>
    <row r="174" spans="1:15" ht="12.75">
      <c r="A174" s="273" t="s">
        <v>690</v>
      </c>
      <c r="B174" s="273"/>
      <c r="C174" s="126">
        <f>SUM(D174:P174)</f>
        <v>-1754</v>
      </c>
      <c r="D174" s="126"/>
      <c r="E174" s="170"/>
      <c r="F174" s="126">
        <v>20</v>
      </c>
      <c r="G174" s="170"/>
      <c r="H174" s="248">
        <v>-1774</v>
      </c>
      <c r="I174" s="170"/>
      <c r="J174" s="126"/>
      <c r="K174" s="170"/>
      <c r="L174" s="126"/>
      <c r="M174" s="170"/>
      <c r="N174" s="126"/>
      <c r="O174" s="157"/>
    </row>
    <row r="175" spans="1:15" ht="12.75">
      <c r="A175" s="273" t="s">
        <v>672</v>
      </c>
      <c r="B175" s="273"/>
      <c r="C175" s="126">
        <f>SUM(D175:O175)</f>
        <v>4017</v>
      </c>
      <c r="D175" s="126"/>
      <c r="E175" s="170"/>
      <c r="F175" s="126">
        <v>20</v>
      </c>
      <c r="G175" s="170"/>
      <c r="H175" s="248">
        <f>SUM(H172,H171)</f>
        <v>3997</v>
      </c>
      <c r="I175" s="170"/>
      <c r="J175" s="126"/>
      <c r="K175" s="170"/>
      <c r="L175" s="126"/>
      <c r="M175" s="170"/>
      <c r="N175" s="126"/>
      <c r="O175" s="157"/>
    </row>
    <row r="176" spans="1:15" ht="12.75">
      <c r="A176" s="69" t="s">
        <v>397</v>
      </c>
      <c r="B176" s="56" t="s">
        <v>887</v>
      </c>
      <c r="C176" s="173"/>
      <c r="D176" s="163"/>
      <c r="E176" s="167"/>
      <c r="F176" s="163"/>
      <c r="G176" s="167"/>
      <c r="H176" s="163"/>
      <c r="I176" s="171"/>
      <c r="J176" s="163"/>
      <c r="K176" s="167"/>
      <c r="L176" s="163"/>
      <c r="M176" s="167"/>
      <c r="N176" s="163"/>
      <c r="O176" s="165"/>
    </row>
    <row r="177" spans="1:15" ht="12.75">
      <c r="A177" s="273" t="s">
        <v>102</v>
      </c>
      <c r="B177" s="273"/>
      <c r="C177" s="126">
        <f>SUM(D177:O177)</f>
        <v>0</v>
      </c>
      <c r="D177" s="126">
        <v>0</v>
      </c>
      <c r="E177" s="170">
        <v>0</v>
      </c>
      <c r="F177" s="126">
        <v>0</v>
      </c>
      <c r="G177" s="170">
        <v>0</v>
      </c>
      <c r="H177" s="126">
        <v>0</v>
      </c>
      <c r="I177" s="170">
        <v>0</v>
      </c>
      <c r="J177" s="126">
        <v>0</v>
      </c>
      <c r="K177" s="170">
        <v>0</v>
      </c>
      <c r="L177" s="126">
        <v>0</v>
      </c>
      <c r="M177" s="170">
        <v>0</v>
      </c>
      <c r="N177" s="126">
        <v>0</v>
      </c>
      <c r="O177" s="157"/>
    </row>
    <row r="178" spans="1:15" ht="12.75">
      <c r="A178" s="273" t="s">
        <v>671</v>
      </c>
      <c r="B178" s="273"/>
      <c r="C178" s="126"/>
      <c r="D178" s="126"/>
      <c r="E178" s="170"/>
      <c r="F178" s="126"/>
      <c r="G178" s="170"/>
      <c r="H178" s="126"/>
      <c r="I178" s="170"/>
      <c r="J178" s="126"/>
      <c r="K178" s="170"/>
      <c r="L178" s="126"/>
      <c r="M178" s="170"/>
      <c r="N178" s="126"/>
      <c r="O178" s="157"/>
    </row>
    <row r="179" spans="1:15" ht="12.75">
      <c r="A179" s="274" t="s">
        <v>672</v>
      </c>
      <c r="B179" s="274"/>
      <c r="C179" s="160">
        <f>SUM(D179:O179)</f>
        <v>0</v>
      </c>
      <c r="D179" s="160"/>
      <c r="E179" s="169"/>
      <c r="F179" s="160"/>
      <c r="G179" s="169"/>
      <c r="H179" s="160"/>
      <c r="I179" s="169"/>
      <c r="J179" s="160"/>
      <c r="K179" s="169"/>
      <c r="L179" s="160"/>
      <c r="M179" s="169"/>
      <c r="N179" s="160"/>
      <c r="O179" s="156"/>
    </row>
    <row r="180" spans="1:15" ht="12.75">
      <c r="A180" s="347" t="s">
        <v>398</v>
      </c>
      <c r="B180" s="416" t="s">
        <v>887</v>
      </c>
      <c r="C180" s="126"/>
      <c r="D180" s="126"/>
      <c r="E180" s="170"/>
      <c r="F180" s="126"/>
      <c r="G180" s="170"/>
      <c r="H180" s="126"/>
      <c r="I180" s="170"/>
      <c r="J180" s="126"/>
      <c r="K180" s="170"/>
      <c r="L180" s="126"/>
      <c r="M180" s="170"/>
      <c r="N180" s="126"/>
      <c r="O180" s="157"/>
    </row>
    <row r="181" spans="1:15" ht="12.75">
      <c r="A181" s="273" t="s">
        <v>102</v>
      </c>
      <c r="B181" s="273"/>
      <c r="C181" s="248">
        <f>SUM(D181:O181)</f>
        <v>0</v>
      </c>
      <c r="D181" s="248">
        <v>0</v>
      </c>
      <c r="E181" s="368">
        <v>0</v>
      </c>
      <c r="F181" s="248">
        <v>0</v>
      </c>
      <c r="G181" s="368">
        <v>0</v>
      </c>
      <c r="H181" s="248">
        <v>0</v>
      </c>
      <c r="I181" s="368">
        <v>0</v>
      </c>
      <c r="J181" s="126">
        <v>0</v>
      </c>
      <c r="K181" s="170">
        <v>0</v>
      </c>
      <c r="L181" s="126">
        <v>0</v>
      </c>
      <c r="M181" s="170">
        <v>0</v>
      </c>
      <c r="N181" s="126">
        <v>0</v>
      </c>
      <c r="O181" s="157">
        <v>0</v>
      </c>
    </row>
    <row r="182" spans="1:15" ht="12.75">
      <c r="A182" s="273" t="s">
        <v>673</v>
      </c>
      <c r="B182" s="273"/>
      <c r="C182" s="248">
        <f>SUM(D182:O182)</f>
        <v>1702</v>
      </c>
      <c r="D182" s="248"/>
      <c r="E182" s="368"/>
      <c r="F182" s="248">
        <v>67</v>
      </c>
      <c r="G182" s="368"/>
      <c r="H182" s="248"/>
      <c r="I182" s="368">
        <v>1635</v>
      </c>
      <c r="J182" s="126"/>
      <c r="K182" s="170"/>
      <c r="L182" s="126"/>
      <c r="M182" s="170"/>
      <c r="N182" s="126"/>
      <c r="O182" s="157"/>
    </row>
    <row r="183" spans="1:15" ht="12.75">
      <c r="A183" s="273" t="s">
        <v>733</v>
      </c>
      <c r="B183" s="273"/>
      <c r="C183" s="248">
        <f>SUM(D183:O183)</f>
        <v>4275</v>
      </c>
      <c r="D183" s="248"/>
      <c r="E183" s="368"/>
      <c r="F183" s="248"/>
      <c r="G183" s="368"/>
      <c r="H183" s="248"/>
      <c r="I183" s="368">
        <v>4275</v>
      </c>
      <c r="J183" s="126"/>
      <c r="K183" s="170"/>
      <c r="L183" s="126"/>
      <c r="M183" s="170"/>
      <c r="N183" s="126"/>
      <c r="O183" s="157"/>
    </row>
    <row r="184" spans="1:15" ht="12.75">
      <c r="A184" s="273" t="s">
        <v>552</v>
      </c>
      <c r="B184" s="273"/>
      <c r="C184" s="248">
        <f>SUM(D184:O184)</f>
        <v>4275</v>
      </c>
      <c r="D184" s="248">
        <f aca="true" t="shared" si="13" ref="D184:O184">SUM(D183:D183)</f>
        <v>0</v>
      </c>
      <c r="E184" s="248">
        <f t="shared" si="13"/>
        <v>0</v>
      </c>
      <c r="F184" s="248">
        <f t="shared" si="13"/>
        <v>0</v>
      </c>
      <c r="G184" s="248">
        <f t="shared" si="13"/>
        <v>0</v>
      </c>
      <c r="H184" s="248">
        <f t="shared" si="13"/>
        <v>0</v>
      </c>
      <c r="I184" s="248">
        <f t="shared" si="13"/>
        <v>4275</v>
      </c>
      <c r="J184" s="126">
        <f t="shared" si="13"/>
        <v>0</v>
      </c>
      <c r="K184" s="126">
        <f t="shared" si="13"/>
        <v>0</v>
      </c>
      <c r="L184" s="126">
        <f t="shared" si="13"/>
        <v>0</v>
      </c>
      <c r="M184" s="126">
        <f t="shared" si="13"/>
        <v>0</v>
      </c>
      <c r="N184" s="126">
        <f t="shared" si="13"/>
        <v>0</v>
      </c>
      <c r="O184" s="126">
        <f t="shared" si="13"/>
        <v>0</v>
      </c>
    </row>
    <row r="185" spans="1:16" ht="12.75">
      <c r="A185" s="274" t="s">
        <v>674</v>
      </c>
      <c r="B185" s="273"/>
      <c r="C185" s="248">
        <f>SUM(D185:O185)</f>
        <v>5977</v>
      </c>
      <c r="D185" s="248">
        <f aca="true" t="shared" si="14" ref="D185:O185">SUM(D182,D184)</f>
        <v>0</v>
      </c>
      <c r="E185" s="248">
        <f t="shared" si="14"/>
        <v>0</v>
      </c>
      <c r="F185" s="248">
        <f t="shared" si="14"/>
        <v>67</v>
      </c>
      <c r="G185" s="248">
        <f t="shared" si="14"/>
        <v>0</v>
      </c>
      <c r="H185" s="248">
        <f t="shared" si="14"/>
        <v>0</v>
      </c>
      <c r="I185" s="248">
        <f t="shared" si="14"/>
        <v>5910</v>
      </c>
      <c r="J185" s="126">
        <f t="shared" si="14"/>
        <v>0</v>
      </c>
      <c r="K185" s="126">
        <f t="shared" si="14"/>
        <v>0</v>
      </c>
      <c r="L185" s="126">
        <f t="shared" si="14"/>
        <v>0</v>
      </c>
      <c r="M185" s="126">
        <f t="shared" si="14"/>
        <v>0</v>
      </c>
      <c r="N185" s="126">
        <f t="shared" si="14"/>
        <v>0</v>
      </c>
      <c r="O185" s="126">
        <f t="shared" si="14"/>
        <v>0</v>
      </c>
      <c r="P185" s="212">
        <f>SUM(I184,I190,I196,I202,I211,I217,I223,I229,)</f>
        <v>1791</v>
      </c>
    </row>
    <row r="186" spans="1:15" ht="12.75">
      <c r="A186" s="15" t="s">
        <v>399</v>
      </c>
      <c r="B186" s="12" t="s">
        <v>887</v>
      </c>
      <c r="C186" s="163"/>
      <c r="D186" s="163"/>
      <c r="E186" s="167"/>
      <c r="F186" s="163"/>
      <c r="G186" s="167"/>
      <c r="H186" s="163"/>
      <c r="I186" s="167"/>
      <c r="J186" s="163"/>
      <c r="K186" s="167"/>
      <c r="L186" s="163"/>
      <c r="M186" s="167"/>
      <c r="N186" s="163"/>
      <c r="O186" s="165"/>
    </row>
    <row r="187" spans="1:16" ht="12.75">
      <c r="A187" s="273" t="s">
        <v>102</v>
      </c>
      <c r="B187" s="273"/>
      <c r="C187" s="126">
        <f>SUM(D187:O187)</f>
        <v>2500</v>
      </c>
      <c r="D187" s="126">
        <v>0</v>
      </c>
      <c r="E187" s="170">
        <v>0</v>
      </c>
      <c r="F187" s="126">
        <v>0</v>
      </c>
      <c r="G187" s="170">
        <v>0</v>
      </c>
      <c r="H187" s="126">
        <v>0</v>
      </c>
      <c r="I187" s="170">
        <v>2500</v>
      </c>
      <c r="J187" s="126">
        <v>0</v>
      </c>
      <c r="K187" s="170">
        <v>0</v>
      </c>
      <c r="L187" s="126">
        <v>0</v>
      </c>
      <c r="M187" s="170">
        <v>0</v>
      </c>
      <c r="N187" s="126">
        <v>0</v>
      </c>
      <c r="O187" s="157">
        <v>0</v>
      </c>
      <c r="P187" s="33"/>
    </row>
    <row r="188" spans="1:16" ht="12.75">
      <c r="A188" s="273" t="s">
        <v>671</v>
      </c>
      <c r="B188" s="273"/>
      <c r="C188" s="126">
        <f>SUM(D188:O188)</f>
        <v>2500</v>
      </c>
      <c r="D188" s="126"/>
      <c r="E188" s="170"/>
      <c r="F188" s="126"/>
      <c r="G188" s="170"/>
      <c r="H188" s="126"/>
      <c r="I188" s="170">
        <v>2500</v>
      </c>
      <c r="J188" s="126"/>
      <c r="K188" s="170"/>
      <c r="L188" s="126"/>
      <c r="M188" s="170"/>
      <c r="N188" s="126"/>
      <c r="O188" s="157"/>
      <c r="P188" s="33"/>
    </row>
    <row r="189" spans="1:16" ht="12.75">
      <c r="A189" s="273" t="s">
        <v>734</v>
      </c>
      <c r="B189" s="273"/>
      <c r="C189" s="126">
        <f>SUM(D189:O189)</f>
        <v>202</v>
      </c>
      <c r="D189" s="126"/>
      <c r="E189" s="170"/>
      <c r="F189" s="126"/>
      <c r="G189" s="170"/>
      <c r="H189" s="126"/>
      <c r="I189" s="170">
        <v>202</v>
      </c>
      <c r="J189" s="126"/>
      <c r="K189" s="170"/>
      <c r="L189" s="126"/>
      <c r="M189" s="170"/>
      <c r="N189" s="126"/>
      <c r="O189" s="157"/>
      <c r="P189" s="33"/>
    </row>
    <row r="190" spans="1:16" ht="12.75">
      <c r="A190" s="273" t="s">
        <v>690</v>
      </c>
      <c r="B190" s="273"/>
      <c r="C190" s="126">
        <f>SUM(D190:O190)</f>
        <v>202</v>
      </c>
      <c r="D190" s="126"/>
      <c r="E190" s="170"/>
      <c r="F190" s="126"/>
      <c r="G190" s="170"/>
      <c r="H190" s="126"/>
      <c r="I190" s="170">
        <v>202</v>
      </c>
      <c r="J190" s="126"/>
      <c r="K190" s="170"/>
      <c r="L190" s="126"/>
      <c r="M190" s="170"/>
      <c r="N190" s="126"/>
      <c r="O190" s="157"/>
      <c r="P190" s="33"/>
    </row>
    <row r="191" spans="1:16" ht="12.75">
      <c r="A191" s="274" t="s">
        <v>672</v>
      </c>
      <c r="B191" s="274"/>
      <c r="C191" s="160">
        <f>SUM(D191:O191)</f>
        <v>2702</v>
      </c>
      <c r="D191" s="160"/>
      <c r="E191" s="169"/>
      <c r="F191" s="160"/>
      <c r="G191" s="169"/>
      <c r="H191" s="160"/>
      <c r="I191" s="169">
        <v>2702</v>
      </c>
      <c r="J191" s="160"/>
      <c r="K191" s="169"/>
      <c r="L191" s="160"/>
      <c r="M191" s="169"/>
      <c r="N191" s="160"/>
      <c r="O191" s="156"/>
      <c r="P191" s="33"/>
    </row>
    <row r="192" spans="1:16" ht="12.75">
      <c r="A192" s="28" t="s">
        <v>400</v>
      </c>
      <c r="B192" s="13" t="s">
        <v>889</v>
      </c>
      <c r="C192" s="126"/>
      <c r="D192" s="126"/>
      <c r="E192" s="170"/>
      <c r="F192" s="126"/>
      <c r="G192" s="170"/>
      <c r="H192" s="126"/>
      <c r="I192" s="170"/>
      <c r="J192" s="126"/>
      <c r="K192" s="170"/>
      <c r="L192" s="126"/>
      <c r="M192" s="170"/>
      <c r="N192" s="126"/>
      <c r="O192" s="157"/>
      <c r="P192" s="33"/>
    </row>
    <row r="193" spans="1:16" ht="12.75">
      <c r="A193" s="273" t="s">
        <v>102</v>
      </c>
      <c r="B193" s="273"/>
      <c r="C193" s="126">
        <f>SUM(D197:P197)</f>
        <v>275</v>
      </c>
      <c r="D193" s="126">
        <v>0</v>
      </c>
      <c r="E193" s="170">
        <v>0</v>
      </c>
      <c r="F193" s="126">
        <v>0</v>
      </c>
      <c r="G193" s="170">
        <v>0</v>
      </c>
      <c r="H193" s="126">
        <v>0</v>
      </c>
      <c r="I193" s="170">
        <v>500</v>
      </c>
      <c r="J193" s="126">
        <v>0</v>
      </c>
      <c r="K193" s="170">
        <v>0</v>
      </c>
      <c r="L193" s="126">
        <v>0</v>
      </c>
      <c r="M193" s="170">
        <v>0</v>
      </c>
      <c r="N193" s="126">
        <v>0</v>
      </c>
      <c r="O193" s="157">
        <v>0</v>
      </c>
      <c r="P193" s="33"/>
    </row>
    <row r="194" spans="1:16" ht="12.75">
      <c r="A194" s="273" t="s">
        <v>671</v>
      </c>
      <c r="B194" s="273"/>
      <c r="C194" s="126">
        <f>SUM(D194:P194)</f>
        <v>500</v>
      </c>
      <c r="D194" s="126"/>
      <c r="E194" s="170"/>
      <c r="F194" s="126"/>
      <c r="G194" s="170"/>
      <c r="H194" s="126"/>
      <c r="I194" s="170">
        <v>500</v>
      </c>
      <c r="J194" s="126"/>
      <c r="K194" s="170"/>
      <c r="L194" s="126"/>
      <c r="M194" s="170"/>
      <c r="N194" s="126"/>
      <c r="O194" s="157"/>
      <c r="P194" s="33"/>
    </row>
    <row r="195" spans="1:16" ht="12.75">
      <c r="A195" s="273" t="s">
        <v>735</v>
      </c>
      <c r="B195" s="273"/>
      <c r="C195" s="126">
        <f>SUM(D195:P195)</f>
        <v>-225</v>
      </c>
      <c r="D195" s="126"/>
      <c r="E195" s="170"/>
      <c r="F195" s="126"/>
      <c r="G195" s="170"/>
      <c r="H195" s="126"/>
      <c r="I195" s="170">
        <v>-225</v>
      </c>
      <c r="J195" s="126"/>
      <c r="K195" s="170"/>
      <c r="L195" s="126"/>
      <c r="M195" s="170"/>
      <c r="N195" s="126"/>
      <c r="O195" s="157"/>
      <c r="P195" s="33"/>
    </row>
    <row r="196" spans="1:16" ht="12.75">
      <c r="A196" s="273" t="s">
        <v>690</v>
      </c>
      <c r="B196" s="273"/>
      <c r="C196" s="126">
        <f>SUM(D196:P196)</f>
        <v>-225</v>
      </c>
      <c r="D196" s="126"/>
      <c r="E196" s="170"/>
      <c r="F196" s="126"/>
      <c r="G196" s="170"/>
      <c r="H196" s="126"/>
      <c r="I196" s="170">
        <v>-225</v>
      </c>
      <c r="J196" s="126"/>
      <c r="K196" s="170"/>
      <c r="L196" s="126"/>
      <c r="M196" s="170"/>
      <c r="N196" s="126"/>
      <c r="O196" s="157"/>
      <c r="P196" s="33"/>
    </row>
    <row r="197" spans="1:16" ht="12.75">
      <c r="A197" s="273" t="s">
        <v>672</v>
      </c>
      <c r="B197" s="273"/>
      <c r="C197" s="126">
        <f>SUM(D197:O197)</f>
        <v>275</v>
      </c>
      <c r="D197" s="126"/>
      <c r="E197" s="170"/>
      <c r="F197" s="126"/>
      <c r="G197" s="170"/>
      <c r="H197" s="126"/>
      <c r="I197" s="170">
        <v>275</v>
      </c>
      <c r="J197" s="126"/>
      <c r="K197" s="170"/>
      <c r="L197" s="126"/>
      <c r="M197" s="170"/>
      <c r="N197" s="126"/>
      <c r="O197" s="157"/>
      <c r="P197" s="33"/>
    </row>
    <row r="198" spans="1:16" ht="12.75">
      <c r="A198" s="249" t="s">
        <v>459</v>
      </c>
      <c r="B198" s="389" t="s">
        <v>887</v>
      </c>
      <c r="C198" s="163"/>
      <c r="D198" s="163"/>
      <c r="E198" s="167"/>
      <c r="F198" s="163"/>
      <c r="G198" s="167"/>
      <c r="H198" s="163"/>
      <c r="I198" s="167"/>
      <c r="J198" s="163"/>
      <c r="K198" s="167"/>
      <c r="L198" s="163"/>
      <c r="M198" s="167"/>
      <c r="N198" s="163"/>
      <c r="O198" s="165"/>
      <c r="P198" s="33"/>
    </row>
    <row r="199" spans="1:15" ht="12.75">
      <c r="A199" s="273" t="s">
        <v>102</v>
      </c>
      <c r="B199" s="273"/>
      <c r="C199" s="126">
        <f>SUM(D203:P203)</f>
        <v>1751</v>
      </c>
      <c r="D199" s="126">
        <v>0</v>
      </c>
      <c r="E199" s="170">
        <v>0</v>
      </c>
      <c r="F199" s="126">
        <v>0</v>
      </c>
      <c r="G199" s="170">
        <v>0</v>
      </c>
      <c r="H199" s="126">
        <v>0</v>
      </c>
      <c r="I199" s="170">
        <v>2200</v>
      </c>
      <c r="J199" s="126">
        <v>0</v>
      </c>
      <c r="K199" s="170">
        <v>0</v>
      </c>
      <c r="L199" s="126">
        <v>0</v>
      </c>
      <c r="M199" s="170">
        <v>0</v>
      </c>
      <c r="N199" s="126">
        <v>0</v>
      </c>
      <c r="O199" s="157">
        <v>0</v>
      </c>
    </row>
    <row r="200" spans="1:15" ht="12.75">
      <c r="A200" s="273" t="s">
        <v>671</v>
      </c>
      <c r="B200" s="273"/>
      <c r="C200" s="126">
        <f>SUM(D200:P200)</f>
        <v>2200</v>
      </c>
      <c r="D200" s="126"/>
      <c r="E200" s="170"/>
      <c r="F200" s="126"/>
      <c r="G200" s="170"/>
      <c r="H200" s="126"/>
      <c r="I200" s="170">
        <v>2200</v>
      </c>
      <c r="J200" s="126"/>
      <c r="K200" s="170"/>
      <c r="L200" s="126"/>
      <c r="M200" s="170"/>
      <c r="N200" s="126"/>
      <c r="O200" s="157"/>
    </row>
    <row r="201" spans="1:15" ht="12.75">
      <c r="A201" s="273" t="s">
        <v>736</v>
      </c>
      <c r="B201" s="273"/>
      <c r="C201" s="126">
        <f>SUM(D201:P201)</f>
        <v>-449</v>
      </c>
      <c r="D201" s="126"/>
      <c r="E201" s="170"/>
      <c r="F201" s="126"/>
      <c r="G201" s="170"/>
      <c r="H201" s="126"/>
      <c r="I201" s="170">
        <v>-449</v>
      </c>
      <c r="J201" s="126"/>
      <c r="K201" s="170"/>
      <c r="L201" s="126"/>
      <c r="M201" s="170"/>
      <c r="N201" s="126"/>
      <c r="O201" s="157"/>
    </row>
    <row r="202" spans="1:15" ht="12.75">
      <c r="A202" s="273" t="s">
        <v>552</v>
      </c>
      <c r="B202" s="273"/>
      <c r="C202" s="126">
        <f>SUM(D202:P202)</f>
        <v>-449</v>
      </c>
      <c r="D202" s="126"/>
      <c r="E202" s="170"/>
      <c r="F202" s="126"/>
      <c r="G202" s="170"/>
      <c r="H202" s="126"/>
      <c r="I202" s="170">
        <v>-449</v>
      </c>
      <c r="J202" s="126"/>
      <c r="K202" s="170"/>
      <c r="L202" s="126"/>
      <c r="M202" s="170"/>
      <c r="N202" s="126"/>
      <c r="O202" s="157"/>
    </row>
    <row r="203" spans="1:15" ht="12.75">
      <c r="A203" s="274" t="s">
        <v>672</v>
      </c>
      <c r="B203" s="274"/>
      <c r="C203" s="160">
        <f>SUM(D203:O203)</f>
        <v>1751</v>
      </c>
      <c r="D203" s="160"/>
      <c r="E203" s="169"/>
      <c r="F203" s="160"/>
      <c r="G203" s="169"/>
      <c r="H203" s="160"/>
      <c r="I203" s="169">
        <f>SUM(I200,I202)</f>
        <v>1751</v>
      </c>
      <c r="J203" s="160"/>
      <c r="K203" s="169"/>
      <c r="L203" s="160"/>
      <c r="M203" s="169"/>
      <c r="N203" s="160"/>
      <c r="O203" s="156"/>
    </row>
    <row r="204" spans="1:15" ht="12.75">
      <c r="A204" s="28" t="s">
        <v>401</v>
      </c>
      <c r="B204" s="13" t="s">
        <v>889</v>
      </c>
      <c r="C204" s="126"/>
      <c r="D204" s="126"/>
      <c r="E204" s="170"/>
      <c r="F204" s="126"/>
      <c r="G204" s="170"/>
      <c r="H204" s="163"/>
      <c r="I204" s="170"/>
      <c r="J204" s="163"/>
      <c r="K204" s="170"/>
      <c r="L204" s="163"/>
      <c r="M204" s="170"/>
      <c r="N204" s="163"/>
      <c r="O204" s="163"/>
    </row>
    <row r="205" spans="1:15" ht="12.75">
      <c r="A205" s="273" t="s">
        <v>102</v>
      </c>
      <c r="B205" s="273"/>
      <c r="C205" s="126">
        <f aca="true" t="shared" si="15" ref="C205:C211">SUM(E205:O205)</f>
        <v>3150</v>
      </c>
      <c r="D205" s="126">
        <v>0</v>
      </c>
      <c r="E205" s="170">
        <v>0</v>
      </c>
      <c r="F205" s="126">
        <v>0</v>
      </c>
      <c r="G205" s="170">
        <v>0</v>
      </c>
      <c r="H205" s="126">
        <v>0</v>
      </c>
      <c r="I205" s="170">
        <v>3150</v>
      </c>
      <c r="J205" s="126">
        <v>0</v>
      </c>
      <c r="K205" s="170">
        <v>0</v>
      </c>
      <c r="L205" s="126">
        <v>0</v>
      </c>
      <c r="M205" s="170">
        <v>0</v>
      </c>
      <c r="N205" s="126">
        <v>0</v>
      </c>
      <c r="O205" s="126">
        <v>0</v>
      </c>
    </row>
    <row r="206" spans="1:15" ht="12.75">
      <c r="A206" s="273" t="s">
        <v>671</v>
      </c>
      <c r="B206" s="273"/>
      <c r="C206" s="126">
        <f t="shared" si="15"/>
        <v>6043</v>
      </c>
      <c r="D206" s="126"/>
      <c r="E206" s="170"/>
      <c r="F206" s="126"/>
      <c r="G206" s="170"/>
      <c r="H206" s="126"/>
      <c r="I206" s="368">
        <v>6043</v>
      </c>
      <c r="J206" s="126"/>
      <c r="K206" s="170"/>
      <c r="L206" s="126"/>
      <c r="M206" s="170"/>
      <c r="N206" s="126"/>
      <c r="O206" s="126"/>
    </row>
    <row r="207" spans="1:15" ht="12.75">
      <c r="A207" s="273" t="s">
        <v>737</v>
      </c>
      <c r="B207" s="273"/>
      <c r="C207" s="126">
        <f t="shared" si="15"/>
        <v>-195</v>
      </c>
      <c r="D207" s="126"/>
      <c r="E207" s="170"/>
      <c r="F207" s="126"/>
      <c r="G207" s="170"/>
      <c r="H207" s="126"/>
      <c r="I207" s="170">
        <v>-195</v>
      </c>
      <c r="J207" s="126"/>
      <c r="K207" s="170"/>
      <c r="L207" s="126"/>
      <c r="M207" s="170"/>
      <c r="N207" s="126"/>
      <c r="O207" s="436"/>
    </row>
    <row r="208" spans="1:15" ht="12.75">
      <c r="A208" s="273" t="s">
        <v>738</v>
      </c>
      <c r="B208" s="273"/>
      <c r="C208" s="126">
        <f t="shared" si="15"/>
        <v>555</v>
      </c>
      <c r="D208" s="126"/>
      <c r="E208" s="170"/>
      <c r="F208" s="126"/>
      <c r="G208" s="170"/>
      <c r="H208" s="126"/>
      <c r="I208" s="170">
        <v>555</v>
      </c>
      <c r="J208" s="126"/>
      <c r="K208" s="170"/>
      <c r="L208" s="126"/>
      <c r="M208" s="170"/>
      <c r="N208" s="126"/>
      <c r="O208" s="436"/>
    </row>
    <row r="209" spans="1:15" ht="12.75">
      <c r="A209" s="273" t="s">
        <v>763</v>
      </c>
      <c r="B209" s="273"/>
      <c r="C209" s="126">
        <f t="shared" si="15"/>
        <v>-637</v>
      </c>
      <c r="D209" s="126"/>
      <c r="E209" s="170"/>
      <c r="F209" s="126"/>
      <c r="G209" s="170"/>
      <c r="H209" s="126"/>
      <c r="I209" s="170">
        <v>-637</v>
      </c>
      <c r="J209" s="126"/>
      <c r="K209" s="170"/>
      <c r="L209" s="126"/>
      <c r="M209" s="170"/>
      <c r="N209" s="126"/>
      <c r="O209" s="436"/>
    </row>
    <row r="210" spans="1:15" ht="12.75">
      <c r="A210" s="273" t="s">
        <v>739</v>
      </c>
      <c r="B210" s="273"/>
      <c r="C210" s="126">
        <f t="shared" si="15"/>
        <v>15</v>
      </c>
      <c r="D210" s="126"/>
      <c r="E210" s="170"/>
      <c r="F210" s="126">
        <v>15</v>
      </c>
      <c r="G210" s="170"/>
      <c r="H210" s="126"/>
      <c r="I210" s="170"/>
      <c r="J210" s="126"/>
      <c r="K210" s="170"/>
      <c r="L210" s="126"/>
      <c r="M210" s="170"/>
      <c r="N210" s="126"/>
      <c r="O210" s="436"/>
    </row>
    <row r="211" spans="1:15" ht="12.75">
      <c r="A211" s="273" t="s">
        <v>690</v>
      </c>
      <c r="B211" s="273"/>
      <c r="C211" s="126">
        <f t="shared" si="15"/>
        <v>-262</v>
      </c>
      <c r="D211" s="126"/>
      <c r="E211" s="170"/>
      <c r="F211" s="126">
        <v>15</v>
      </c>
      <c r="G211" s="170"/>
      <c r="H211" s="126"/>
      <c r="I211" s="170">
        <f>SUM(I207:I210)</f>
        <v>-277</v>
      </c>
      <c r="J211" s="126"/>
      <c r="K211" s="170"/>
      <c r="L211" s="126"/>
      <c r="M211" s="170"/>
      <c r="N211" s="126"/>
      <c r="O211" s="436"/>
    </row>
    <row r="212" spans="1:15" ht="12.75">
      <c r="A212" s="273" t="s">
        <v>672</v>
      </c>
      <c r="B212" s="273"/>
      <c r="C212" s="126">
        <f>SUM(D212:O212)</f>
        <v>5781</v>
      </c>
      <c r="D212" s="126">
        <v>0</v>
      </c>
      <c r="E212" s="170">
        <v>0</v>
      </c>
      <c r="F212" s="126">
        <v>15</v>
      </c>
      <c r="G212" s="170">
        <v>0</v>
      </c>
      <c r="H212" s="160">
        <v>0</v>
      </c>
      <c r="I212" s="170">
        <v>5766</v>
      </c>
      <c r="J212" s="160">
        <v>0</v>
      </c>
      <c r="K212" s="170">
        <v>0</v>
      </c>
      <c r="L212" s="160">
        <v>0</v>
      </c>
      <c r="M212" s="170">
        <v>0</v>
      </c>
      <c r="N212" s="160">
        <v>0</v>
      </c>
      <c r="O212" s="441">
        <v>0</v>
      </c>
    </row>
    <row r="213" spans="1:15" ht="12.75">
      <c r="A213" s="15" t="s">
        <v>402</v>
      </c>
      <c r="B213" s="12" t="s">
        <v>887</v>
      </c>
      <c r="C213" s="163"/>
      <c r="D213" s="163"/>
      <c r="E213" s="167"/>
      <c r="F213" s="163"/>
      <c r="G213" s="167"/>
      <c r="H213" s="163"/>
      <c r="I213" s="167"/>
      <c r="J213" s="163"/>
      <c r="K213" s="167"/>
      <c r="L213" s="163"/>
      <c r="M213" s="167"/>
      <c r="N213" s="163"/>
      <c r="O213" s="163"/>
    </row>
    <row r="214" spans="1:15" s="226" customFormat="1" ht="12.75">
      <c r="A214" s="273" t="s">
        <v>102</v>
      </c>
      <c r="B214" s="273"/>
      <c r="C214" s="126">
        <f>SUM(E214:O214)</f>
        <v>500</v>
      </c>
      <c r="D214" s="126">
        <v>0</v>
      </c>
      <c r="E214" s="170">
        <v>0</v>
      </c>
      <c r="F214" s="126">
        <v>0</v>
      </c>
      <c r="G214" s="170">
        <v>0</v>
      </c>
      <c r="H214" s="126">
        <v>0</v>
      </c>
      <c r="I214" s="170">
        <v>500</v>
      </c>
      <c r="J214" s="126">
        <v>0</v>
      </c>
      <c r="K214" s="170">
        <v>0</v>
      </c>
      <c r="L214" s="126">
        <v>0</v>
      </c>
      <c r="M214" s="170">
        <v>0</v>
      </c>
      <c r="N214" s="126">
        <v>0</v>
      </c>
      <c r="O214" s="126">
        <v>0</v>
      </c>
    </row>
    <row r="215" spans="1:15" s="226" customFormat="1" ht="12.75">
      <c r="A215" s="273" t="s">
        <v>600</v>
      </c>
      <c r="B215" s="273"/>
      <c r="C215" s="126">
        <f>SUM(E215:O215)</f>
        <v>1682</v>
      </c>
      <c r="D215" s="126"/>
      <c r="E215" s="170"/>
      <c r="F215" s="126"/>
      <c r="G215" s="170"/>
      <c r="H215" s="126"/>
      <c r="I215" s="170">
        <v>1682</v>
      </c>
      <c r="J215" s="126"/>
      <c r="K215" s="170"/>
      <c r="L215" s="126"/>
      <c r="M215" s="170"/>
      <c r="N215" s="126"/>
      <c r="O215" s="126"/>
    </row>
    <row r="216" spans="1:15" s="226" customFormat="1" ht="12.75">
      <c r="A216" s="273" t="s">
        <v>360</v>
      </c>
      <c r="B216" s="273"/>
      <c r="C216" s="126">
        <f>SUM(E216:O216)</f>
        <v>-148</v>
      </c>
      <c r="D216" s="126"/>
      <c r="E216" s="170"/>
      <c r="F216" s="126"/>
      <c r="G216" s="170"/>
      <c r="H216" s="126"/>
      <c r="I216" s="170">
        <v>-148</v>
      </c>
      <c r="J216" s="126"/>
      <c r="K216" s="170"/>
      <c r="L216" s="126"/>
      <c r="M216" s="170"/>
      <c r="N216" s="126"/>
      <c r="O216" s="126"/>
    </row>
    <row r="217" spans="1:15" s="226" customFormat="1" ht="12.75">
      <c r="A217" s="273" t="s">
        <v>553</v>
      </c>
      <c r="B217" s="273"/>
      <c r="C217" s="126">
        <f>SUM(E217:O217)</f>
        <v>-148</v>
      </c>
      <c r="D217" s="126"/>
      <c r="E217" s="170"/>
      <c r="F217" s="126"/>
      <c r="G217" s="170"/>
      <c r="H217" s="126"/>
      <c r="I217" s="170">
        <v>-148</v>
      </c>
      <c r="J217" s="126"/>
      <c r="K217" s="170"/>
      <c r="L217" s="126"/>
      <c r="M217" s="170"/>
      <c r="N217" s="126"/>
      <c r="O217" s="436"/>
    </row>
    <row r="218" spans="1:15" s="226" customFormat="1" ht="12.75">
      <c r="A218" s="274" t="s">
        <v>675</v>
      </c>
      <c r="B218" s="274"/>
      <c r="C218" s="160">
        <f>SUM(D218:O218)</f>
        <v>1534</v>
      </c>
      <c r="D218" s="160">
        <f>SUM(D214,D217)</f>
        <v>0</v>
      </c>
      <c r="E218" s="169">
        <f aca="true" t="shared" si="16" ref="E218:O218">SUM(E214,E217)</f>
        <v>0</v>
      </c>
      <c r="F218" s="160">
        <f t="shared" si="16"/>
        <v>0</v>
      </c>
      <c r="G218" s="169">
        <f t="shared" si="16"/>
        <v>0</v>
      </c>
      <c r="H218" s="160">
        <f t="shared" si="16"/>
        <v>0</v>
      </c>
      <c r="I218" s="169">
        <f>SUM(I215,I217)</f>
        <v>1534</v>
      </c>
      <c r="J218" s="160">
        <f t="shared" si="16"/>
        <v>0</v>
      </c>
      <c r="K218" s="169">
        <f t="shared" si="16"/>
        <v>0</v>
      </c>
      <c r="L218" s="160">
        <f t="shared" si="16"/>
        <v>0</v>
      </c>
      <c r="M218" s="169">
        <f t="shared" si="16"/>
        <v>0</v>
      </c>
      <c r="N218" s="160">
        <f t="shared" si="16"/>
        <v>0</v>
      </c>
      <c r="O218" s="160">
        <f t="shared" si="16"/>
        <v>0</v>
      </c>
    </row>
    <row r="219" spans="1:15" s="226" customFormat="1" ht="12.75">
      <c r="A219" s="28" t="s">
        <v>403</v>
      </c>
      <c r="B219" s="13" t="s">
        <v>887</v>
      </c>
      <c r="C219" s="126"/>
      <c r="D219" s="126"/>
      <c r="E219" s="170"/>
      <c r="F219" s="126"/>
      <c r="G219" s="170"/>
      <c r="H219" s="126"/>
      <c r="I219" s="170"/>
      <c r="J219" s="126"/>
      <c r="K219" s="170"/>
      <c r="L219" s="126"/>
      <c r="M219" s="170"/>
      <c r="N219" s="126"/>
      <c r="O219" s="157"/>
    </row>
    <row r="220" spans="1:15" ht="12.75">
      <c r="A220" s="273" t="s">
        <v>102</v>
      </c>
      <c r="B220" s="273"/>
      <c r="C220" s="126">
        <f>SUM(D224:P224)</f>
        <v>548</v>
      </c>
      <c r="D220" s="126">
        <v>0</v>
      </c>
      <c r="E220" s="170">
        <v>0</v>
      </c>
      <c r="F220" s="126">
        <v>0</v>
      </c>
      <c r="G220" s="170">
        <v>0</v>
      </c>
      <c r="H220" s="126">
        <v>0</v>
      </c>
      <c r="I220" s="170">
        <v>1200</v>
      </c>
      <c r="J220" s="126">
        <v>0</v>
      </c>
      <c r="K220" s="170">
        <v>0</v>
      </c>
      <c r="L220" s="126">
        <v>0</v>
      </c>
      <c r="M220" s="170">
        <v>0</v>
      </c>
      <c r="N220" s="126">
        <v>0</v>
      </c>
      <c r="O220" s="157">
        <v>0</v>
      </c>
    </row>
    <row r="221" spans="1:15" ht="12.75">
      <c r="A221" s="273" t="s">
        <v>671</v>
      </c>
      <c r="B221" s="273"/>
      <c r="C221" s="126">
        <f>SUM(D221:P221)</f>
        <v>1200</v>
      </c>
      <c r="D221" s="126"/>
      <c r="E221" s="170"/>
      <c r="F221" s="126"/>
      <c r="G221" s="170"/>
      <c r="H221" s="126"/>
      <c r="I221" s="170">
        <v>1200</v>
      </c>
      <c r="J221" s="126"/>
      <c r="K221" s="170"/>
      <c r="L221" s="126"/>
      <c r="M221" s="170"/>
      <c r="N221" s="126"/>
      <c r="O221" s="157"/>
    </row>
    <row r="222" spans="1:15" ht="12.75">
      <c r="A222" s="273" t="s">
        <v>740</v>
      </c>
      <c r="B222" s="273"/>
      <c r="C222" s="126">
        <f>SUM(D222:P222)</f>
        <v>-652</v>
      </c>
      <c r="D222" s="126"/>
      <c r="E222" s="170"/>
      <c r="F222" s="126"/>
      <c r="G222" s="170"/>
      <c r="H222" s="126"/>
      <c r="I222" s="170">
        <v>-652</v>
      </c>
      <c r="J222" s="126"/>
      <c r="K222" s="170"/>
      <c r="L222" s="126"/>
      <c r="M222" s="170"/>
      <c r="N222" s="126"/>
      <c r="O222" s="157"/>
    </row>
    <row r="223" spans="1:15" ht="12.75">
      <c r="A223" s="273" t="s">
        <v>690</v>
      </c>
      <c r="B223" s="273"/>
      <c r="C223" s="126">
        <f>SUM(D223:P223)</f>
        <v>-652</v>
      </c>
      <c r="D223" s="126"/>
      <c r="E223" s="170"/>
      <c r="F223" s="126"/>
      <c r="G223" s="170"/>
      <c r="H223" s="126"/>
      <c r="I223" s="170">
        <v>-652</v>
      </c>
      <c r="J223" s="126"/>
      <c r="K223" s="170"/>
      <c r="L223" s="126"/>
      <c r="M223" s="170"/>
      <c r="N223" s="126"/>
      <c r="O223" s="157"/>
    </row>
    <row r="224" spans="1:15" ht="12.75">
      <c r="A224" s="273" t="s">
        <v>672</v>
      </c>
      <c r="B224" s="273"/>
      <c r="C224" s="126">
        <f>SUM(D224:O224)</f>
        <v>548</v>
      </c>
      <c r="D224" s="126"/>
      <c r="E224" s="170"/>
      <c r="F224" s="126"/>
      <c r="G224" s="170"/>
      <c r="H224" s="126"/>
      <c r="I224" s="170">
        <f>SUM(I221,I223)</f>
        <v>548</v>
      </c>
      <c r="J224" s="126"/>
      <c r="K224" s="170"/>
      <c r="L224" s="126"/>
      <c r="M224" s="170"/>
      <c r="N224" s="126"/>
      <c r="O224" s="157"/>
    </row>
    <row r="225" spans="1:15" ht="12.75">
      <c r="A225" s="15" t="s">
        <v>404</v>
      </c>
      <c r="B225" s="12" t="s">
        <v>887</v>
      </c>
      <c r="C225" s="163"/>
      <c r="D225" s="163"/>
      <c r="E225" s="167"/>
      <c r="F225" s="163"/>
      <c r="G225" s="167"/>
      <c r="H225" s="163"/>
      <c r="I225" s="167"/>
      <c r="J225" s="163"/>
      <c r="K225" s="167"/>
      <c r="L225" s="163"/>
      <c r="M225" s="167"/>
      <c r="N225" s="163"/>
      <c r="O225" s="165"/>
    </row>
    <row r="226" spans="1:15" ht="12.75">
      <c r="A226" s="273" t="s">
        <v>102</v>
      </c>
      <c r="B226" s="273"/>
      <c r="C226" s="126">
        <f>SUM(D230:P230)</f>
        <v>565</v>
      </c>
      <c r="D226" s="126">
        <v>0</v>
      </c>
      <c r="E226" s="170">
        <v>0</v>
      </c>
      <c r="F226" s="126">
        <v>0</v>
      </c>
      <c r="G226" s="170">
        <v>0</v>
      </c>
      <c r="H226" s="126">
        <v>0</v>
      </c>
      <c r="I226" s="170">
        <v>1500</v>
      </c>
      <c r="J226" s="126">
        <v>0</v>
      </c>
      <c r="K226" s="170">
        <v>0</v>
      </c>
      <c r="L226" s="126">
        <v>0</v>
      </c>
      <c r="M226" s="170">
        <v>0</v>
      </c>
      <c r="N226" s="126">
        <v>0</v>
      </c>
      <c r="O226" s="157">
        <v>0</v>
      </c>
    </row>
    <row r="227" spans="1:15" ht="12.75">
      <c r="A227" s="273" t="s">
        <v>671</v>
      </c>
      <c r="B227" s="273"/>
      <c r="C227" s="126">
        <v>1500</v>
      </c>
      <c r="D227" s="126"/>
      <c r="E227" s="170"/>
      <c r="F227" s="126"/>
      <c r="G227" s="170"/>
      <c r="H227" s="126"/>
      <c r="I227" s="170">
        <v>1500</v>
      </c>
      <c r="J227" s="126"/>
      <c r="K227" s="170"/>
      <c r="L227" s="126"/>
      <c r="M227" s="170"/>
      <c r="N227" s="126"/>
      <c r="O227" s="157"/>
    </row>
    <row r="228" spans="1:15" ht="12.75">
      <c r="A228" s="273" t="s">
        <v>741</v>
      </c>
      <c r="B228" s="273"/>
      <c r="C228" s="126">
        <v>-935</v>
      </c>
      <c r="D228" s="126"/>
      <c r="E228" s="170"/>
      <c r="F228" s="126"/>
      <c r="G228" s="170"/>
      <c r="H228" s="126"/>
      <c r="I228" s="170">
        <v>-935</v>
      </c>
      <c r="J228" s="126"/>
      <c r="K228" s="170"/>
      <c r="L228" s="126"/>
      <c r="M228" s="170"/>
      <c r="N228" s="126"/>
      <c r="O228" s="157"/>
    </row>
    <row r="229" spans="1:15" ht="12.75">
      <c r="A229" s="273" t="s">
        <v>552</v>
      </c>
      <c r="B229" s="273"/>
      <c r="C229" s="126">
        <v>-935</v>
      </c>
      <c r="D229" s="126"/>
      <c r="E229" s="170"/>
      <c r="F229" s="126"/>
      <c r="G229" s="170"/>
      <c r="H229" s="126"/>
      <c r="I229" s="170">
        <v>-935</v>
      </c>
      <c r="J229" s="126"/>
      <c r="K229" s="170"/>
      <c r="L229" s="126"/>
      <c r="M229" s="170"/>
      <c r="N229" s="126"/>
      <c r="O229" s="157"/>
    </row>
    <row r="230" spans="1:15" ht="12.75">
      <c r="A230" s="274" t="s">
        <v>672</v>
      </c>
      <c r="B230" s="274"/>
      <c r="C230" s="160">
        <f>SUM(D230:O230)</f>
        <v>565</v>
      </c>
      <c r="D230" s="160"/>
      <c r="E230" s="169"/>
      <c r="F230" s="160"/>
      <c r="G230" s="169"/>
      <c r="H230" s="160"/>
      <c r="I230" s="169">
        <f>SUM(I227,I229)</f>
        <v>565</v>
      </c>
      <c r="J230" s="160"/>
      <c r="K230" s="169"/>
      <c r="L230" s="160"/>
      <c r="M230" s="169"/>
      <c r="N230" s="160"/>
      <c r="O230" s="156"/>
    </row>
    <row r="231" spans="1:15" ht="12.75">
      <c r="A231" s="28" t="s">
        <v>405</v>
      </c>
      <c r="B231" s="13" t="s">
        <v>887</v>
      </c>
      <c r="C231" s="126"/>
      <c r="D231" s="126"/>
      <c r="E231" s="170"/>
      <c r="F231" s="126"/>
      <c r="G231" s="170"/>
      <c r="H231" s="126"/>
      <c r="I231" s="170"/>
      <c r="J231" s="126"/>
      <c r="K231" s="170"/>
      <c r="L231" s="126"/>
      <c r="M231" s="170"/>
      <c r="N231" s="126"/>
      <c r="O231" s="157"/>
    </row>
    <row r="232" spans="1:15" ht="12.75">
      <c r="A232" s="273" t="s">
        <v>102</v>
      </c>
      <c r="B232" s="273"/>
      <c r="C232" s="126">
        <f>SUM(D232:P232)</f>
        <v>410</v>
      </c>
      <c r="D232" s="126">
        <v>0</v>
      </c>
      <c r="E232" s="170">
        <v>0</v>
      </c>
      <c r="F232" s="126">
        <v>410</v>
      </c>
      <c r="G232" s="170">
        <v>0</v>
      </c>
      <c r="H232" s="126">
        <v>0</v>
      </c>
      <c r="I232" s="170">
        <v>0</v>
      </c>
      <c r="J232" s="126">
        <v>0</v>
      </c>
      <c r="K232" s="170">
        <v>0</v>
      </c>
      <c r="L232" s="126">
        <v>0</v>
      </c>
      <c r="M232" s="170">
        <v>0</v>
      </c>
      <c r="N232" s="126">
        <v>0</v>
      </c>
      <c r="O232" s="157">
        <v>0</v>
      </c>
    </row>
    <row r="233" spans="1:15" ht="12.75">
      <c r="A233" s="273" t="s">
        <v>671</v>
      </c>
      <c r="B233" s="273"/>
      <c r="C233" s="126">
        <v>410</v>
      </c>
      <c r="D233" s="126"/>
      <c r="E233" s="170"/>
      <c r="F233" s="126">
        <v>410</v>
      </c>
      <c r="G233" s="170"/>
      <c r="H233" s="126"/>
      <c r="I233" s="170"/>
      <c r="J233" s="126"/>
      <c r="K233" s="170"/>
      <c r="L233" s="126"/>
      <c r="M233" s="170"/>
      <c r="N233" s="126"/>
      <c r="O233" s="157"/>
    </row>
    <row r="234" spans="1:15" ht="12.75">
      <c r="A234" s="273" t="s">
        <v>697</v>
      </c>
      <c r="B234" s="273"/>
      <c r="C234" s="126">
        <f>SUM(E234:F234)</f>
        <v>82</v>
      </c>
      <c r="D234" s="126"/>
      <c r="E234" s="170"/>
      <c r="F234" s="126">
        <v>82</v>
      </c>
      <c r="G234" s="170"/>
      <c r="H234" s="126"/>
      <c r="I234" s="170"/>
      <c r="J234" s="126"/>
      <c r="K234" s="170"/>
      <c r="L234" s="126"/>
      <c r="M234" s="170"/>
      <c r="N234" s="126"/>
      <c r="O234" s="157"/>
    </row>
    <row r="235" spans="1:15" ht="12.75">
      <c r="A235" s="273" t="s">
        <v>715</v>
      </c>
      <c r="B235" s="273"/>
      <c r="C235" s="126">
        <f>SUM(E235:F235)</f>
        <v>32</v>
      </c>
      <c r="D235" s="126"/>
      <c r="E235" s="170"/>
      <c r="F235" s="126">
        <v>32</v>
      </c>
      <c r="G235" s="170"/>
      <c r="H235" s="126"/>
      <c r="I235" s="170"/>
      <c r="J235" s="126"/>
      <c r="K235" s="170"/>
      <c r="L235" s="126"/>
      <c r="M235" s="170"/>
      <c r="N235" s="126"/>
      <c r="O235" s="157"/>
    </row>
    <row r="236" spans="1:15" ht="12.75">
      <c r="A236" s="273" t="s">
        <v>742</v>
      </c>
      <c r="B236" s="273"/>
      <c r="C236" s="126">
        <f>SUM(E236:F236)</f>
        <v>221</v>
      </c>
      <c r="D236" s="126"/>
      <c r="E236" s="170"/>
      <c r="F236" s="126">
        <v>221</v>
      </c>
      <c r="G236" s="170"/>
      <c r="H236" s="126"/>
      <c r="I236" s="170"/>
      <c r="J236" s="126"/>
      <c r="K236" s="170"/>
      <c r="L236" s="126"/>
      <c r="M236" s="170"/>
      <c r="N236" s="126"/>
      <c r="O236" s="157"/>
    </row>
    <row r="237" spans="1:15" ht="12.75">
      <c r="A237" s="273" t="s">
        <v>743</v>
      </c>
      <c r="B237" s="273"/>
      <c r="C237" s="126">
        <f>SUM(E237:F237)</f>
        <v>95</v>
      </c>
      <c r="D237" s="126"/>
      <c r="E237" s="170"/>
      <c r="F237" s="126">
        <v>95</v>
      </c>
      <c r="G237" s="170"/>
      <c r="H237" s="126"/>
      <c r="I237" s="170"/>
      <c r="J237" s="126"/>
      <c r="K237" s="170"/>
      <c r="L237" s="126"/>
      <c r="M237" s="170"/>
      <c r="N237" s="126"/>
      <c r="O237" s="157"/>
    </row>
    <row r="238" spans="1:15" ht="12.75">
      <c r="A238" s="273" t="s">
        <v>690</v>
      </c>
      <c r="B238" s="273"/>
      <c r="C238" s="126">
        <f>SUM(E238:F238)</f>
        <v>430</v>
      </c>
      <c r="D238" s="126"/>
      <c r="E238" s="170"/>
      <c r="F238" s="126">
        <f>SUM(F234:F237)</f>
        <v>430</v>
      </c>
      <c r="G238" s="170"/>
      <c r="H238" s="126"/>
      <c r="I238" s="170"/>
      <c r="J238" s="126"/>
      <c r="K238" s="170"/>
      <c r="L238" s="126"/>
      <c r="M238" s="170"/>
      <c r="N238" s="126"/>
      <c r="O238" s="157"/>
    </row>
    <row r="239" spans="1:15" ht="12.75">
      <c r="A239" s="273" t="s">
        <v>672</v>
      </c>
      <c r="B239" s="273"/>
      <c r="C239" s="126">
        <f>SUM(D239:O239)</f>
        <v>840</v>
      </c>
      <c r="D239" s="126"/>
      <c r="E239" s="170"/>
      <c r="F239" s="126">
        <f>SUM(F233,F238)</f>
        <v>840</v>
      </c>
      <c r="G239" s="170"/>
      <c r="H239" s="126"/>
      <c r="I239" s="170"/>
      <c r="J239" s="126"/>
      <c r="K239" s="170"/>
      <c r="L239" s="126"/>
      <c r="M239" s="170"/>
      <c r="N239" s="126"/>
      <c r="O239" s="157"/>
    </row>
    <row r="240" spans="1:15" ht="12.75">
      <c r="A240" s="69" t="s">
        <v>406</v>
      </c>
      <c r="B240" s="56" t="s">
        <v>887</v>
      </c>
      <c r="C240" s="163"/>
      <c r="D240" s="163"/>
      <c r="E240" s="167"/>
      <c r="F240" s="163"/>
      <c r="G240" s="167"/>
      <c r="H240" s="163"/>
      <c r="I240" s="167"/>
      <c r="J240" s="163"/>
      <c r="K240" s="167"/>
      <c r="L240" s="163"/>
      <c r="M240" s="167"/>
      <c r="N240" s="163"/>
      <c r="O240" s="165"/>
    </row>
    <row r="241" spans="1:15" ht="12.75">
      <c r="A241" s="273" t="s">
        <v>102</v>
      </c>
      <c r="B241" s="273"/>
      <c r="C241" s="126">
        <f>SUM(D243:P243)</f>
        <v>0</v>
      </c>
      <c r="D241" s="126">
        <v>0</v>
      </c>
      <c r="E241" s="170">
        <v>0</v>
      </c>
      <c r="F241" s="126">
        <v>0</v>
      </c>
      <c r="G241" s="170">
        <v>0</v>
      </c>
      <c r="H241" s="126">
        <v>0</v>
      </c>
      <c r="I241" s="170">
        <v>0</v>
      </c>
      <c r="J241" s="126">
        <v>0</v>
      </c>
      <c r="K241" s="170">
        <v>0</v>
      </c>
      <c r="L241" s="126">
        <v>0</v>
      </c>
      <c r="M241" s="170">
        <v>0</v>
      </c>
      <c r="N241" s="126">
        <v>0</v>
      </c>
      <c r="O241" s="157">
        <v>0</v>
      </c>
    </row>
    <row r="242" spans="1:15" ht="12.75">
      <c r="A242" s="273" t="s">
        <v>671</v>
      </c>
      <c r="B242" s="273"/>
      <c r="C242" s="126"/>
      <c r="D242" s="126"/>
      <c r="E242" s="170"/>
      <c r="F242" s="126"/>
      <c r="G242" s="170"/>
      <c r="H242" s="126"/>
      <c r="I242" s="170"/>
      <c r="J242" s="126"/>
      <c r="K242" s="170"/>
      <c r="L242" s="126"/>
      <c r="M242" s="170"/>
      <c r="N242" s="126"/>
      <c r="O242" s="157"/>
    </row>
    <row r="243" spans="1:15" ht="12.75">
      <c r="A243" s="274" t="s">
        <v>672</v>
      </c>
      <c r="B243" s="274"/>
      <c r="C243" s="160">
        <f>SUM(D243:O243)</f>
        <v>0</v>
      </c>
      <c r="D243" s="160"/>
      <c r="E243" s="169"/>
      <c r="F243" s="160"/>
      <c r="G243" s="169"/>
      <c r="H243" s="160"/>
      <c r="I243" s="169"/>
      <c r="J243" s="160"/>
      <c r="K243" s="169"/>
      <c r="L243" s="160"/>
      <c r="M243" s="169"/>
      <c r="N243" s="160"/>
      <c r="O243" s="156"/>
    </row>
    <row r="244" spans="1:15" ht="12.75">
      <c r="A244" s="28" t="s">
        <v>407</v>
      </c>
      <c r="B244" s="13" t="s">
        <v>887</v>
      </c>
      <c r="C244" s="126"/>
      <c r="D244" s="126"/>
      <c r="E244" s="170"/>
      <c r="F244" s="126"/>
      <c r="G244" s="170"/>
      <c r="H244" s="126"/>
      <c r="I244" s="170"/>
      <c r="J244" s="126"/>
      <c r="K244" s="170"/>
      <c r="L244" s="126"/>
      <c r="M244" s="170"/>
      <c r="N244" s="126"/>
      <c r="O244" s="157"/>
    </row>
    <row r="245" spans="1:15" ht="12.75">
      <c r="A245" s="273" t="s">
        <v>102</v>
      </c>
      <c r="B245" s="273"/>
      <c r="C245" s="126">
        <f>SUM(D245:P245)</f>
        <v>5518</v>
      </c>
      <c r="D245" s="126">
        <v>0</v>
      </c>
      <c r="E245" s="170">
        <v>0</v>
      </c>
      <c r="F245" s="126">
        <v>0</v>
      </c>
      <c r="G245" s="170">
        <v>0</v>
      </c>
      <c r="H245" s="248">
        <v>5518</v>
      </c>
      <c r="I245" s="170">
        <v>0</v>
      </c>
      <c r="J245" s="126">
        <v>0</v>
      </c>
      <c r="K245" s="170">
        <v>0</v>
      </c>
      <c r="L245" s="126">
        <v>0</v>
      </c>
      <c r="M245" s="170">
        <v>0</v>
      </c>
      <c r="N245" s="126">
        <v>0</v>
      </c>
      <c r="O245" s="157">
        <v>0</v>
      </c>
    </row>
    <row r="246" spans="1:15" ht="12.75">
      <c r="A246" s="273" t="s">
        <v>671</v>
      </c>
      <c r="B246" s="273"/>
      <c r="C246" s="126">
        <v>5518</v>
      </c>
      <c r="D246" s="126"/>
      <c r="E246" s="170"/>
      <c r="F246" s="126"/>
      <c r="G246" s="170"/>
      <c r="H246" s="248">
        <v>5518</v>
      </c>
      <c r="I246" s="170"/>
      <c r="J246" s="126"/>
      <c r="K246" s="170"/>
      <c r="L246" s="126"/>
      <c r="M246" s="170"/>
      <c r="N246" s="126"/>
      <c r="O246" s="157"/>
    </row>
    <row r="247" spans="1:15" ht="12.75">
      <c r="A247" s="273" t="s">
        <v>672</v>
      </c>
      <c r="B247" s="273"/>
      <c r="C247" s="126">
        <f>SUM(D247:O247)</f>
        <v>5518</v>
      </c>
      <c r="D247" s="126"/>
      <c r="E247" s="170"/>
      <c r="F247" s="126"/>
      <c r="G247" s="170"/>
      <c r="H247" s="248">
        <v>5518</v>
      </c>
      <c r="I247" s="170"/>
      <c r="J247" s="126"/>
      <c r="K247" s="170"/>
      <c r="L247" s="126"/>
      <c r="M247" s="170"/>
      <c r="N247" s="126"/>
      <c r="O247" s="157"/>
    </row>
    <row r="248" spans="1:15" ht="12.75">
      <c r="A248" s="69" t="s">
        <v>408</v>
      </c>
      <c r="B248" s="56" t="s">
        <v>889</v>
      </c>
      <c r="C248" s="163"/>
      <c r="D248" s="163"/>
      <c r="E248" s="167"/>
      <c r="F248" s="163"/>
      <c r="G248" s="167"/>
      <c r="H248" s="163"/>
      <c r="I248" s="167"/>
      <c r="J248" s="163"/>
      <c r="K248" s="167"/>
      <c r="L248" s="163"/>
      <c r="M248" s="167"/>
      <c r="N248" s="163"/>
      <c r="O248" s="163"/>
    </row>
    <row r="249" spans="1:15" ht="12.75">
      <c r="A249" s="273" t="s">
        <v>102</v>
      </c>
      <c r="B249" s="273"/>
      <c r="C249" s="126">
        <f>SUM(D249:P249)</f>
        <v>3168</v>
      </c>
      <c r="D249" s="126">
        <v>0</v>
      </c>
      <c r="E249" s="170">
        <v>0</v>
      </c>
      <c r="F249" s="126">
        <v>0</v>
      </c>
      <c r="G249" s="170">
        <v>3018</v>
      </c>
      <c r="H249" s="126">
        <v>150</v>
      </c>
      <c r="I249" s="170">
        <v>0</v>
      </c>
      <c r="J249" s="126">
        <v>0</v>
      </c>
      <c r="K249" s="170">
        <v>0</v>
      </c>
      <c r="L249" s="126">
        <v>0</v>
      </c>
      <c r="M249" s="170">
        <v>0</v>
      </c>
      <c r="N249" s="126">
        <v>0</v>
      </c>
      <c r="O249" s="126">
        <v>0</v>
      </c>
    </row>
    <row r="250" spans="1:15" ht="12.75">
      <c r="A250" s="273" t="s">
        <v>599</v>
      </c>
      <c r="B250" s="273"/>
      <c r="C250" s="126">
        <f>SUM(D250:P250)</f>
        <v>3948</v>
      </c>
      <c r="D250" s="126"/>
      <c r="E250" s="170"/>
      <c r="F250" s="126"/>
      <c r="G250" s="170">
        <v>3798</v>
      </c>
      <c r="H250" s="126">
        <v>150</v>
      </c>
      <c r="I250" s="170"/>
      <c r="J250" s="126"/>
      <c r="K250" s="170"/>
      <c r="L250" s="126"/>
      <c r="M250" s="170"/>
      <c r="N250" s="126"/>
      <c r="O250" s="126"/>
    </row>
    <row r="251" spans="1:15" ht="12.75">
      <c r="A251" s="274" t="s">
        <v>676</v>
      </c>
      <c r="B251" s="274"/>
      <c r="C251" s="160">
        <f>SUM(D251:P251)</f>
        <v>3948</v>
      </c>
      <c r="D251" s="160">
        <v>0</v>
      </c>
      <c r="E251" s="169">
        <v>0</v>
      </c>
      <c r="F251" s="160">
        <v>0</v>
      </c>
      <c r="G251" s="169">
        <v>3798</v>
      </c>
      <c r="H251" s="160">
        <v>150</v>
      </c>
      <c r="I251" s="169">
        <v>0</v>
      </c>
      <c r="J251" s="160">
        <v>0</v>
      </c>
      <c r="K251" s="169">
        <v>0</v>
      </c>
      <c r="L251" s="160">
        <v>0</v>
      </c>
      <c r="M251" s="169">
        <v>0</v>
      </c>
      <c r="N251" s="160">
        <v>0</v>
      </c>
      <c r="O251" s="160">
        <v>0</v>
      </c>
    </row>
    <row r="252" spans="1:15" ht="12.75">
      <c r="A252" s="73" t="s">
        <v>409</v>
      </c>
      <c r="B252" s="438"/>
      <c r="C252" s="439"/>
      <c r="D252" s="126"/>
      <c r="E252" s="170"/>
      <c r="F252" s="126"/>
      <c r="G252" s="170"/>
      <c r="H252" s="126"/>
      <c r="I252" s="170"/>
      <c r="J252" s="126"/>
      <c r="K252" s="170"/>
      <c r="L252" s="126"/>
      <c r="M252" s="170"/>
      <c r="N252" s="126"/>
      <c r="O252" s="126"/>
    </row>
    <row r="253" spans="1:16" s="226" customFormat="1" ht="12.75">
      <c r="A253" s="273" t="s">
        <v>102</v>
      </c>
      <c r="B253" s="273" t="s">
        <v>887</v>
      </c>
      <c r="C253" s="126">
        <f aca="true" t="shared" si="17" ref="C253:C260">SUM(D253:Q253)</f>
        <v>3573</v>
      </c>
      <c r="D253" s="126">
        <v>2200</v>
      </c>
      <c r="E253" s="170">
        <v>638</v>
      </c>
      <c r="F253" s="126">
        <v>735</v>
      </c>
      <c r="G253" s="170">
        <v>0</v>
      </c>
      <c r="H253" s="126">
        <v>0</v>
      </c>
      <c r="I253" s="170">
        <v>0</v>
      </c>
      <c r="J253" s="126">
        <v>0</v>
      </c>
      <c r="K253" s="170">
        <v>0</v>
      </c>
      <c r="L253" s="126">
        <v>0</v>
      </c>
      <c r="M253" s="170">
        <v>0</v>
      </c>
      <c r="N253" s="126">
        <v>0</v>
      </c>
      <c r="O253" s="126">
        <v>0</v>
      </c>
      <c r="P253" s="170"/>
    </row>
    <row r="254" spans="1:16" s="226" customFormat="1" ht="12.75">
      <c r="A254" s="273" t="s">
        <v>590</v>
      </c>
      <c r="B254" s="273"/>
      <c r="C254" s="126">
        <f t="shared" si="17"/>
        <v>17649</v>
      </c>
      <c r="D254" s="126">
        <v>12728</v>
      </c>
      <c r="E254" s="170">
        <v>3481</v>
      </c>
      <c r="F254" s="126">
        <v>1440</v>
      </c>
      <c r="G254" s="170"/>
      <c r="H254" s="126"/>
      <c r="I254" s="170"/>
      <c r="J254" s="126"/>
      <c r="K254" s="170"/>
      <c r="L254" s="126"/>
      <c r="M254" s="170"/>
      <c r="N254" s="126"/>
      <c r="O254" s="126"/>
      <c r="P254" s="170"/>
    </row>
    <row r="255" spans="1:16" s="226" customFormat="1" ht="12.75">
      <c r="A255" s="273" t="s">
        <v>744</v>
      </c>
      <c r="B255" s="273"/>
      <c r="C255" s="126">
        <f t="shared" si="17"/>
        <v>366</v>
      </c>
      <c r="D255" s="126"/>
      <c r="E255" s="170"/>
      <c r="F255" s="126"/>
      <c r="G255" s="170"/>
      <c r="H255" s="126"/>
      <c r="I255" s="170"/>
      <c r="J255" s="126"/>
      <c r="K255" s="170">
        <v>366</v>
      </c>
      <c r="L255" s="126"/>
      <c r="M255" s="170"/>
      <c r="N255" s="126"/>
      <c r="O255" s="126"/>
      <c r="P255" s="170"/>
    </row>
    <row r="256" spans="1:16" s="226" customFormat="1" ht="12.75">
      <c r="A256" s="273" t="s">
        <v>745</v>
      </c>
      <c r="B256" s="273"/>
      <c r="C256" s="126">
        <f t="shared" si="17"/>
        <v>5909</v>
      </c>
      <c r="D256" s="126">
        <v>6613</v>
      </c>
      <c r="E256" s="170">
        <v>-704</v>
      </c>
      <c r="F256" s="126"/>
      <c r="G256" s="170"/>
      <c r="H256" s="126"/>
      <c r="I256" s="170"/>
      <c r="J256" s="126"/>
      <c r="K256" s="170"/>
      <c r="L256" s="126"/>
      <c r="M256" s="170"/>
      <c r="N256" s="126"/>
      <c r="O256" s="126"/>
      <c r="P256" s="170"/>
    </row>
    <row r="257" spans="1:16" s="226" customFormat="1" ht="12.75">
      <c r="A257" s="273" t="s">
        <v>746</v>
      </c>
      <c r="B257" s="273"/>
      <c r="C257" s="126">
        <f t="shared" si="17"/>
        <v>492</v>
      </c>
      <c r="D257" s="126"/>
      <c r="E257" s="170"/>
      <c r="F257" s="126">
        <v>492</v>
      </c>
      <c r="G257" s="170"/>
      <c r="H257" s="126"/>
      <c r="I257" s="170"/>
      <c r="J257" s="126"/>
      <c r="K257" s="170"/>
      <c r="L257" s="126"/>
      <c r="M257" s="170"/>
      <c r="N257" s="126"/>
      <c r="O257" s="436"/>
      <c r="P257" s="170"/>
    </row>
    <row r="258" spans="1:16" s="226" customFormat="1" ht="12.75">
      <c r="A258" s="273" t="s">
        <v>747</v>
      </c>
      <c r="B258" s="273"/>
      <c r="C258" s="126">
        <f t="shared" si="17"/>
        <v>178</v>
      </c>
      <c r="D258" s="126"/>
      <c r="E258" s="170"/>
      <c r="F258" s="126">
        <v>178</v>
      </c>
      <c r="G258" s="170"/>
      <c r="H258" s="126"/>
      <c r="I258" s="170"/>
      <c r="J258" s="126"/>
      <c r="K258" s="170"/>
      <c r="L258" s="126"/>
      <c r="M258" s="170"/>
      <c r="N258" s="126"/>
      <c r="O258" s="436"/>
      <c r="P258" s="170"/>
    </row>
    <row r="259" spans="1:16" s="226" customFormat="1" ht="12.75">
      <c r="A259" s="273" t="s">
        <v>553</v>
      </c>
      <c r="B259" s="273"/>
      <c r="C259" s="126">
        <f t="shared" si="17"/>
        <v>6945</v>
      </c>
      <c r="D259" s="126">
        <f>SUM(D255:D258)</f>
        <v>6613</v>
      </c>
      <c r="E259" s="126">
        <f aca="true" t="shared" si="18" ref="E259:K259">SUM(E255:E258)</f>
        <v>-704</v>
      </c>
      <c r="F259" s="126">
        <f t="shared" si="18"/>
        <v>670</v>
      </c>
      <c r="G259" s="126">
        <f t="shared" si="18"/>
        <v>0</v>
      </c>
      <c r="H259" s="126">
        <f t="shared" si="18"/>
        <v>0</v>
      </c>
      <c r="I259" s="126">
        <f t="shared" si="18"/>
        <v>0</v>
      </c>
      <c r="J259" s="126">
        <f t="shared" si="18"/>
        <v>0</v>
      </c>
      <c r="K259" s="126">
        <f t="shared" si="18"/>
        <v>366</v>
      </c>
      <c r="L259" s="126"/>
      <c r="M259" s="170"/>
      <c r="N259" s="126"/>
      <c r="O259" s="436"/>
      <c r="P259" s="170"/>
    </row>
    <row r="260" spans="1:16" s="226" customFormat="1" ht="12" customHeight="1">
      <c r="A260" s="273" t="s">
        <v>670</v>
      </c>
      <c r="B260" s="273"/>
      <c r="C260" s="126">
        <f t="shared" si="17"/>
        <v>24594</v>
      </c>
      <c r="D260" s="126">
        <f>SUM(D254,D259)</f>
        <v>19341</v>
      </c>
      <c r="E260" s="126">
        <f aca="true" t="shared" si="19" ref="E260:O260">SUM(E254,E259)</f>
        <v>2777</v>
      </c>
      <c r="F260" s="126">
        <f t="shared" si="19"/>
        <v>2110</v>
      </c>
      <c r="G260" s="126">
        <f t="shared" si="19"/>
        <v>0</v>
      </c>
      <c r="H260" s="126">
        <f t="shared" si="19"/>
        <v>0</v>
      </c>
      <c r="I260" s="126">
        <f t="shared" si="19"/>
        <v>0</v>
      </c>
      <c r="J260" s="126">
        <f t="shared" si="19"/>
        <v>0</v>
      </c>
      <c r="K260" s="126">
        <f t="shared" si="19"/>
        <v>366</v>
      </c>
      <c r="L260" s="126">
        <f t="shared" si="19"/>
        <v>0</v>
      </c>
      <c r="M260" s="126">
        <f t="shared" si="19"/>
        <v>0</v>
      </c>
      <c r="N260" s="126">
        <f t="shared" si="19"/>
        <v>0</v>
      </c>
      <c r="O260" s="160">
        <f t="shared" si="19"/>
        <v>0</v>
      </c>
      <c r="P260" s="170"/>
    </row>
    <row r="261" spans="1:16" s="226" customFormat="1" ht="12.75">
      <c r="A261" s="15" t="s">
        <v>410</v>
      </c>
      <c r="B261" s="12" t="s">
        <v>887</v>
      </c>
      <c r="C261" s="163"/>
      <c r="D261" s="163"/>
      <c r="E261" s="167"/>
      <c r="F261" s="163"/>
      <c r="G261" s="167"/>
      <c r="H261" s="163"/>
      <c r="I261" s="167"/>
      <c r="J261" s="163"/>
      <c r="K261" s="167"/>
      <c r="L261" s="163"/>
      <c r="M261" s="167"/>
      <c r="N261" s="163"/>
      <c r="O261" s="165"/>
      <c r="P261" s="170"/>
    </row>
    <row r="262" spans="1:15" ht="12.75">
      <c r="A262" s="273" t="s">
        <v>102</v>
      </c>
      <c r="B262" s="273"/>
      <c r="C262" s="126">
        <f>SUM(D262:P262)</f>
        <v>70037</v>
      </c>
      <c r="D262" s="126">
        <v>0</v>
      </c>
      <c r="E262" s="170">
        <v>0</v>
      </c>
      <c r="F262" s="126">
        <v>0</v>
      </c>
      <c r="G262" s="170">
        <v>70037</v>
      </c>
      <c r="H262" s="126">
        <v>0</v>
      </c>
      <c r="I262" s="170">
        <v>0</v>
      </c>
      <c r="J262" s="126">
        <v>0</v>
      </c>
      <c r="K262" s="170">
        <v>0</v>
      </c>
      <c r="L262" s="126">
        <v>0</v>
      </c>
      <c r="M262" s="170">
        <v>0</v>
      </c>
      <c r="N262" s="126">
        <v>0</v>
      </c>
      <c r="O262" s="157">
        <v>0</v>
      </c>
    </row>
    <row r="263" spans="1:15" ht="12.75">
      <c r="A263" s="273" t="s">
        <v>671</v>
      </c>
      <c r="B263" s="273"/>
      <c r="C263" s="126">
        <f>SUM(D263:P263)</f>
        <v>70037</v>
      </c>
      <c r="D263" s="126"/>
      <c r="E263" s="170"/>
      <c r="F263" s="126"/>
      <c r="G263" s="170">
        <v>70037</v>
      </c>
      <c r="H263" s="126"/>
      <c r="I263" s="170"/>
      <c r="J263" s="126"/>
      <c r="K263" s="170"/>
      <c r="L263" s="126"/>
      <c r="M263" s="170"/>
      <c r="N263" s="126"/>
      <c r="O263" s="157"/>
    </row>
    <row r="264" spans="1:15" ht="12.75">
      <c r="A264" s="273" t="s">
        <v>750</v>
      </c>
      <c r="B264" s="273"/>
      <c r="C264" s="126">
        <f>SUM(D264:P264)</f>
        <v>-5237</v>
      </c>
      <c r="D264" s="126"/>
      <c r="E264" s="170"/>
      <c r="F264" s="126"/>
      <c r="G264" s="170">
        <v>-5237</v>
      </c>
      <c r="H264" s="126"/>
      <c r="I264" s="170"/>
      <c r="J264" s="126"/>
      <c r="K264" s="170"/>
      <c r="L264" s="126"/>
      <c r="M264" s="170"/>
      <c r="N264" s="126"/>
      <c r="O264" s="157"/>
    </row>
    <row r="265" spans="1:15" ht="12.75">
      <c r="A265" s="273" t="s">
        <v>552</v>
      </c>
      <c r="B265" s="273"/>
      <c r="C265" s="126">
        <f>SUM(D265:P265)</f>
        <v>-5237</v>
      </c>
      <c r="D265" s="126"/>
      <c r="E265" s="170"/>
      <c r="F265" s="126"/>
      <c r="G265" s="170">
        <v>-5237</v>
      </c>
      <c r="H265" s="126"/>
      <c r="I265" s="170"/>
      <c r="J265" s="126"/>
      <c r="K265" s="170"/>
      <c r="L265" s="126"/>
      <c r="M265" s="170"/>
      <c r="N265" s="126"/>
      <c r="O265" s="157"/>
    </row>
    <row r="266" spans="1:15" ht="12.75">
      <c r="A266" s="274" t="s">
        <v>672</v>
      </c>
      <c r="B266" s="274"/>
      <c r="C266" s="160">
        <f>SUM(D266:O266)</f>
        <v>64800</v>
      </c>
      <c r="D266" s="160"/>
      <c r="E266" s="169"/>
      <c r="F266" s="160"/>
      <c r="G266" s="169">
        <f>SUM(G263,G265)</f>
        <v>64800</v>
      </c>
      <c r="H266" s="160"/>
      <c r="I266" s="169"/>
      <c r="J266" s="160"/>
      <c r="K266" s="169"/>
      <c r="L266" s="160"/>
      <c r="M266" s="169"/>
      <c r="N266" s="160"/>
      <c r="O266" s="156"/>
    </row>
    <row r="267" spans="1:15" ht="12.75">
      <c r="A267" s="28" t="s">
        <v>411</v>
      </c>
      <c r="B267" s="13"/>
      <c r="C267" s="126"/>
      <c r="D267" s="126"/>
      <c r="E267" s="170"/>
      <c r="F267" s="126"/>
      <c r="G267" s="170"/>
      <c r="H267" s="126"/>
      <c r="I267" s="170"/>
      <c r="J267" s="126"/>
      <c r="K267" s="170"/>
      <c r="L267" s="126"/>
      <c r="M267" s="170"/>
      <c r="N267" s="126"/>
      <c r="O267" s="163"/>
    </row>
    <row r="268" spans="1:15" s="226" customFormat="1" ht="12.75">
      <c r="A268" s="273" t="s">
        <v>102</v>
      </c>
      <c r="B268" s="273" t="s">
        <v>887</v>
      </c>
      <c r="C268" s="126">
        <f>SUM(D268:P268)</f>
        <v>2500</v>
      </c>
      <c r="D268" s="126">
        <v>0</v>
      </c>
      <c r="E268" s="170">
        <v>0</v>
      </c>
      <c r="F268" s="126">
        <v>2500</v>
      </c>
      <c r="G268" s="170">
        <v>0</v>
      </c>
      <c r="H268" s="126">
        <v>0</v>
      </c>
      <c r="I268" s="170">
        <v>0</v>
      </c>
      <c r="J268" s="126">
        <v>0</v>
      </c>
      <c r="K268" s="170">
        <v>0</v>
      </c>
      <c r="L268" s="126">
        <v>0</v>
      </c>
      <c r="M268" s="170">
        <v>0</v>
      </c>
      <c r="N268" s="126">
        <v>0</v>
      </c>
      <c r="O268" s="126">
        <v>0</v>
      </c>
    </row>
    <row r="269" spans="1:15" ht="14.25" customHeight="1">
      <c r="A269" s="273" t="s">
        <v>671</v>
      </c>
      <c r="B269" s="273"/>
      <c r="C269" s="126">
        <f>SUM(D269:P269)</f>
        <v>79404</v>
      </c>
      <c r="D269" s="126"/>
      <c r="E269" s="170"/>
      <c r="F269" s="126">
        <v>2500</v>
      </c>
      <c r="G269" s="170"/>
      <c r="H269" s="126"/>
      <c r="I269" s="170"/>
      <c r="J269" s="126">
        <v>76904</v>
      </c>
      <c r="K269" s="170"/>
      <c r="L269" s="126"/>
      <c r="M269" s="170"/>
      <c r="N269" s="126"/>
      <c r="O269" s="126"/>
    </row>
    <row r="270" spans="1:15" ht="14.25" customHeight="1">
      <c r="A270" s="273" t="s">
        <v>755</v>
      </c>
      <c r="B270" s="273"/>
      <c r="C270" s="126">
        <f aca="true" t="shared" si="20" ref="C270:C277">SUM(D270:P270)</f>
        <v>-68312</v>
      </c>
      <c r="D270" s="126"/>
      <c r="E270" s="170"/>
      <c r="F270" s="126"/>
      <c r="G270" s="170"/>
      <c r="H270" s="126"/>
      <c r="I270" s="170"/>
      <c r="J270" s="126">
        <v>-68312</v>
      </c>
      <c r="K270" s="170"/>
      <c r="L270" s="126"/>
      <c r="M270" s="170"/>
      <c r="N270" s="126"/>
      <c r="O270" s="436"/>
    </row>
    <row r="271" spans="1:15" ht="14.25" customHeight="1">
      <c r="A271" s="273" t="s">
        <v>751</v>
      </c>
      <c r="B271" s="273"/>
      <c r="C271" s="126">
        <f t="shared" si="20"/>
        <v>520</v>
      </c>
      <c r="D271" s="126"/>
      <c r="E271" s="170"/>
      <c r="F271" s="126"/>
      <c r="G271" s="170"/>
      <c r="H271" s="126">
        <v>520</v>
      </c>
      <c r="I271" s="170"/>
      <c r="J271" s="126"/>
      <c r="K271" s="170"/>
      <c r="L271" s="126"/>
      <c r="M271" s="170"/>
      <c r="N271" s="126"/>
      <c r="O271" s="436"/>
    </row>
    <row r="272" spans="1:15" ht="14.25" customHeight="1">
      <c r="A272" s="273" t="s">
        <v>752</v>
      </c>
      <c r="B272" s="273"/>
      <c r="C272" s="126">
        <f t="shared" si="20"/>
        <v>166</v>
      </c>
      <c r="D272" s="126"/>
      <c r="E272" s="170"/>
      <c r="F272" s="126">
        <v>166</v>
      </c>
      <c r="G272" s="170"/>
      <c r="H272" s="126"/>
      <c r="I272" s="170"/>
      <c r="J272" s="126"/>
      <c r="K272" s="170"/>
      <c r="L272" s="126"/>
      <c r="M272" s="170"/>
      <c r="N272" s="126"/>
      <c r="O272" s="436"/>
    </row>
    <row r="273" spans="1:15" ht="14.25" customHeight="1">
      <c r="A273" s="273" t="s">
        <v>753</v>
      </c>
      <c r="B273" s="273"/>
      <c r="C273" s="126">
        <f t="shared" si="20"/>
        <v>-594</v>
      </c>
      <c r="D273" s="126"/>
      <c r="E273" s="170"/>
      <c r="F273" s="126">
        <v>-594</v>
      </c>
      <c r="G273" s="170"/>
      <c r="H273" s="126"/>
      <c r="I273" s="170"/>
      <c r="J273" s="126"/>
      <c r="K273" s="170"/>
      <c r="L273" s="126"/>
      <c r="M273" s="170"/>
      <c r="N273" s="126"/>
      <c r="O273" s="436"/>
    </row>
    <row r="274" spans="1:15" ht="14.25" customHeight="1">
      <c r="A274" s="273" t="s">
        <v>756</v>
      </c>
      <c r="B274" s="273"/>
      <c r="C274" s="126">
        <f t="shared" si="20"/>
        <v>124</v>
      </c>
      <c r="D274" s="126"/>
      <c r="E274" s="170"/>
      <c r="F274" s="126">
        <v>124</v>
      </c>
      <c r="G274" s="170"/>
      <c r="H274" s="126"/>
      <c r="I274" s="170"/>
      <c r="J274" s="126"/>
      <c r="K274" s="170"/>
      <c r="L274" s="126"/>
      <c r="M274" s="170"/>
      <c r="N274" s="126"/>
      <c r="O274" s="436"/>
    </row>
    <row r="275" spans="1:15" ht="14.25" customHeight="1">
      <c r="A275" s="273" t="s">
        <v>754</v>
      </c>
      <c r="B275" s="273"/>
      <c r="C275" s="126">
        <f t="shared" si="20"/>
        <v>1210</v>
      </c>
      <c r="D275" s="126"/>
      <c r="E275" s="170"/>
      <c r="F275" s="126">
        <v>1210</v>
      </c>
      <c r="G275" s="170"/>
      <c r="H275" s="126"/>
      <c r="I275" s="170"/>
      <c r="J275" s="126"/>
      <c r="K275" s="170"/>
      <c r="L275" s="126"/>
      <c r="M275" s="170"/>
      <c r="N275" s="126"/>
      <c r="O275" s="436"/>
    </row>
    <row r="276" spans="1:15" ht="14.25" customHeight="1">
      <c r="A276" s="273" t="s">
        <v>757</v>
      </c>
      <c r="B276" s="273"/>
      <c r="C276" s="126">
        <f t="shared" si="20"/>
        <v>58</v>
      </c>
      <c r="D276" s="126"/>
      <c r="E276" s="170"/>
      <c r="F276" s="126">
        <v>58</v>
      </c>
      <c r="G276" s="170"/>
      <c r="H276" s="126"/>
      <c r="I276" s="170"/>
      <c r="J276" s="126"/>
      <c r="K276" s="170"/>
      <c r="L276" s="126"/>
      <c r="M276" s="170"/>
      <c r="N276" s="126"/>
      <c r="O276" s="436"/>
    </row>
    <row r="277" spans="1:15" ht="14.25" customHeight="1">
      <c r="A277" s="273" t="s">
        <v>552</v>
      </c>
      <c r="B277" s="273"/>
      <c r="C277" s="126">
        <f t="shared" si="20"/>
        <v>-66828</v>
      </c>
      <c r="D277" s="126"/>
      <c r="E277" s="170"/>
      <c r="F277" s="126">
        <f>SUM(F270:F276)</f>
        <v>964</v>
      </c>
      <c r="G277" s="126">
        <f>SUM(G270:G275)</f>
        <v>0</v>
      </c>
      <c r="H277" s="126">
        <f>SUM(H270:H275)</f>
        <v>520</v>
      </c>
      <c r="I277" s="126">
        <f>SUM(I270:I275)</f>
        <v>0</v>
      </c>
      <c r="J277" s="126">
        <f>SUM(J270:J275)</f>
        <v>-68312</v>
      </c>
      <c r="K277" s="170"/>
      <c r="L277" s="126"/>
      <c r="M277" s="170"/>
      <c r="N277" s="126"/>
      <c r="O277" s="436"/>
    </row>
    <row r="278" spans="1:15" ht="14.25" customHeight="1">
      <c r="A278" s="273" t="s">
        <v>672</v>
      </c>
      <c r="B278" s="273"/>
      <c r="C278" s="126">
        <f>SUM(D278:P278)</f>
        <v>12576</v>
      </c>
      <c r="D278" s="126"/>
      <c r="E278" s="170"/>
      <c r="F278" s="126">
        <f>SUM(F269,F277)</f>
        <v>3464</v>
      </c>
      <c r="G278" s="126">
        <f>SUM(G269,G277)</f>
        <v>0</v>
      </c>
      <c r="H278" s="126">
        <f>SUM(H269,H277)</f>
        <v>520</v>
      </c>
      <c r="I278" s="126">
        <f>SUM(I269,I277)</f>
        <v>0</v>
      </c>
      <c r="J278" s="126">
        <f>SUM(J269,J277)</f>
        <v>8592</v>
      </c>
      <c r="K278" s="170"/>
      <c r="L278" s="126"/>
      <c r="M278" s="170"/>
      <c r="N278" s="126"/>
      <c r="O278" s="441"/>
    </row>
    <row r="279" spans="1:15" ht="12.75">
      <c r="A279" s="69" t="s">
        <v>412</v>
      </c>
      <c r="B279" s="56" t="s">
        <v>887</v>
      </c>
      <c r="C279" s="163"/>
      <c r="D279" s="163"/>
      <c r="E279" s="167"/>
      <c r="F279" s="163"/>
      <c r="G279" s="167"/>
      <c r="H279" s="163"/>
      <c r="I279" s="167"/>
      <c r="J279" s="163"/>
      <c r="K279" s="167"/>
      <c r="L279" s="163"/>
      <c r="M279" s="167"/>
      <c r="N279" s="163"/>
      <c r="O279" s="165"/>
    </row>
    <row r="280" spans="1:15" ht="12.75">
      <c r="A280" s="273" t="s">
        <v>102</v>
      </c>
      <c r="B280" s="273"/>
      <c r="C280" s="126">
        <f>SUM(D280:P280)</f>
        <v>2500</v>
      </c>
      <c r="D280" s="126">
        <v>0</v>
      </c>
      <c r="E280" s="170">
        <v>0</v>
      </c>
      <c r="F280" s="126">
        <v>2500</v>
      </c>
      <c r="G280" s="170">
        <v>0</v>
      </c>
      <c r="H280" s="126">
        <v>0</v>
      </c>
      <c r="I280" s="170">
        <v>0</v>
      </c>
      <c r="J280" s="126">
        <v>0</v>
      </c>
      <c r="K280" s="170">
        <v>0</v>
      </c>
      <c r="L280" s="126">
        <v>0</v>
      </c>
      <c r="M280" s="170">
        <v>0</v>
      </c>
      <c r="N280" s="126">
        <v>0</v>
      </c>
      <c r="O280" s="157">
        <v>0</v>
      </c>
    </row>
    <row r="281" spans="1:15" ht="12.75">
      <c r="A281" s="273" t="s">
        <v>671</v>
      </c>
      <c r="B281" s="273"/>
      <c r="C281" s="126">
        <v>2500</v>
      </c>
      <c r="D281" s="126"/>
      <c r="E281" s="170"/>
      <c r="F281" s="126">
        <v>2500</v>
      </c>
      <c r="G281" s="170"/>
      <c r="H281" s="126"/>
      <c r="I281" s="170"/>
      <c r="J281" s="126"/>
      <c r="K281" s="170"/>
      <c r="L281" s="126"/>
      <c r="M281" s="170"/>
      <c r="N281" s="126"/>
      <c r="O281" s="157"/>
    </row>
    <row r="282" spans="1:15" ht="12.75">
      <c r="A282" s="273" t="s">
        <v>758</v>
      </c>
      <c r="B282" s="273"/>
      <c r="C282" s="126">
        <v>385</v>
      </c>
      <c r="D282" s="126"/>
      <c r="E282" s="170"/>
      <c r="F282" s="126">
        <v>385</v>
      </c>
      <c r="G282" s="170"/>
      <c r="H282" s="126"/>
      <c r="I282" s="170"/>
      <c r="J282" s="126"/>
      <c r="K282" s="170"/>
      <c r="L282" s="126"/>
      <c r="M282" s="170"/>
      <c r="N282" s="126"/>
      <c r="O282" s="157"/>
    </row>
    <row r="283" spans="1:15" ht="12.75">
      <c r="A283" s="273" t="s">
        <v>759</v>
      </c>
      <c r="B283" s="273"/>
      <c r="C283" s="126">
        <v>-321</v>
      </c>
      <c r="D283" s="126"/>
      <c r="E283" s="170"/>
      <c r="F283" s="126">
        <v>-321</v>
      </c>
      <c r="G283" s="170"/>
      <c r="H283" s="126"/>
      <c r="I283" s="170"/>
      <c r="J283" s="126"/>
      <c r="K283" s="170"/>
      <c r="L283" s="126"/>
      <c r="M283" s="170"/>
      <c r="N283" s="126"/>
      <c r="O283" s="157"/>
    </row>
    <row r="284" spans="1:15" ht="12.75">
      <c r="A284" s="273" t="s">
        <v>552</v>
      </c>
      <c r="B284" s="273"/>
      <c r="C284" s="126">
        <v>64</v>
      </c>
      <c r="D284" s="126"/>
      <c r="E284" s="170"/>
      <c r="F284" s="126">
        <f>SUM(F282:F283)</f>
        <v>64</v>
      </c>
      <c r="G284" s="170"/>
      <c r="H284" s="126"/>
      <c r="I284" s="170"/>
      <c r="J284" s="126"/>
      <c r="K284" s="170"/>
      <c r="L284" s="126"/>
      <c r="M284" s="170"/>
      <c r="N284" s="126"/>
      <c r="O284" s="157"/>
    </row>
    <row r="285" spans="1:15" ht="12.75">
      <c r="A285" s="274" t="s">
        <v>672</v>
      </c>
      <c r="B285" s="274"/>
      <c r="C285" s="160">
        <f>SUM(D285:O285)</f>
        <v>2564</v>
      </c>
      <c r="D285" s="160"/>
      <c r="E285" s="169"/>
      <c r="F285" s="160">
        <f>SUM(F281,F284)</f>
        <v>2564</v>
      </c>
      <c r="G285" s="169"/>
      <c r="H285" s="160"/>
      <c r="I285" s="169"/>
      <c r="J285" s="160"/>
      <c r="K285" s="169"/>
      <c r="L285" s="160"/>
      <c r="M285" s="169"/>
      <c r="N285" s="160"/>
      <c r="O285" s="156"/>
    </row>
    <row r="286" spans="1:15" ht="12.75">
      <c r="A286" s="73" t="s">
        <v>413</v>
      </c>
      <c r="B286" s="58" t="s">
        <v>889</v>
      </c>
      <c r="C286" s="126"/>
      <c r="D286" s="126"/>
      <c r="E286" s="170"/>
      <c r="F286" s="126"/>
      <c r="G286" s="170"/>
      <c r="H286" s="126"/>
      <c r="I286" s="170"/>
      <c r="J286" s="126"/>
      <c r="K286" s="170"/>
      <c r="L286" s="126"/>
      <c r="M286" s="170"/>
      <c r="N286" s="126"/>
      <c r="O286" s="157"/>
    </row>
    <row r="287" spans="1:15" ht="12.75">
      <c r="A287" s="273" t="s">
        <v>102</v>
      </c>
      <c r="B287" s="273"/>
      <c r="C287" s="126">
        <v>0</v>
      </c>
      <c r="D287" s="126">
        <v>0</v>
      </c>
      <c r="E287" s="170">
        <v>0</v>
      </c>
      <c r="F287" s="126">
        <v>0</v>
      </c>
      <c r="G287" s="170">
        <v>0</v>
      </c>
      <c r="H287" s="126">
        <v>0</v>
      </c>
      <c r="I287" s="170">
        <v>0</v>
      </c>
      <c r="J287" s="126">
        <v>0</v>
      </c>
      <c r="K287" s="170">
        <v>0</v>
      </c>
      <c r="L287" s="126">
        <v>0</v>
      </c>
      <c r="M287" s="170">
        <v>0</v>
      </c>
      <c r="N287" s="126">
        <v>0</v>
      </c>
      <c r="O287" s="157">
        <v>0</v>
      </c>
    </row>
    <row r="288" spans="1:15" ht="12.75">
      <c r="A288" s="273" t="s">
        <v>671</v>
      </c>
      <c r="B288" s="273"/>
      <c r="C288" s="126">
        <v>0</v>
      </c>
      <c r="D288" s="126"/>
      <c r="E288" s="170"/>
      <c r="F288" s="126"/>
      <c r="G288" s="170"/>
      <c r="H288" s="126"/>
      <c r="I288" s="170"/>
      <c r="J288" s="126"/>
      <c r="K288" s="170"/>
      <c r="L288" s="126"/>
      <c r="M288" s="170"/>
      <c r="N288" s="126"/>
      <c r="O288" s="157"/>
    </row>
    <row r="289" spans="1:15" ht="12.75">
      <c r="A289" s="273" t="s">
        <v>723</v>
      </c>
      <c r="B289" s="273"/>
      <c r="C289" s="126">
        <v>32</v>
      </c>
      <c r="D289" s="126"/>
      <c r="E289" s="170"/>
      <c r="F289" s="126">
        <v>32</v>
      </c>
      <c r="G289" s="170"/>
      <c r="H289" s="126"/>
      <c r="I289" s="170"/>
      <c r="J289" s="126"/>
      <c r="K289" s="170"/>
      <c r="L289" s="126"/>
      <c r="M289" s="170"/>
      <c r="N289" s="126"/>
      <c r="O289" s="157"/>
    </row>
    <row r="290" spans="1:15" ht="12.75">
      <c r="A290" s="273" t="s">
        <v>552</v>
      </c>
      <c r="B290" s="273"/>
      <c r="C290" s="126">
        <v>32</v>
      </c>
      <c r="D290" s="126"/>
      <c r="E290" s="170"/>
      <c r="F290" s="126">
        <v>32</v>
      </c>
      <c r="G290" s="170"/>
      <c r="H290" s="126"/>
      <c r="I290" s="170"/>
      <c r="J290" s="126"/>
      <c r="K290" s="170"/>
      <c r="L290" s="126"/>
      <c r="M290" s="170"/>
      <c r="N290" s="126"/>
      <c r="O290" s="157"/>
    </row>
    <row r="291" spans="1:15" ht="12.75">
      <c r="A291" s="273" t="s">
        <v>672</v>
      </c>
      <c r="B291" s="273"/>
      <c r="C291" s="126">
        <f>SUM(D291:O291)</f>
        <v>32</v>
      </c>
      <c r="D291" s="126"/>
      <c r="E291" s="170"/>
      <c r="F291" s="126">
        <v>32</v>
      </c>
      <c r="G291" s="170"/>
      <c r="H291" s="126"/>
      <c r="I291" s="170"/>
      <c r="J291" s="126"/>
      <c r="K291" s="170"/>
      <c r="L291" s="126"/>
      <c r="M291" s="170"/>
      <c r="N291" s="126"/>
      <c r="O291" s="157"/>
    </row>
    <row r="292" spans="1:15" ht="12.75">
      <c r="A292" s="15" t="s">
        <v>414</v>
      </c>
      <c r="B292" s="12" t="s">
        <v>887</v>
      </c>
      <c r="C292" s="163"/>
      <c r="D292" s="163"/>
      <c r="E292" s="167"/>
      <c r="F292" s="163"/>
      <c r="G292" s="167"/>
      <c r="H292" s="163"/>
      <c r="I292" s="167"/>
      <c r="J292" s="163"/>
      <c r="K292" s="167"/>
      <c r="L292" s="163"/>
      <c r="M292" s="167"/>
      <c r="N292" s="163"/>
      <c r="O292" s="165"/>
    </row>
    <row r="293" spans="1:15" ht="12.75">
      <c r="A293" s="273" t="s">
        <v>102</v>
      </c>
      <c r="B293" s="273"/>
      <c r="C293" s="126">
        <f aca="true" t="shared" si="21" ref="C293:C298">SUM(D293:P293)</f>
        <v>5728</v>
      </c>
      <c r="D293" s="126">
        <v>0</v>
      </c>
      <c r="E293" s="170">
        <v>0</v>
      </c>
      <c r="F293" s="126">
        <v>5538</v>
      </c>
      <c r="G293" s="170">
        <v>190</v>
      </c>
      <c r="H293" s="126">
        <v>0</v>
      </c>
      <c r="I293" s="170">
        <v>0</v>
      </c>
      <c r="J293" s="126">
        <v>0</v>
      </c>
      <c r="K293" s="170">
        <v>0</v>
      </c>
      <c r="L293" s="126">
        <v>0</v>
      </c>
      <c r="M293" s="170">
        <v>0</v>
      </c>
      <c r="N293" s="126">
        <v>0</v>
      </c>
      <c r="O293" s="157">
        <v>0</v>
      </c>
    </row>
    <row r="294" spans="1:15" ht="12.75">
      <c r="A294" s="273" t="s">
        <v>671</v>
      </c>
      <c r="B294" s="273"/>
      <c r="C294" s="126">
        <f t="shared" si="21"/>
        <v>5728</v>
      </c>
      <c r="D294" s="126"/>
      <c r="E294" s="170"/>
      <c r="F294" s="126">
        <v>5538</v>
      </c>
      <c r="G294" s="170">
        <v>190</v>
      </c>
      <c r="H294" s="126"/>
      <c r="I294" s="170"/>
      <c r="J294" s="126"/>
      <c r="K294" s="170"/>
      <c r="L294" s="126"/>
      <c r="M294" s="170"/>
      <c r="N294" s="126"/>
      <c r="O294" s="157"/>
    </row>
    <row r="295" spans="1:15" ht="12.75">
      <c r="A295" s="273" t="s">
        <v>760</v>
      </c>
      <c r="B295" s="273"/>
      <c r="C295" s="126">
        <f t="shared" si="21"/>
        <v>-190</v>
      </c>
      <c r="D295" s="126"/>
      <c r="E295" s="170"/>
      <c r="F295" s="126"/>
      <c r="G295" s="170">
        <v>-190</v>
      </c>
      <c r="H295" s="126"/>
      <c r="I295" s="170"/>
      <c r="J295" s="126"/>
      <c r="K295" s="170"/>
      <c r="L295" s="126"/>
      <c r="M295" s="170"/>
      <c r="N295" s="126"/>
      <c r="O295" s="157"/>
    </row>
    <row r="296" spans="1:15" ht="12.75">
      <c r="A296" s="273" t="s">
        <v>761</v>
      </c>
      <c r="B296" s="273"/>
      <c r="C296" s="126">
        <f t="shared" si="21"/>
        <v>-2781</v>
      </c>
      <c r="D296" s="126"/>
      <c r="E296" s="170"/>
      <c r="F296" s="126">
        <v>-2781</v>
      </c>
      <c r="G296" s="170"/>
      <c r="H296" s="126"/>
      <c r="I296" s="170"/>
      <c r="J296" s="126"/>
      <c r="K296" s="170"/>
      <c r="L296" s="126"/>
      <c r="M296" s="170"/>
      <c r="N296" s="126"/>
      <c r="O296" s="157"/>
    </row>
    <row r="297" spans="1:15" ht="12.75">
      <c r="A297" s="273" t="s">
        <v>552</v>
      </c>
      <c r="B297" s="273"/>
      <c r="C297" s="126">
        <f t="shared" si="21"/>
        <v>-2971</v>
      </c>
      <c r="D297" s="126"/>
      <c r="E297" s="170"/>
      <c r="F297" s="126">
        <v>-2781</v>
      </c>
      <c r="G297" s="170">
        <v>-190</v>
      </c>
      <c r="H297" s="126"/>
      <c r="I297" s="170"/>
      <c r="J297" s="126"/>
      <c r="K297" s="170"/>
      <c r="L297" s="126"/>
      <c r="M297" s="170"/>
      <c r="N297" s="126"/>
      <c r="O297" s="157"/>
    </row>
    <row r="298" spans="1:15" ht="12.75">
      <c r="A298" s="274" t="s">
        <v>672</v>
      </c>
      <c r="B298" s="274"/>
      <c r="C298" s="160">
        <f t="shared" si="21"/>
        <v>2757</v>
      </c>
      <c r="D298" s="160"/>
      <c r="E298" s="169"/>
      <c r="F298" s="160">
        <f>SUM(F294,F297)</f>
        <v>2757</v>
      </c>
      <c r="G298" s="160">
        <f>SUM(G294,G297)</f>
        <v>0</v>
      </c>
      <c r="H298" s="160"/>
      <c r="I298" s="169"/>
      <c r="J298" s="160"/>
      <c r="K298" s="169"/>
      <c r="L298" s="160"/>
      <c r="M298" s="169"/>
      <c r="N298" s="160"/>
      <c r="O298" s="156"/>
    </row>
    <row r="299" spans="1:15" ht="12.75">
      <c r="A299" s="28" t="s">
        <v>415</v>
      </c>
      <c r="B299" s="13" t="s">
        <v>889</v>
      </c>
      <c r="C299" s="126"/>
      <c r="D299" s="126"/>
      <c r="E299" s="170"/>
      <c r="F299" s="126"/>
      <c r="G299" s="170"/>
      <c r="H299" s="126"/>
      <c r="I299" s="170"/>
      <c r="J299" s="126"/>
      <c r="K299" s="170"/>
      <c r="L299" s="126"/>
      <c r="M299" s="170"/>
      <c r="N299" s="126"/>
      <c r="O299" s="157"/>
    </row>
    <row r="300" spans="1:15" ht="12.75">
      <c r="A300" s="273" t="s">
        <v>102</v>
      </c>
      <c r="B300" s="273"/>
      <c r="C300" s="126">
        <f>SUM(D300:P300)</f>
        <v>320</v>
      </c>
      <c r="D300" s="126">
        <v>0</v>
      </c>
      <c r="E300" s="170">
        <v>0</v>
      </c>
      <c r="F300" s="126">
        <v>320</v>
      </c>
      <c r="G300" s="170"/>
      <c r="H300" s="126">
        <v>0</v>
      </c>
      <c r="I300" s="170">
        <v>0</v>
      </c>
      <c r="J300" s="126">
        <v>0</v>
      </c>
      <c r="K300" s="170">
        <v>0</v>
      </c>
      <c r="L300" s="126">
        <v>0</v>
      </c>
      <c r="M300" s="170">
        <v>0</v>
      </c>
      <c r="N300" s="126">
        <v>0</v>
      </c>
      <c r="O300" s="157">
        <v>0</v>
      </c>
    </row>
    <row r="301" spans="1:15" ht="12.75">
      <c r="A301" s="273" t="s">
        <v>671</v>
      </c>
      <c r="B301" s="273"/>
      <c r="C301" s="126">
        <f>SUM(D301:P301)</f>
        <v>320</v>
      </c>
      <c r="D301" s="126"/>
      <c r="E301" s="170"/>
      <c r="F301" s="126">
        <v>320</v>
      </c>
      <c r="G301" s="170"/>
      <c r="H301" s="126"/>
      <c r="I301" s="170"/>
      <c r="J301" s="126"/>
      <c r="K301" s="170"/>
      <c r="L301" s="126"/>
      <c r="M301" s="170"/>
      <c r="N301" s="126"/>
      <c r="O301" s="157"/>
    </row>
    <row r="302" spans="1:15" ht="12.75">
      <c r="A302" s="273" t="s">
        <v>762</v>
      </c>
      <c r="B302" s="273"/>
      <c r="C302" s="126">
        <f>SUM(D302:P302)</f>
        <v>73</v>
      </c>
      <c r="D302" s="126"/>
      <c r="E302" s="170"/>
      <c r="F302" s="126">
        <v>73</v>
      </c>
      <c r="G302" s="170"/>
      <c r="H302" s="126"/>
      <c r="I302" s="170"/>
      <c r="J302" s="126"/>
      <c r="K302" s="170"/>
      <c r="L302" s="126"/>
      <c r="M302" s="170"/>
      <c r="N302" s="126"/>
      <c r="O302" s="157"/>
    </row>
    <row r="303" spans="1:15" ht="12.75">
      <c r="A303" s="273" t="s">
        <v>552</v>
      </c>
      <c r="B303" s="273"/>
      <c r="C303" s="126">
        <f>SUM(D303:P303)</f>
        <v>73</v>
      </c>
      <c r="D303" s="126"/>
      <c r="E303" s="170"/>
      <c r="F303" s="126">
        <v>73</v>
      </c>
      <c r="G303" s="170"/>
      <c r="H303" s="126"/>
      <c r="I303" s="170"/>
      <c r="J303" s="126"/>
      <c r="K303" s="170"/>
      <c r="L303" s="126"/>
      <c r="M303" s="170"/>
      <c r="N303" s="126"/>
      <c r="O303" s="157"/>
    </row>
    <row r="304" spans="1:15" ht="12.75">
      <c r="A304" s="273" t="s">
        <v>672</v>
      </c>
      <c r="B304" s="273"/>
      <c r="C304" s="126">
        <f>SUM(D304:O304)</f>
        <v>393</v>
      </c>
      <c r="D304" s="126"/>
      <c r="E304" s="170"/>
      <c r="F304" s="126">
        <v>393</v>
      </c>
      <c r="G304" s="170"/>
      <c r="H304" s="126"/>
      <c r="I304" s="170"/>
      <c r="J304" s="126"/>
      <c r="K304" s="170"/>
      <c r="L304" s="126"/>
      <c r="M304" s="170"/>
      <c r="N304" s="126"/>
      <c r="O304" s="157"/>
    </row>
    <row r="305" spans="1:15" ht="12.75">
      <c r="A305" s="69" t="s">
        <v>416</v>
      </c>
      <c r="B305" s="56" t="s">
        <v>887</v>
      </c>
      <c r="C305" s="163"/>
      <c r="D305" s="163"/>
      <c r="E305" s="167"/>
      <c r="F305" s="163"/>
      <c r="G305" s="167"/>
      <c r="H305" s="163"/>
      <c r="I305" s="167"/>
      <c r="J305" s="163"/>
      <c r="K305" s="167"/>
      <c r="L305" s="163"/>
      <c r="M305" s="167"/>
      <c r="N305" s="163"/>
      <c r="O305" s="165"/>
    </row>
    <row r="306" spans="1:15" ht="12.75">
      <c r="A306" s="273" t="s">
        <v>102</v>
      </c>
      <c r="B306" s="273"/>
      <c r="C306" s="126">
        <f>SUM(D306:P306)</f>
        <v>2976</v>
      </c>
      <c r="D306" s="126">
        <v>0</v>
      </c>
      <c r="E306" s="170">
        <v>0</v>
      </c>
      <c r="F306" s="126">
        <v>2976</v>
      </c>
      <c r="G306" s="170">
        <v>0</v>
      </c>
      <c r="H306" s="126">
        <v>0</v>
      </c>
      <c r="I306" s="170">
        <v>0</v>
      </c>
      <c r="J306" s="126">
        <v>0</v>
      </c>
      <c r="K306" s="170">
        <v>0</v>
      </c>
      <c r="L306" s="126">
        <v>0</v>
      </c>
      <c r="M306" s="170">
        <v>0</v>
      </c>
      <c r="N306" s="126">
        <v>0</v>
      </c>
      <c r="O306" s="157">
        <v>0</v>
      </c>
    </row>
    <row r="307" spans="1:15" ht="12.75">
      <c r="A307" s="273" t="s">
        <v>671</v>
      </c>
      <c r="B307" s="273"/>
      <c r="C307" s="126">
        <f>SUM(D307:P307)</f>
        <v>2976</v>
      </c>
      <c r="D307" s="126"/>
      <c r="E307" s="170"/>
      <c r="F307" s="126">
        <v>2976</v>
      </c>
      <c r="G307" s="170"/>
      <c r="H307" s="126"/>
      <c r="I307" s="170"/>
      <c r="J307" s="126"/>
      <c r="K307" s="170"/>
      <c r="L307" s="126"/>
      <c r="M307" s="170"/>
      <c r="N307" s="126"/>
      <c r="O307" s="157"/>
    </row>
    <row r="308" spans="1:15" ht="12.75">
      <c r="A308" s="273" t="s">
        <v>697</v>
      </c>
      <c r="B308" s="273"/>
      <c r="C308" s="126">
        <f aca="true" t="shared" si="22" ref="C308:C313">SUM(D308:P308)</f>
        <v>-243</v>
      </c>
      <c r="D308" s="126"/>
      <c r="E308" s="170"/>
      <c r="F308" s="126">
        <v>-243</v>
      </c>
      <c r="G308" s="170"/>
      <c r="H308" s="126"/>
      <c r="I308" s="170"/>
      <c r="J308" s="126"/>
      <c r="K308" s="170"/>
      <c r="L308" s="126"/>
      <c r="M308" s="170"/>
      <c r="N308" s="126"/>
      <c r="O308" s="157"/>
    </row>
    <row r="309" spans="1:15" ht="12.75">
      <c r="A309" s="273" t="s">
        <v>708</v>
      </c>
      <c r="B309" s="273"/>
      <c r="C309" s="126">
        <f t="shared" si="22"/>
        <v>294</v>
      </c>
      <c r="D309" s="126"/>
      <c r="E309" s="170"/>
      <c r="F309" s="126">
        <v>294</v>
      </c>
      <c r="G309" s="170"/>
      <c r="H309" s="126"/>
      <c r="I309" s="170"/>
      <c r="J309" s="126"/>
      <c r="K309" s="170"/>
      <c r="L309" s="126"/>
      <c r="M309" s="170"/>
      <c r="N309" s="126"/>
      <c r="O309" s="157"/>
    </row>
    <row r="310" spans="1:15" ht="12.75">
      <c r="A310" s="273" t="s">
        <v>696</v>
      </c>
      <c r="B310" s="273"/>
      <c r="C310" s="126">
        <f t="shared" si="22"/>
        <v>615</v>
      </c>
      <c r="D310" s="126"/>
      <c r="E310" s="170"/>
      <c r="F310" s="126">
        <v>615</v>
      </c>
      <c r="G310" s="170"/>
      <c r="H310" s="126"/>
      <c r="I310" s="170"/>
      <c r="J310" s="126"/>
      <c r="K310" s="170"/>
      <c r="L310" s="126"/>
      <c r="M310" s="170"/>
      <c r="N310" s="126"/>
      <c r="O310" s="157"/>
    </row>
    <row r="311" spans="1:15" ht="12.75">
      <c r="A311" s="273" t="s">
        <v>689</v>
      </c>
      <c r="B311" s="273"/>
      <c r="C311" s="126">
        <f t="shared" si="22"/>
        <v>227</v>
      </c>
      <c r="D311" s="126"/>
      <c r="E311" s="170"/>
      <c r="F311" s="126">
        <v>227</v>
      </c>
      <c r="G311" s="170"/>
      <c r="H311" s="126"/>
      <c r="I311" s="170"/>
      <c r="J311" s="126"/>
      <c r="K311" s="170"/>
      <c r="L311" s="126"/>
      <c r="M311" s="170"/>
      <c r="N311" s="126"/>
      <c r="O311" s="157"/>
    </row>
    <row r="312" spans="1:15" ht="12.75">
      <c r="A312" s="273" t="s">
        <v>759</v>
      </c>
      <c r="B312" s="273"/>
      <c r="C312" s="126">
        <f t="shared" si="22"/>
        <v>-2084</v>
      </c>
      <c r="D312" s="126"/>
      <c r="E312" s="170"/>
      <c r="F312" s="126">
        <v>-2084</v>
      </c>
      <c r="G312" s="170"/>
      <c r="H312" s="126"/>
      <c r="I312" s="170"/>
      <c r="J312" s="126"/>
      <c r="K312" s="170"/>
      <c r="L312" s="126"/>
      <c r="M312" s="170"/>
      <c r="N312" s="126"/>
      <c r="O312" s="157"/>
    </row>
    <row r="313" spans="1:15" ht="12.75">
      <c r="A313" s="273" t="s">
        <v>552</v>
      </c>
      <c r="B313" s="273"/>
      <c r="C313" s="126">
        <f t="shared" si="22"/>
        <v>-1191</v>
      </c>
      <c r="D313" s="126"/>
      <c r="E313" s="170"/>
      <c r="F313" s="126">
        <f>SUM(F308:F312)</f>
        <v>-1191</v>
      </c>
      <c r="G313" s="170"/>
      <c r="H313" s="126"/>
      <c r="I313" s="170"/>
      <c r="J313" s="126"/>
      <c r="K313" s="170"/>
      <c r="L313" s="126"/>
      <c r="M313" s="170"/>
      <c r="N313" s="126"/>
      <c r="O313" s="157"/>
    </row>
    <row r="314" spans="1:15" ht="12.75">
      <c r="A314" s="273" t="s">
        <v>672</v>
      </c>
      <c r="B314" s="273"/>
      <c r="C314" s="160">
        <f>SUM(D314:O314)</f>
        <v>1785</v>
      </c>
      <c r="D314" s="160"/>
      <c r="E314" s="169"/>
      <c r="F314" s="160">
        <f>SUM(F307,F313)</f>
        <v>1785</v>
      </c>
      <c r="G314" s="169"/>
      <c r="H314" s="160"/>
      <c r="I314" s="169"/>
      <c r="J314" s="160"/>
      <c r="K314" s="169"/>
      <c r="L314" s="160"/>
      <c r="M314" s="169"/>
      <c r="N314" s="160"/>
      <c r="O314" s="156"/>
    </row>
    <row r="315" spans="1:15" ht="12.75">
      <c r="A315" s="69" t="s">
        <v>616</v>
      </c>
      <c r="B315" s="56" t="s">
        <v>887</v>
      </c>
      <c r="C315" s="163"/>
      <c r="D315" s="163"/>
      <c r="E315" s="167"/>
      <c r="F315" s="163"/>
      <c r="G315" s="167"/>
      <c r="H315" s="163"/>
      <c r="I315" s="167"/>
      <c r="J315" s="163"/>
      <c r="K315" s="167"/>
      <c r="L315" s="163"/>
      <c r="M315" s="167"/>
      <c r="N315" s="163"/>
      <c r="O315" s="165"/>
    </row>
    <row r="316" spans="1:15" ht="12.75">
      <c r="A316" s="273" t="s">
        <v>102</v>
      </c>
      <c r="B316" s="273"/>
      <c r="C316" s="126">
        <f>SUM(D316:O316)</f>
        <v>0</v>
      </c>
      <c r="D316" s="126">
        <v>0</v>
      </c>
      <c r="E316" s="170">
        <v>0</v>
      </c>
      <c r="F316" s="126">
        <v>0</v>
      </c>
      <c r="G316" s="170">
        <v>0</v>
      </c>
      <c r="H316" s="126">
        <v>0</v>
      </c>
      <c r="I316" s="170">
        <v>0</v>
      </c>
      <c r="J316" s="126">
        <v>0</v>
      </c>
      <c r="K316" s="170">
        <v>0</v>
      </c>
      <c r="L316" s="126">
        <v>0</v>
      </c>
      <c r="M316" s="170">
        <v>0</v>
      </c>
      <c r="N316" s="126">
        <v>0</v>
      </c>
      <c r="O316" s="157">
        <v>0</v>
      </c>
    </row>
    <row r="317" spans="1:15" ht="12.75">
      <c r="A317" s="273" t="s">
        <v>677</v>
      </c>
      <c r="B317" s="273"/>
      <c r="C317" s="248">
        <f>SUM(D317:O317)</f>
        <v>1494</v>
      </c>
      <c r="D317" s="126">
        <v>0</v>
      </c>
      <c r="E317" s="170">
        <v>0</v>
      </c>
      <c r="F317" s="126">
        <v>1137</v>
      </c>
      <c r="G317" s="170">
        <v>0</v>
      </c>
      <c r="H317" s="126">
        <v>357</v>
      </c>
      <c r="I317" s="170">
        <v>0</v>
      </c>
      <c r="J317" s="126">
        <v>0</v>
      </c>
      <c r="K317" s="170">
        <v>0</v>
      </c>
      <c r="L317" s="126">
        <v>0</v>
      </c>
      <c r="M317" s="170">
        <v>0</v>
      </c>
      <c r="N317" s="126">
        <v>0</v>
      </c>
      <c r="O317" s="157">
        <v>0</v>
      </c>
    </row>
    <row r="318" spans="1:15" ht="12.75">
      <c r="A318" s="273" t="s">
        <v>617</v>
      </c>
      <c r="B318" s="273"/>
      <c r="C318" s="126">
        <f>SUM(D318:O318)</f>
        <v>0</v>
      </c>
      <c r="D318" s="126"/>
      <c r="E318" s="170"/>
      <c r="F318" s="126"/>
      <c r="G318" s="170"/>
      <c r="H318" s="126"/>
      <c r="I318" s="170"/>
      <c r="J318" s="126"/>
      <c r="K318" s="170"/>
      <c r="L318" s="126"/>
      <c r="M318" s="170"/>
      <c r="N318" s="126"/>
      <c r="O318" s="157"/>
    </row>
    <row r="319" spans="1:15" ht="12.75">
      <c r="A319" s="273" t="s">
        <v>552</v>
      </c>
      <c r="B319" s="273"/>
      <c r="C319" s="126">
        <f>SUM(D319:O319)</f>
        <v>0</v>
      </c>
      <c r="D319" s="126">
        <f aca="true" t="shared" si="23" ref="D319:O319">SUM(D318:D318)</f>
        <v>0</v>
      </c>
      <c r="E319" s="126">
        <f t="shared" si="23"/>
        <v>0</v>
      </c>
      <c r="F319" s="126">
        <f t="shared" si="23"/>
        <v>0</v>
      </c>
      <c r="G319" s="126">
        <f t="shared" si="23"/>
        <v>0</v>
      </c>
      <c r="H319" s="126">
        <f t="shared" si="23"/>
        <v>0</v>
      </c>
      <c r="I319" s="126">
        <f t="shared" si="23"/>
        <v>0</v>
      </c>
      <c r="J319" s="126">
        <f t="shared" si="23"/>
        <v>0</v>
      </c>
      <c r="K319" s="126">
        <f t="shared" si="23"/>
        <v>0</v>
      </c>
      <c r="L319" s="126">
        <f t="shared" si="23"/>
        <v>0</v>
      </c>
      <c r="M319" s="126">
        <f t="shared" si="23"/>
        <v>0</v>
      </c>
      <c r="N319" s="126">
        <f t="shared" si="23"/>
        <v>0</v>
      </c>
      <c r="O319" s="126">
        <f t="shared" si="23"/>
        <v>0</v>
      </c>
    </row>
    <row r="320" spans="1:15" ht="12.75">
      <c r="A320" s="274" t="s">
        <v>674</v>
      </c>
      <c r="B320" s="274"/>
      <c r="C320" s="160">
        <f>SUM(D320:O320)</f>
        <v>1494</v>
      </c>
      <c r="D320" s="160">
        <f aca="true" t="shared" si="24" ref="D320:O320">SUM(D317,D319)</f>
        <v>0</v>
      </c>
      <c r="E320" s="160">
        <f t="shared" si="24"/>
        <v>0</v>
      </c>
      <c r="F320" s="160">
        <f t="shared" si="24"/>
        <v>1137</v>
      </c>
      <c r="G320" s="160">
        <f t="shared" si="24"/>
        <v>0</v>
      </c>
      <c r="H320" s="160">
        <f t="shared" si="24"/>
        <v>357</v>
      </c>
      <c r="I320" s="160">
        <f t="shared" si="24"/>
        <v>0</v>
      </c>
      <c r="J320" s="160">
        <f t="shared" si="24"/>
        <v>0</v>
      </c>
      <c r="K320" s="160">
        <f t="shared" si="24"/>
        <v>0</v>
      </c>
      <c r="L320" s="160">
        <f t="shared" si="24"/>
        <v>0</v>
      </c>
      <c r="M320" s="160">
        <f t="shared" si="24"/>
        <v>0</v>
      </c>
      <c r="N320" s="160">
        <f t="shared" si="24"/>
        <v>0</v>
      </c>
      <c r="O320" s="160">
        <f t="shared" si="24"/>
        <v>0</v>
      </c>
    </row>
    <row r="321" spans="1:15" ht="12.75">
      <c r="A321" s="69" t="s">
        <v>748</v>
      </c>
      <c r="B321" s="56" t="s">
        <v>887</v>
      </c>
      <c r="C321" s="163"/>
      <c r="D321" s="163"/>
      <c r="E321" s="167"/>
      <c r="F321" s="163"/>
      <c r="G321" s="167"/>
      <c r="H321" s="163"/>
      <c r="I321" s="167"/>
      <c r="J321" s="163"/>
      <c r="K321" s="167"/>
      <c r="L321" s="163"/>
      <c r="M321" s="167"/>
      <c r="N321" s="163"/>
      <c r="O321" s="165"/>
    </row>
    <row r="322" spans="1:15" ht="12.75">
      <c r="A322" s="273" t="s">
        <v>102</v>
      </c>
      <c r="B322" s="273"/>
      <c r="C322" s="126">
        <f>SUM(D322:P322)</f>
        <v>0</v>
      </c>
      <c r="D322" s="126">
        <v>0</v>
      </c>
      <c r="E322" s="170">
        <v>0</v>
      </c>
      <c r="F322" s="126">
        <v>0</v>
      </c>
      <c r="G322" s="170">
        <v>0</v>
      </c>
      <c r="H322" s="126">
        <v>0</v>
      </c>
      <c r="I322" s="170">
        <v>0</v>
      </c>
      <c r="J322" s="126">
        <v>0</v>
      </c>
      <c r="K322" s="170">
        <v>0</v>
      </c>
      <c r="L322" s="126">
        <v>0</v>
      </c>
      <c r="M322" s="170">
        <v>0</v>
      </c>
      <c r="N322" s="126">
        <v>0</v>
      </c>
      <c r="O322" s="157">
        <v>0</v>
      </c>
    </row>
    <row r="323" spans="1:15" ht="12.75">
      <c r="A323" s="273" t="s">
        <v>671</v>
      </c>
      <c r="B323" s="273"/>
      <c r="C323" s="126">
        <f>SUM(D323:P323)</f>
        <v>0</v>
      </c>
      <c r="D323" s="126"/>
      <c r="E323" s="170"/>
      <c r="F323" s="126">
        <v>0</v>
      </c>
      <c r="G323" s="170"/>
      <c r="H323" s="126"/>
      <c r="I323" s="170"/>
      <c r="J323" s="126"/>
      <c r="K323" s="170"/>
      <c r="L323" s="126"/>
      <c r="M323" s="170"/>
      <c r="N323" s="126"/>
      <c r="O323" s="157"/>
    </row>
    <row r="324" spans="1:15" ht="12.75">
      <c r="A324" s="273" t="s">
        <v>749</v>
      </c>
      <c r="B324" s="273"/>
      <c r="C324" s="126">
        <f>SUM(D324:P324)</f>
        <v>3577</v>
      </c>
      <c r="D324" s="126">
        <v>3149</v>
      </c>
      <c r="E324" s="170">
        <v>428</v>
      </c>
      <c r="F324" s="126"/>
      <c r="G324" s="170"/>
      <c r="H324" s="126"/>
      <c r="I324" s="170"/>
      <c r="J324" s="126"/>
      <c r="K324" s="170"/>
      <c r="L324" s="126"/>
      <c r="M324" s="170"/>
      <c r="N324" s="126"/>
      <c r="O324" s="157"/>
    </row>
    <row r="325" spans="1:15" ht="12.75">
      <c r="A325" s="273" t="s">
        <v>552</v>
      </c>
      <c r="B325" s="273"/>
      <c r="C325" s="126">
        <f>SUM(D325:P325)</f>
        <v>3577</v>
      </c>
      <c r="D325" s="126">
        <v>3149</v>
      </c>
      <c r="E325" s="170">
        <v>428</v>
      </c>
      <c r="F325" s="126"/>
      <c r="G325" s="170"/>
      <c r="H325" s="126"/>
      <c r="I325" s="170"/>
      <c r="J325" s="126"/>
      <c r="K325" s="170"/>
      <c r="L325" s="126"/>
      <c r="M325" s="170"/>
      <c r="N325" s="126"/>
      <c r="O325" s="157"/>
    </row>
    <row r="326" spans="1:15" ht="12.75">
      <c r="A326" s="273" t="s">
        <v>672</v>
      </c>
      <c r="B326" s="273"/>
      <c r="C326" s="126">
        <f>SUM(D326:O326)</f>
        <v>3577</v>
      </c>
      <c r="D326" s="126">
        <v>3149</v>
      </c>
      <c r="E326" s="170">
        <v>428</v>
      </c>
      <c r="F326" s="126">
        <v>0</v>
      </c>
      <c r="G326" s="170"/>
      <c r="H326" s="126"/>
      <c r="I326" s="170"/>
      <c r="J326" s="126"/>
      <c r="K326" s="170"/>
      <c r="L326" s="126"/>
      <c r="M326" s="170"/>
      <c r="N326" s="126"/>
      <c r="O326" s="157"/>
    </row>
    <row r="327" spans="1:15" ht="12.75">
      <c r="A327" s="69" t="s">
        <v>880</v>
      </c>
      <c r="B327" s="56"/>
      <c r="C327" s="163"/>
      <c r="D327" s="163"/>
      <c r="E327" s="167"/>
      <c r="F327" s="163"/>
      <c r="G327" s="167"/>
      <c r="H327" s="163"/>
      <c r="I327" s="167"/>
      <c r="J327" s="163"/>
      <c r="K327" s="167"/>
      <c r="L327" s="163"/>
      <c r="M327" s="167"/>
      <c r="N327" s="163"/>
      <c r="O327" s="165"/>
    </row>
    <row r="328" spans="1:15" ht="12.75">
      <c r="A328" s="273" t="s">
        <v>102</v>
      </c>
      <c r="B328" s="273"/>
      <c r="C328" s="126">
        <f>SUM(D328:P328)</f>
        <v>85380</v>
      </c>
      <c r="D328" s="126">
        <v>0</v>
      </c>
      <c r="E328" s="170">
        <v>0</v>
      </c>
      <c r="F328" s="126">
        <v>0</v>
      </c>
      <c r="G328" s="170">
        <v>0</v>
      </c>
      <c r="H328" s="126">
        <v>0</v>
      </c>
      <c r="I328" s="170">
        <v>0</v>
      </c>
      <c r="J328" s="126">
        <v>0</v>
      </c>
      <c r="K328" s="170">
        <v>0</v>
      </c>
      <c r="L328" s="126">
        <v>0</v>
      </c>
      <c r="M328" s="170">
        <v>0</v>
      </c>
      <c r="N328" s="126">
        <v>0</v>
      </c>
      <c r="O328" s="157">
        <v>85380</v>
      </c>
    </row>
    <row r="329" spans="1:17" ht="12.75">
      <c r="A329" s="273" t="s">
        <v>671</v>
      </c>
      <c r="B329" s="273"/>
      <c r="C329" s="126">
        <f>SUM(D329:P329)</f>
        <v>0</v>
      </c>
      <c r="D329" s="126"/>
      <c r="E329" s="170"/>
      <c r="F329" s="126"/>
      <c r="G329" s="170"/>
      <c r="H329" s="126"/>
      <c r="I329" s="170"/>
      <c r="J329" s="126"/>
      <c r="K329" s="170"/>
      <c r="L329" s="126"/>
      <c r="M329" s="170"/>
      <c r="N329" s="126"/>
      <c r="O329" s="157">
        <v>0</v>
      </c>
      <c r="Q329" s="212"/>
    </row>
    <row r="330" spans="1:17" ht="12.75">
      <c r="A330" s="274" t="s">
        <v>672</v>
      </c>
      <c r="B330" s="274"/>
      <c r="C330" s="160">
        <f>SUM(D330:P330)</f>
        <v>0</v>
      </c>
      <c r="D330" s="160"/>
      <c r="E330" s="169"/>
      <c r="F330" s="160"/>
      <c r="G330" s="169"/>
      <c r="H330" s="160"/>
      <c r="I330" s="169"/>
      <c r="J330" s="160"/>
      <c r="K330" s="169"/>
      <c r="L330" s="160"/>
      <c r="M330" s="169"/>
      <c r="N330" s="160"/>
      <c r="O330" s="156"/>
      <c r="Q330" s="212"/>
    </row>
    <row r="331" spans="1:17" ht="12.75">
      <c r="A331" s="69" t="s">
        <v>881</v>
      </c>
      <c r="B331" s="56"/>
      <c r="C331" s="163"/>
      <c r="D331" s="163"/>
      <c r="E331" s="167"/>
      <c r="F331" s="163"/>
      <c r="G331" s="167"/>
      <c r="H331" s="163"/>
      <c r="I331" s="167"/>
      <c r="J331" s="163"/>
      <c r="K331" s="167"/>
      <c r="L331" s="163"/>
      <c r="M331" s="167"/>
      <c r="N331" s="163"/>
      <c r="O331" s="165"/>
      <c r="Q331" s="212"/>
    </row>
    <row r="332" spans="1:15" ht="12.75">
      <c r="A332" s="273" t="s">
        <v>102</v>
      </c>
      <c r="B332" s="273" t="s">
        <v>887</v>
      </c>
      <c r="C332" s="126">
        <f>SUM(D332:P332)</f>
        <v>0</v>
      </c>
      <c r="D332" s="126">
        <v>0</v>
      </c>
      <c r="E332" s="170">
        <v>0</v>
      </c>
      <c r="F332" s="126">
        <v>0</v>
      </c>
      <c r="G332" s="170">
        <v>0</v>
      </c>
      <c r="H332" s="126">
        <v>0</v>
      </c>
      <c r="I332" s="170">
        <v>0</v>
      </c>
      <c r="J332" s="126">
        <v>0</v>
      </c>
      <c r="K332" s="170">
        <v>0</v>
      </c>
      <c r="L332" s="126">
        <v>0</v>
      </c>
      <c r="M332" s="170">
        <v>0</v>
      </c>
      <c r="N332" s="126">
        <v>0</v>
      </c>
      <c r="O332" s="126">
        <f>SUM(P332:AB332)</f>
        <v>0</v>
      </c>
    </row>
    <row r="333" spans="1:15" ht="12.75">
      <c r="A333" s="273" t="s">
        <v>590</v>
      </c>
      <c r="B333" s="273"/>
      <c r="C333" s="126">
        <v>9387</v>
      </c>
      <c r="D333" s="126"/>
      <c r="E333" s="170"/>
      <c r="F333" s="126"/>
      <c r="G333" s="170"/>
      <c r="H333" s="126"/>
      <c r="I333" s="170"/>
      <c r="J333" s="126"/>
      <c r="K333" s="170"/>
      <c r="L333" s="126"/>
      <c r="M333" s="170"/>
      <c r="N333" s="126"/>
      <c r="O333" s="126">
        <v>9387</v>
      </c>
    </row>
    <row r="334" spans="1:15" ht="12.75">
      <c r="A334" s="273" t="s">
        <v>764</v>
      </c>
      <c r="B334" s="273"/>
      <c r="C334" s="126">
        <v>-41959</v>
      </c>
      <c r="D334" s="126"/>
      <c r="E334" s="170"/>
      <c r="F334" s="126"/>
      <c r="G334" s="170"/>
      <c r="H334" s="126"/>
      <c r="I334" s="170"/>
      <c r="J334" s="126"/>
      <c r="K334" s="170"/>
      <c r="L334" s="126"/>
      <c r="M334" s="170"/>
      <c r="N334" s="126"/>
      <c r="O334" s="126">
        <v>-41959</v>
      </c>
    </row>
    <row r="335" spans="1:15" ht="12.75">
      <c r="A335" s="273" t="s">
        <v>765</v>
      </c>
      <c r="B335" s="273"/>
      <c r="C335" s="126">
        <v>30141</v>
      </c>
      <c r="D335" s="126"/>
      <c r="E335" s="170"/>
      <c r="F335" s="126"/>
      <c r="G335" s="170"/>
      <c r="H335" s="126"/>
      <c r="I335" s="170"/>
      <c r="J335" s="126"/>
      <c r="K335" s="170"/>
      <c r="L335" s="126"/>
      <c r="M335" s="170"/>
      <c r="N335" s="126"/>
      <c r="O335" s="126">
        <v>30141</v>
      </c>
    </row>
    <row r="336" spans="1:15" ht="12.75">
      <c r="A336" s="273" t="s">
        <v>766</v>
      </c>
      <c r="B336" s="273"/>
      <c r="C336" s="126">
        <v>12805</v>
      </c>
      <c r="D336" s="126"/>
      <c r="E336" s="170"/>
      <c r="F336" s="126"/>
      <c r="G336" s="170"/>
      <c r="H336" s="126"/>
      <c r="I336" s="170"/>
      <c r="J336" s="126"/>
      <c r="K336" s="170"/>
      <c r="L336" s="126"/>
      <c r="M336" s="170"/>
      <c r="N336" s="126"/>
      <c r="O336" s="126">
        <v>12805</v>
      </c>
    </row>
    <row r="337" spans="1:15" ht="12.75">
      <c r="A337" s="273" t="s">
        <v>767</v>
      </c>
      <c r="B337" s="273"/>
      <c r="C337" s="126">
        <v>7010</v>
      </c>
      <c r="D337" s="126"/>
      <c r="E337" s="170"/>
      <c r="F337" s="126"/>
      <c r="G337" s="170"/>
      <c r="H337" s="126"/>
      <c r="I337" s="170"/>
      <c r="J337" s="126"/>
      <c r="K337" s="170"/>
      <c r="L337" s="126"/>
      <c r="M337" s="170"/>
      <c r="N337" s="126"/>
      <c r="O337" s="126">
        <v>7010</v>
      </c>
    </row>
    <row r="338" spans="1:15" ht="12.75">
      <c r="A338" s="273" t="s">
        <v>768</v>
      </c>
      <c r="B338" s="273"/>
      <c r="C338" s="126">
        <v>536</v>
      </c>
      <c r="D338" s="126"/>
      <c r="E338" s="170"/>
      <c r="F338" s="126"/>
      <c r="G338" s="170"/>
      <c r="H338" s="126"/>
      <c r="I338" s="170"/>
      <c r="J338" s="126"/>
      <c r="K338" s="170"/>
      <c r="L338" s="126"/>
      <c r="M338" s="170"/>
      <c r="N338" s="126"/>
      <c r="O338" s="126">
        <v>536</v>
      </c>
    </row>
    <row r="339" spans="1:15" ht="12.75">
      <c r="A339" s="273" t="s">
        <v>769</v>
      </c>
      <c r="B339" s="273"/>
      <c r="C339" s="126">
        <v>1150</v>
      </c>
      <c r="D339" s="126"/>
      <c r="E339" s="170"/>
      <c r="F339" s="126"/>
      <c r="G339" s="170"/>
      <c r="H339" s="126"/>
      <c r="I339" s="170"/>
      <c r="J339" s="126"/>
      <c r="K339" s="170"/>
      <c r="L339" s="126"/>
      <c r="M339" s="170"/>
      <c r="N339" s="126"/>
      <c r="O339" s="126">
        <v>1150</v>
      </c>
    </row>
    <row r="340" spans="1:15" ht="12.75">
      <c r="A340" s="273" t="s">
        <v>770</v>
      </c>
      <c r="B340" s="273"/>
      <c r="C340" s="126">
        <v>3627</v>
      </c>
      <c r="D340" s="126"/>
      <c r="E340" s="170"/>
      <c r="F340" s="126"/>
      <c r="G340" s="170"/>
      <c r="H340" s="126"/>
      <c r="I340" s="170"/>
      <c r="J340" s="126"/>
      <c r="K340" s="170"/>
      <c r="L340" s="126"/>
      <c r="M340" s="170"/>
      <c r="N340" s="126"/>
      <c r="O340" s="126">
        <v>3627</v>
      </c>
    </row>
    <row r="341" spans="1:15" ht="12.75">
      <c r="A341" s="273" t="s">
        <v>771</v>
      </c>
      <c r="B341" s="273"/>
      <c r="C341" s="126">
        <v>-4906</v>
      </c>
      <c r="D341" s="126"/>
      <c r="E341" s="170"/>
      <c r="F341" s="126"/>
      <c r="G341" s="170"/>
      <c r="H341" s="126"/>
      <c r="I341" s="170"/>
      <c r="J341" s="126"/>
      <c r="K341" s="170"/>
      <c r="L341" s="126"/>
      <c r="M341" s="170"/>
      <c r="N341" s="126"/>
      <c r="O341" s="126">
        <v>-4906</v>
      </c>
    </row>
    <row r="342" spans="1:15" ht="12.75">
      <c r="A342" s="321" t="s">
        <v>772</v>
      </c>
      <c r="B342" s="321"/>
      <c r="C342" s="126">
        <v>58237</v>
      </c>
      <c r="D342" s="126"/>
      <c r="E342" s="170"/>
      <c r="F342" s="126"/>
      <c r="G342" s="170"/>
      <c r="H342" s="126"/>
      <c r="I342" s="170"/>
      <c r="J342" s="126"/>
      <c r="K342" s="170"/>
      <c r="L342" s="126"/>
      <c r="M342" s="170"/>
      <c r="N342" s="126"/>
      <c r="O342" s="126">
        <v>58237</v>
      </c>
    </row>
    <row r="343" spans="1:15" ht="12.75">
      <c r="A343" s="273" t="s">
        <v>773</v>
      </c>
      <c r="B343" s="273"/>
      <c r="C343" s="126">
        <v>436</v>
      </c>
      <c r="D343" s="126"/>
      <c r="E343" s="170"/>
      <c r="F343" s="126"/>
      <c r="G343" s="170"/>
      <c r="H343" s="126"/>
      <c r="I343" s="170"/>
      <c r="J343" s="126"/>
      <c r="K343" s="170"/>
      <c r="L343" s="126"/>
      <c r="M343" s="170"/>
      <c r="N343" s="126"/>
      <c r="O343" s="126">
        <v>436</v>
      </c>
    </row>
    <row r="344" spans="1:15" ht="12.75">
      <c r="A344" s="273" t="s">
        <v>774</v>
      </c>
      <c r="B344" s="273"/>
      <c r="C344" s="126">
        <v>-405</v>
      </c>
      <c r="D344" s="126"/>
      <c r="E344" s="170"/>
      <c r="F344" s="126"/>
      <c r="G344" s="170"/>
      <c r="H344" s="126"/>
      <c r="I344" s="170"/>
      <c r="J344" s="126"/>
      <c r="K344" s="170"/>
      <c r="L344" s="126"/>
      <c r="M344" s="170"/>
      <c r="N344" s="126"/>
      <c r="O344" s="126">
        <v>-405</v>
      </c>
    </row>
    <row r="345" spans="1:15" ht="12.75">
      <c r="A345" s="273" t="s">
        <v>775</v>
      </c>
      <c r="B345" s="273"/>
      <c r="C345" s="126">
        <v>-644</v>
      </c>
      <c r="D345" s="126"/>
      <c r="E345" s="170"/>
      <c r="F345" s="126"/>
      <c r="G345" s="170"/>
      <c r="H345" s="126"/>
      <c r="I345" s="170"/>
      <c r="J345" s="126"/>
      <c r="K345" s="170"/>
      <c r="L345" s="126"/>
      <c r="M345" s="170"/>
      <c r="N345" s="126"/>
      <c r="O345" s="126">
        <v>-644</v>
      </c>
    </row>
    <row r="346" spans="1:15" ht="12.75">
      <c r="A346" s="273" t="s">
        <v>776</v>
      </c>
      <c r="B346" s="273"/>
      <c r="C346" s="126">
        <v>-3421</v>
      </c>
      <c r="D346" s="126"/>
      <c r="E346" s="170"/>
      <c r="F346" s="126"/>
      <c r="G346" s="170"/>
      <c r="H346" s="126"/>
      <c r="I346" s="170"/>
      <c r="J346" s="126"/>
      <c r="K346" s="170"/>
      <c r="L346" s="126"/>
      <c r="M346" s="170"/>
      <c r="N346" s="126"/>
      <c r="O346" s="126">
        <v>-3421</v>
      </c>
    </row>
    <row r="347" spans="1:15" ht="12.75">
      <c r="A347" s="273" t="s">
        <v>777</v>
      </c>
      <c r="B347" s="273"/>
      <c r="C347" s="126">
        <v>-405</v>
      </c>
      <c r="D347" s="126"/>
      <c r="E347" s="170"/>
      <c r="F347" s="126"/>
      <c r="G347" s="170"/>
      <c r="H347" s="126"/>
      <c r="I347" s="170"/>
      <c r="J347" s="126"/>
      <c r="K347" s="170"/>
      <c r="L347" s="126"/>
      <c r="M347" s="170"/>
      <c r="N347" s="126"/>
      <c r="O347" s="126">
        <v>-405</v>
      </c>
    </row>
    <row r="348" spans="1:15" ht="12.75">
      <c r="A348" s="273" t="s">
        <v>804</v>
      </c>
      <c r="B348" s="273"/>
      <c r="C348" s="248">
        <v>-308</v>
      </c>
      <c r="D348" s="126"/>
      <c r="E348" s="170"/>
      <c r="F348" s="126"/>
      <c r="G348" s="170"/>
      <c r="H348" s="126"/>
      <c r="I348" s="170"/>
      <c r="J348" s="126"/>
      <c r="K348" s="170"/>
      <c r="L348" s="126"/>
      <c r="M348" s="170"/>
      <c r="N348" s="126"/>
      <c r="O348" s="248">
        <v>-308</v>
      </c>
    </row>
    <row r="349" spans="1:15" ht="12.75">
      <c r="A349" s="273" t="s">
        <v>778</v>
      </c>
      <c r="B349" s="273"/>
      <c r="C349" s="126">
        <v>1754</v>
      </c>
      <c r="D349" s="126"/>
      <c r="E349" s="170"/>
      <c r="F349" s="126"/>
      <c r="G349" s="170"/>
      <c r="H349" s="126"/>
      <c r="I349" s="170"/>
      <c r="J349" s="126"/>
      <c r="K349" s="170"/>
      <c r="L349" s="126"/>
      <c r="M349" s="170"/>
      <c r="N349" s="126"/>
      <c r="O349" s="126">
        <v>1754</v>
      </c>
    </row>
    <row r="350" spans="1:15" ht="12.75">
      <c r="A350" s="273" t="s">
        <v>734</v>
      </c>
      <c r="B350" s="273"/>
      <c r="C350" s="126">
        <v>-202</v>
      </c>
      <c r="D350" s="126"/>
      <c r="E350" s="170"/>
      <c r="F350" s="126"/>
      <c r="G350" s="170"/>
      <c r="H350" s="126"/>
      <c r="I350" s="170"/>
      <c r="J350" s="126"/>
      <c r="K350" s="170"/>
      <c r="L350" s="126"/>
      <c r="M350" s="170"/>
      <c r="N350" s="126"/>
      <c r="O350" s="126">
        <v>-202</v>
      </c>
    </row>
    <row r="351" spans="1:15" ht="12.75">
      <c r="A351" s="273" t="s">
        <v>735</v>
      </c>
      <c r="B351" s="273"/>
      <c r="C351" s="126">
        <v>225</v>
      </c>
      <c r="D351" s="126"/>
      <c r="E351" s="170"/>
      <c r="F351" s="126"/>
      <c r="G351" s="170"/>
      <c r="H351" s="126"/>
      <c r="I351" s="170"/>
      <c r="J351" s="126"/>
      <c r="K351" s="170"/>
      <c r="L351" s="126"/>
      <c r="M351" s="170"/>
      <c r="N351" s="126"/>
      <c r="O351" s="126">
        <v>225</v>
      </c>
    </row>
    <row r="352" spans="1:15" ht="12.75">
      <c r="A352" s="273" t="s">
        <v>779</v>
      </c>
      <c r="B352" s="273"/>
      <c r="C352" s="126">
        <v>935</v>
      </c>
      <c r="D352" s="126"/>
      <c r="E352" s="170"/>
      <c r="F352" s="126"/>
      <c r="G352" s="170"/>
      <c r="H352" s="126"/>
      <c r="I352" s="170"/>
      <c r="J352" s="126"/>
      <c r="K352" s="170"/>
      <c r="L352" s="126"/>
      <c r="M352" s="170"/>
      <c r="N352" s="126"/>
      <c r="O352" s="126">
        <v>935</v>
      </c>
    </row>
    <row r="353" spans="1:15" ht="12.75">
      <c r="A353" s="273" t="s">
        <v>780</v>
      </c>
      <c r="B353" s="273"/>
      <c r="C353" s="126">
        <v>-4275</v>
      </c>
      <c r="D353" s="126"/>
      <c r="E353" s="170"/>
      <c r="F353" s="126"/>
      <c r="G353" s="170"/>
      <c r="H353" s="126"/>
      <c r="I353" s="170"/>
      <c r="J353" s="126"/>
      <c r="K353" s="170"/>
      <c r="L353" s="126"/>
      <c r="M353" s="170"/>
      <c r="N353" s="126"/>
      <c r="O353" s="126">
        <v>-4275</v>
      </c>
    </row>
    <row r="354" spans="1:15" ht="12.75">
      <c r="A354" s="273" t="s">
        <v>781</v>
      </c>
      <c r="B354" s="273"/>
      <c r="C354" s="126">
        <v>449</v>
      </c>
      <c r="D354" s="126"/>
      <c r="E354" s="170"/>
      <c r="F354" s="126"/>
      <c r="G354" s="170"/>
      <c r="H354" s="126"/>
      <c r="I354" s="170"/>
      <c r="J354" s="126"/>
      <c r="K354" s="170"/>
      <c r="L354" s="126"/>
      <c r="M354" s="170"/>
      <c r="N354" s="126"/>
      <c r="O354" s="126">
        <v>449</v>
      </c>
    </row>
    <row r="355" spans="1:15" ht="12.75">
      <c r="A355" s="273" t="s">
        <v>782</v>
      </c>
      <c r="B355" s="273"/>
      <c r="C355" s="126">
        <v>262</v>
      </c>
      <c r="D355" s="126"/>
      <c r="E355" s="170"/>
      <c r="F355" s="126"/>
      <c r="G355" s="170"/>
      <c r="H355" s="126"/>
      <c r="I355" s="170"/>
      <c r="J355" s="126"/>
      <c r="K355" s="170"/>
      <c r="L355" s="126"/>
      <c r="M355" s="170"/>
      <c r="N355" s="126"/>
      <c r="O355" s="126">
        <v>262</v>
      </c>
    </row>
    <row r="356" spans="1:15" ht="12.75">
      <c r="A356" s="273" t="s">
        <v>783</v>
      </c>
      <c r="B356" s="273"/>
      <c r="C356" s="126">
        <v>148</v>
      </c>
      <c r="D356" s="126"/>
      <c r="E356" s="170"/>
      <c r="F356" s="126"/>
      <c r="G356" s="170"/>
      <c r="H356" s="126"/>
      <c r="I356" s="170"/>
      <c r="J356" s="126"/>
      <c r="K356" s="170"/>
      <c r="L356" s="126"/>
      <c r="M356" s="170"/>
      <c r="N356" s="126"/>
      <c r="O356" s="126">
        <v>148</v>
      </c>
    </row>
    <row r="357" spans="1:15" ht="12.75">
      <c r="A357" s="273" t="s">
        <v>784</v>
      </c>
      <c r="B357" s="273"/>
      <c r="C357" s="126">
        <v>652</v>
      </c>
      <c r="D357" s="126"/>
      <c r="E357" s="170"/>
      <c r="F357" s="126"/>
      <c r="G357" s="170"/>
      <c r="H357" s="126"/>
      <c r="I357" s="170"/>
      <c r="J357" s="126"/>
      <c r="K357" s="170"/>
      <c r="L357" s="126"/>
      <c r="M357" s="170"/>
      <c r="N357" s="126"/>
      <c r="O357" s="126">
        <v>652</v>
      </c>
    </row>
    <row r="358" spans="1:15" ht="12.75">
      <c r="A358" s="273" t="s">
        <v>785</v>
      </c>
      <c r="B358" s="273"/>
      <c r="C358" s="126">
        <v>-430</v>
      </c>
      <c r="D358" s="126"/>
      <c r="E358" s="170"/>
      <c r="F358" s="126"/>
      <c r="G358" s="170"/>
      <c r="H358" s="126"/>
      <c r="I358" s="170"/>
      <c r="J358" s="126"/>
      <c r="K358" s="170"/>
      <c r="L358" s="126"/>
      <c r="M358" s="170"/>
      <c r="N358" s="126"/>
      <c r="O358" s="126">
        <v>-430</v>
      </c>
    </row>
    <row r="359" spans="1:15" ht="12.75">
      <c r="A359" s="273" t="s">
        <v>745</v>
      </c>
      <c r="B359" s="273"/>
      <c r="C359" s="126">
        <v>-6945</v>
      </c>
      <c r="D359" s="126"/>
      <c r="E359" s="170"/>
      <c r="F359" s="126"/>
      <c r="G359" s="170"/>
      <c r="H359" s="126"/>
      <c r="I359" s="170"/>
      <c r="J359" s="126"/>
      <c r="K359" s="170"/>
      <c r="L359" s="126"/>
      <c r="M359" s="170"/>
      <c r="N359" s="126"/>
      <c r="O359" s="126">
        <v>-6945</v>
      </c>
    </row>
    <row r="360" spans="1:15" ht="12.75">
      <c r="A360" s="273" t="s">
        <v>786</v>
      </c>
      <c r="B360" s="273"/>
      <c r="C360" s="126">
        <v>-3577</v>
      </c>
      <c r="D360" s="126"/>
      <c r="E360" s="170"/>
      <c r="F360" s="126"/>
      <c r="G360" s="170"/>
      <c r="H360" s="126"/>
      <c r="I360" s="170"/>
      <c r="J360" s="126"/>
      <c r="K360" s="170"/>
      <c r="L360" s="126"/>
      <c r="M360" s="170"/>
      <c r="N360" s="126"/>
      <c r="O360" s="126">
        <v>-3577</v>
      </c>
    </row>
    <row r="361" spans="1:15" ht="12.75">
      <c r="A361" s="273" t="s">
        <v>787</v>
      </c>
      <c r="B361" s="273"/>
      <c r="C361" s="126">
        <v>5237</v>
      </c>
      <c r="D361" s="126"/>
      <c r="E361" s="170"/>
      <c r="F361" s="126"/>
      <c r="G361" s="170"/>
      <c r="H361" s="126"/>
      <c r="I361" s="170"/>
      <c r="J361" s="126"/>
      <c r="K361" s="170"/>
      <c r="L361" s="126"/>
      <c r="M361" s="170"/>
      <c r="N361" s="126"/>
      <c r="O361" s="126">
        <v>5237</v>
      </c>
    </row>
    <row r="362" spans="1:15" ht="12.75">
      <c r="A362" s="273" t="s">
        <v>788</v>
      </c>
      <c r="B362" s="273"/>
      <c r="C362" s="126">
        <v>66828</v>
      </c>
      <c r="D362" s="126"/>
      <c r="E362" s="170"/>
      <c r="F362" s="126"/>
      <c r="G362" s="170"/>
      <c r="H362" s="126"/>
      <c r="I362" s="170"/>
      <c r="J362" s="126"/>
      <c r="K362" s="170"/>
      <c r="L362" s="126"/>
      <c r="M362" s="170"/>
      <c r="N362" s="126"/>
      <c r="O362" s="126">
        <v>66828</v>
      </c>
    </row>
    <row r="363" spans="1:15" ht="12.75">
      <c r="A363" s="273" t="s">
        <v>789</v>
      </c>
      <c r="B363" s="273"/>
      <c r="C363" s="126">
        <v>-64</v>
      </c>
      <c r="D363" s="126"/>
      <c r="E363" s="170"/>
      <c r="F363" s="126"/>
      <c r="G363" s="170"/>
      <c r="H363" s="126"/>
      <c r="I363" s="170"/>
      <c r="J363" s="126"/>
      <c r="K363" s="170"/>
      <c r="L363" s="126"/>
      <c r="M363" s="170"/>
      <c r="N363" s="126"/>
      <c r="O363" s="126">
        <v>-64</v>
      </c>
    </row>
    <row r="364" spans="1:15" ht="12.75">
      <c r="A364" s="273" t="s">
        <v>790</v>
      </c>
      <c r="B364" s="273"/>
      <c r="C364" s="126">
        <v>2971</v>
      </c>
      <c r="D364" s="126"/>
      <c r="E364" s="170"/>
      <c r="F364" s="126"/>
      <c r="G364" s="170"/>
      <c r="H364" s="126"/>
      <c r="I364" s="170"/>
      <c r="J364" s="126"/>
      <c r="K364" s="170"/>
      <c r="L364" s="126"/>
      <c r="M364" s="170"/>
      <c r="N364" s="126"/>
      <c r="O364" s="126">
        <v>2971</v>
      </c>
    </row>
    <row r="365" spans="1:15" ht="12.75">
      <c r="A365" s="273" t="s">
        <v>791</v>
      </c>
      <c r="B365" s="273"/>
      <c r="C365" s="126">
        <v>-73</v>
      </c>
      <c r="D365" s="126"/>
      <c r="E365" s="170"/>
      <c r="F365" s="126"/>
      <c r="G365" s="170"/>
      <c r="H365" s="126"/>
      <c r="I365" s="170"/>
      <c r="J365" s="126"/>
      <c r="K365" s="170"/>
      <c r="L365" s="126"/>
      <c r="M365" s="170"/>
      <c r="N365" s="126"/>
      <c r="O365" s="126">
        <v>-73</v>
      </c>
    </row>
    <row r="366" spans="1:15" ht="12.75">
      <c r="A366" s="273" t="s">
        <v>792</v>
      </c>
      <c r="B366" s="273"/>
      <c r="C366" s="126">
        <v>-32</v>
      </c>
      <c r="D366" s="126"/>
      <c r="E366" s="170"/>
      <c r="F366" s="126"/>
      <c r="G366" s="170"/>
      <c r="H366" s="126"/>
      <c r="I366" s="170"/>
      <c r="J366" s="126"/>
      <c r="K366" s="170"/>
      <c r="L366" s="126"/>
      <c r="M366" s="170"/>
      <c r="N366" s="126"/>
      <c r="O366" s="126">
        <v>-32</v>
      </c>
    </row>
    <row r="367" spans="1:15" ht="12.75">
      <c r="A367" s="273" t="s">
        <v>793</v>
      </c>
      <c r="B367" s="273"/>
      <c r="C367" s="126">
        <v>1191</v>
      </c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>
        <v>1191</v>
      </c>
    </row>
    <row r="368" spans="1:15" ht="12.75">
      <c r="A368" s="273" t="s">
        <v>794</v>
      </c>
      <c r="B368" s="273"/>
      <c r="C368" s="126">
        <v>-2798</v>
      </c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>
        <v>-2798</v>
      </c>
    </row>
    <row r="369" spans="1:15" ht="12.75">
      <c r="A369" s="274" t="s">
        <v>795</v>
      </c>
      <c r="B369" s="273"/>
      <c r="C369" s="126">
        <v>-29575</v>
      </c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>
        <v>-29575</v>
      </c>
    </row>
    <row r="370" spans="1:15" ht="12.75">
      <c r="A370" s="273" t="s">
        <v>796</v>
      </c>
      <c r="B370" s="273"/>
      <c r="C370" s="126">
        <v>-4248</v>
      </c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>
        <v>-4248</v>
      </c>
    </row>
    <row r="371" spans="1:15" ht="12.75">
      <c r="A371" s="273" t="s">
        <v>797</v>
      </c>
      <c r="B371" s="273"/>
      <c r="C371" s="126">
        <v>-9483</v>
      </c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>
        <v>-9483</v>
      </c>
    </row>
    <row r="372" spans="1:15" ht="12.75">
      <c r="A372" s="273" t="s">
        <v>798</v>
      </c>
      <c r="B372" s="273"/>
      <c r="C372" s="126">
        <v>-209178</v>
      </c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>
        <v>-209178</v>
      </c>
    </row>
    <row r="373" spans="1:15" ht="12.75">
      <c r="A373" s="273" t="s">
        <v>799</v>
      </c>
      <c r="B373" s="273"/>
      <c r="C373" s="126">
        <v>98698</v>
      </c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>
        <v>98698</v>
      </c>
    </row>
    <row r="374" spans="1:15" ht="12.75">
      <c r="A374" s="273" t="s">
        <v>800</v>
      </c>
      <c r="B374" s="273"/>
      <c r="C374" s="126">
        <v>5413</v>
      </c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>
        <v>5413</v>
      </c>
    </row>
    <row r="375" spans="1:15" ht="12.75">
      <c r="A375" s="273" t="s">
        <v>844</v>
      </c>
      <c r="B375" s="273"/>
      <c r="C375" s="126">
        <v>-1236</v>
      </c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>
        <v>-1236</v>
      </c>
    </row>
    <row r="376" spans="1:15" ht="12.75">
      <c r="A376" s="273" t="s">
        <v>801</v>
      </c>
      <c r="B376" s="273"/>
      <c r="C376" s="126">
        <v>16839</v>
      </c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>
        <v>16839</v>
      </c>
    </row>
    <row r="377" spans="1:15" ht="12.75">
      <c r="A377" s="273" t="s">
        <v>802</v>
      </c>
      <c r="B377" s="273"/>
      <c r="C377" s="126">
        <v>7109</v>
      </c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>
        <v>7109</v>
      </c>
    </row>
    <row r="378" spans="1:15" ht="12.75">
      <c r="A378" s="273" t="s">
        <v>803</v>
      </c>
      <c r="B378" s="273"/>
      <c r="C378" s="126">
        <v>1511</v>
      </c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>
        <v>1511</v>
      </c>
    </row>
    <row r="379" spans="1:15" ht="12.75">
      <c r="A379" s="273" t="s">
        <v>552</v>
      </c>
      <c r="B379" s="273"/>
      <c r="C379" s="126">
        <f>SUM(C334:C378)</f>
        <v>0</v>
      </c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>
        <f>SUM(O334:O378)</f>
        <v>0</v>
      </c>
    </row>
    <row r="380" spans="1:15" ht="12.75">
      <c r="A380" s="274" t="s">
        <v>678</v>
      </c>
      <c r="B380" s="274"/>
      <c r="C380" s="160">
        <f>SUM(C379,C333)</f>
        <v>9387</v>
      </c>
      <c r="D380" s="160">
        <f aca="true" t="shared" si="25" ref="D380:N380">SUM(D333,D367)</f>
        <v>0</v>
      </c>
      <c r="E380" s="160">
        <f t="shared" si="25"/>
        <v>0</v>
      </c>
      <c r="F380" s="160">
        <f t="shared" si="25"/>
        <v>0</v>
      </c>
      <c r="G380" s="160">
        <f t="shared" si="25"/>
        <v>0</v>
      </c>
      <c r="H380" s="160">
        <f t="shared" si="25"/>
        <v>0</v>
      </c>
      <c r="I380" s="160">
        <f t="shared" si="25"/>
        <v>0</v>
      </c>
      <c r="J380" s="160">
        <f t="shared" si="25"/>
        <v>0</v>
      </c>
      <c r="K380" s="160">
        <f t="shared" si="25"/>
        <v>0</v>
      </c>
      <c r="L380" s="160">
        <f t="shared" si="25"/>
        <v>0</v>
      </c>
      <c r="M380" s="160">
        <f t="shared" si="25"/>
        <v>0</v>
      </c>
      <c r="N380" s="160">
        <f t="shared" si="25"/>
        <v>0</v>
      </c>
      <c r="O380" s="160">
        <f>SUM(O379,O333)</f>
        <v>9387</v>
      </c>
    </row>
    <row r="381" spans="1:15" ht="12.75">
      <c r="A381" s="15" t="s">
        <v>89</v>
      </c>
      <c r="B381" s="12"/>
      <c r="C381" s="179"/>
      <c r="D381" s="179"/>
      <c r="E381" s="182"/>
      <c r="F381" s="179"/>
      <c r="G381" s="182"/>
      <c r="H381" s="179"/>
      <c r="I381" s="182"/>
      <c r="J381" s="179"/>
      <c r="K381" s="182"/>
      <c r="L381" s="179"/>
      <c r="M381" s="182"/>
      <c r="N381" s="179"/>
      <c r="O381" s="184"/>
    </row>
    <row r="382" spans="1:15" ht="12.75">
      <c r="A382" s="273" t="s">
        <v>102</v>
      </c>
      <c r="B382" s="273"/>
      <c r="C382" s="174">
        <f>SUM(D382:O382)</f>
        <v>1408135</v>
      </c>
      <c r="D382" s="285">
        <f aca="true" t="shared" si="26" ref="D382:O382">SUM(D232,D241,D245,D249,D253,D262,D268,D280,D287,D293,D300,D306,D328,D332,D396)</f>
        <v>2200</v>
      </c>
      <c r="E382" s="284">
        <f t="shared" si="26"/>
        <v>638</v>
      </c>
      <c r="F382" s="285">
        <f t="shared" si="26"/>
        <v>428829</v>
      </c>
      <c r="G382" s="284">
        <f t="shared" si="26"/>
        <v>113998</v>
      </c>
      <c r="H382" s="285">
        <f t="shared" si="26"/>
        <v>11439</v>
      </c>
      <c r="I382" s="284">
        <f t="shared" si="26"/>
        <v>11550</v>
      </c>
      <c r="J382" s="285">
        <f t="shared" si="26"/>
        <v>22599</v>
      </c>
      <c r="K382" s="284">
        <f t="shared" si="26"/>
        <v>69195</v>
      </c>
      <c r="L382" s="285">
        <f t="shared" si="26"/>
        <v>1200</v>
      </c>
      <c r="M382" s="284">
        <f t="shared" si="26"/>
        <v>440000</v>
      </c>
      <c r="N382" s="285">
        <f t="shared" si="26"/>
        <v>221107</v>
      </c>
      <c r="O382" s="326">
        <f t="shared" si="26"/>
        <v>85380</v>
      </c>
    </row>
    <row r="383" spans="1:16" ht="12.75">
      <c r="A383" s="273" t="s">
        <v>600</v>
      </c>
      <c r="B383" s="273"/>
      <c r="C383" s="174">
        <f>SUM(D383:O383)</f>
        <v>1383526</v>
      </c>
      <c r="D383" s="285">
        <f>SUM(D233,D242,D246,D250,D254,D263,D269,D281,D288,D294,D301,D307,D329,D333,D397)</f>
        <v>12848</v>
      </c>
      <c r="E383" s="285">
        <f>SUM(E233,E242,E246,E250,E254,E263,E269,E281,E288,E294,E301,E307,E329,E333,E397)</f>
        <v>3513</v>
      </c>
      <c r="F383" s="285">
        <v>437022</v>
      </c>
      <c r="G383" s="285">
        <f>SUM(G233,G242,G246,G250,G254,G263,G269,G281,G288,G294,G301,G307,G329,G333,G397)</f>
        <v>119367</v>
      </c>
      <c r="H383" s="285">
        <v>74094</v>
      </c>
      <c r="I383" s="285">
        <f aca="true" t="shared" si="27" ref="I383:O383">SUM(I233,I242,I246,I250,I254,I263,I269,I281,I288,I294,I301,I307,I329,I333,I397)</f>
        <v>17260</v>
      </c>
      <c r="J383" s="285">
        <f t="shared" si="27"/>
        <v>103309</v>
      </c>
      <c r="K383" s="285">
        <f t="shared" si="27"/>
        <v>86252</v>
      </c>
      <c r="L383" s="285">
        <f t="shared" si="27"/>
        <v>2300</v>
      </c>
      <c r="M383" s="285">
        <f t="shared" si="27"/>
        <v>140000</v>
      </c>
      <c r="N383" s="285">
        <f t="shared" si="27"/>
        <v>378174</v>
      </c>
      <c r="O383" s="285">
        <f t="shared" si="27"/>
        <v>9387</v>
      </c>
      <c r="P383" s="212">
        <f>SUM(I182,I188,I194,I200,I206,I215,I221,I227,)</f>
        <v>17260</v>
      </c>
    </row>
    <row r="384" spans="1:15" ht="12.75">
      <c r="A384" s="273" t="s">
        <v>552</v>
      </c>
      <c r="B384" s="273"/>
      <c r="C384" s="174">
        <f>SUM(D384:O384)</f>
        <v>-126948</v>
      </c>
      <c r="D384" s="174">
        <f aca="true" t="shared" si="28" ref="D384:O384">SUM(D238,D259,D265,D277,D284,D290,D297,D303,D313,D319,D325,D379,D399)</f>
        <v>10156</v>
      </c>
      <c r="E384" s="174">
        <f t="shared" si="28"/>
        <v>1216</v>
      </c>
      <c r="F384" s="174">
        <f t="shared" si="28"/>
        <v>-1693</v>
      </c>
      <c r="G384" s="174">
        <f t="shared" si="28"/>
        <v>-5903</v>
      </c>
      <c r="H384" s="174">
        <f t="shared" si="28"/>
        <v>780</v>
      </c>
      <c r="I384" s="174">
        <f t="shared" si="28"/>
        <v>1791</v>
      </c>
      <c r="J384" s="174">
        <f t="shared" si="28"/>
        <v>-80732</v>
      </c>
      <c r="K384" s="174">
        <f t="shared" si="28"/>
        <v>-60194</v>
      </c>
      <c r="L384" s="174">
        <f t="shared" si="28"/>
        <v>-1200</v>
      </c>
      <c r="M384" s="174">
        <f t="shared" si="28"/>
        <v>0</v>
      </c>
      <c r="N384" s="174">
        <f t="shared" si="28"/>
        <v>8831</v>
      </c>
      <c r="O384" s="174">
        <f t="shared" si="28"/>
        <v>0</v>
      </c>
    </row>
    <row r="385" spans="1:16" ht="12.75">
      <c r="A385" s="274" t="s">
        <v>679</v>
      </c>
      <c r="B385" s="274"/>
      <c r="C385" s="380">
        <f>SUM(D385:O385)</f>
        <v>1256578</v>
      </c>
      <c r="D385" s="380">
        <f>SUM(D383:D384)</f>
        <v>23004</v>
      </c>
      <c r="E385" s="380">
        <f aca="true" t="shared" si="29" ref="E385:O385">SUM(E383:E384)</f>
        <v>4729</v>
      </c>
      <c r="F385" s="380">
        <f t="shared" si="29"/>
        <v>435329</v>
      </c>
      <c r="G385" s="380">
        <f t="shared" si="29"/>
        <v>113464</v>
      </c>
      <c r="H385" s="380">
        <f t="shared" si="29"/>
        <v>74874</v>
      </c>
      <c r="I385" s="380">
        <f t="shared" si="29"/>
        <v>19051</v>
      </c>
      <c r="J385" s="380">
        <f t="shared" si="29"/>
        <v>22577</v>
      </c>
      <c r="K385" s="380">
        <f t="shared" si="29"/>
        <v>26058</v>
      </c>
      <c r="L385" s="380">
        <f t="shared" si="29"/>
        <v>1100</v>
      </c>
      <c r="M385" s="380">
        <f t="shared" si="29"/>
        <v>140000</v>
      </c>
      <c r="N385" s="380">
        <f t="shared" si="29"/>
        <v>387005</v>
      </c>
      <c r="O385" s="380">
        <f t="shared" si="29"/>
        <v>9387</v>
      </c>
      <c r="P385" s="212">
        <f>SUM(I185,I191,I197,I203,I212,I218,I224,I230,)</f>
        <v>19051</v>
      </c>
    </row>
    <row r="386" spans="1:16" ht="12.75">
      <c r="A386" s="331"/>
      <c r="B386" s="331"/>
      <c r="C386" s="407"/>
      <c r="D386" s="407"/>
      <c r="E386" s="407"/>
      <c r="F386" s="407"/>
      <c r="G386" s="407"/>
      <c r="H386" s="407"/>
      <c r="I386" s="407"/>
      <c r="J386" s="407"/>
      <c r="K386" s="407"/>
      <c r="L386" s="407"/>
      <c r="M386" s="407"/>
      <c r="N386" s="407"/>
      <c r="O386" s="407"/>
      <c r="P386" s="212"/>
    </row>
    <row r="387" spans="1:16" ht="12.75">
      <c r="A387" s="14" t="s">
        <v>893</v>
      </c>
      <c r="B387" s="55" t="s">
        <v>887</v>
      </c>
      <c r="C387" s="440">
        <f>SUM(C15,C21,C28,C34,C46,C58,C64,C70,C76,C101,C109,C116,C132,C175,C185,C191,C203,C218,C224,C230,C239,C247,C260,C266,C278,C285,C298,C314,C320,C326)</f>
        <v>1233980</v>
      </c>
      <c r="D387" s="440">
        <f aca="true" t="shared" si="30" ref="D387:O387">SUM(D15,D21,D28,D34,D46,D58,D64,D70,D76,D101,D109,D116,D132,D175,D185,D191,D203,D218,D224,D230,D239,D247,D260,D266,D278,D285,D298,D314,D320,D326)</f>
        <v>23004</v>
      </c>
      <c r="E387" s="440">
        <f t="shared" si="30"/>
        <v>4729</v>
      </c>
      <c r="F387" s="440">
        <v>427703</v>
      </c>
      <c r="G387" s="440">
        <f t="shared" si="30"/>
        <v>109666</v>
      </c>
      <c r="H387" s="440">
        <f t="shared" si="30"/>
        <v>74724</v>
      </c>
      <c r="I387" s="440">
        <f t="shared" si="30"/>
        <v>13010</v>
      </c>
      <c r="J387" s="440">
        <f t="shared" si="30"/>
        <v>22577</v>
      </c>
      <c r="K387" s="440">
        <f t="shared" si="30"/>
        <v>25249</v>
      </c>
      <c r="L387" s="440">
        <f t="shared" si="30"/>
        <v>1100</v>
      </c>
      <c r="M387" s="440">
        <f t="shared" si="30"/>
        <v>140000</v>
      </c>
      <c r="N387" s="440">
        <f t="shared" si="30"/>
        <v>387005</v>
      </c>
      <c r="O387" s="440">
        <f t="shared" si="30"/>
        <v>0</v>
      </c>
      <c r="P387" s="212"/>
    </row>
    <row r="388" spans="1:16" ht="12.75">
      <c r="A388" s="14" t="s">
        <v>897</v>
      </c>
      <c r="B388" s="55"/>
      <c r="C388" s="440">
        <v>9387</v>
      </c>
      <c r="D388" s="440"/>
      <c r="E388" s="440"/>
      <c r="F388" s="440"/>
      <c r="G388" s="440"/>
      <c r="H388" s="440"/>
      <c r="I388" s="440"/>
      <c r="J388" s="440"/>
      <c r="K388" s="440"/>
      <c r="L388" s="440"/>
      <c r="M388" s="440"/>
      <c r="N388" s="440"/>
      <c r="O388" s="440">
        <v>9387</v>
      </c>
      <c r="P388" s="212"/>
    </row>
    <row r="389" spans="1:16" ht="12.75">
      <c r="A389" s="14" t="s">
        <v>898</v>
      </c>
      <c r="B389" s="55" t="s">
        <v>887</v>
      </c>
      <c r="C389" s="440">
        <f>SUM(D389:O389)</f>
        <v>1238154</v>
      </c>
      <c r="D389" s="440">
        <f aca="true" t="shared" si="31" ref="D389:O389">SUM(D387:D388)</f>
        <v>23004</v>
      </c>
      <c r="E389" s="440">
        <f t="shared" si="31"/>
        <v>4729</v>
      </c>
      <c r="F389" s="440">
        <f t="shared" si="31"/>
        <v>427703</v>
      </c>
      <c r="G389" s="440">
        <f t="shared" si="31"/>
        <v>109666</v>
      </c>
      <c r="H389" s="440">
        <f t="shared" si="31"/>
        <v>74724</v>
      </c>
      <c r="I389" s="440">
        <f t="shared" si="31"/>
        <v>13010</v>
      </c>
      <c r="J389" s="440">
        <f t="shared" si="31"/>
        <v>22577</v>
      </c>
      <c r="K389" s="440">
        <f t="shared" si="31"/>
        <v>25249</v>
      </c>
      <c r="L389" s="440">
        <f t="shared" si="31"/>
        <v>1100</v>
      </c>
      <c r="M389" s="440">
        <f t="shared" si="31"/>
        <v>140000</v>
      </c>
      <c r="N389" s="440">
        <f t="shared" si="31"/>
        <v>387005</v>
      </c>
      <c r="O389" s="440">
        <f t="shared" si="31"/>
        <v>9387</v>
      </c>
      <c r="P389" s="212"/>
    </row>
    <row r="390" spans="1:16" ht="12.75">
      <c r="A390" s="14" t="s">
        <v>892</v>
      </c>
      <c r="B390" s="55" t="s">
        <v>889</v>
      </c>
      <c r="C390" s="440">
        <f>SUM(D390:O390)</f>
        <v>18424</v>
      </c>
      <c r="D390" s="440">
        <f>SUM(D197,D212,D251,D291,D304,)</f>
        <v>0</v>
      </c>
      <c r="E390" s="440">
        <f>SUM(E197,E212,E251,E291,E304,)</f>
        <v>0</v>
      </c>
      <c r="F390" s="440">
        <f>SUM(F138,F152,F161,F168,F212,F291,F304,)</f>
        <v>7626</v>
      </c>
      <c r="G390" s="440">
        <f aca="true" t="shared" si="32" ref="G390:O390">SUM(G197,G212,G251,G291,G304,G138,G161,G168,)</f>
        <v>3798</v>
      </c>
      <c r="H390" s="440">
        <f t="shared" si="32"/>
        <v>150</v>
      </c>
      <c r="I390" s="440">
        <f t="shared" si="32"/>
        <v>6041</v>
      </c>
      <c r="J390" s="440">
        <f t="shared" si="32"/>
        <v>0</v>
      </c>
      <c r="K390" s="440">
        <f>SUM(K197,K212,K251,K291,K304,K138,K161,K168,K152)</f>
        <v>809</v>
      </c>
      <c r="L390" s="440">
        <f t="shared" si="32"/>
        <v>0</v>
      </c>
      <c r="M390" s="440">
        <f t="shared" si="32"/>
        <v>0</v>
      </c>
      <c r="N390" s="440">
        <f t="shared" si="32"/>
        <v>0</v>
      </c>
      <c r="O390" s="440">
        <f t="shared" si="32"/>
        <v>0</v>
      </c>
      <c r="P390" s="212"/>
    </row>
    <row r="391" spans="1:16" ht="12.75">
      <c r="A391" s="14" t="s">
        <v>894</v>
      </c>
      <c r="B391" s="55" t="s">
        <v>895</v>
      </c>
      <c r="C391" s="440">
        <v>0</v>
      </c>
      <c r="D391" s="440"/>
      <c r="E391" s="440"/>
      <c r="F391" s="440"/>
      <c r="G391" s="440"/>
      <c r="H391" s="440"/>
      <c r="I391" s="440"/>
      <c r="J391" s="440"/>
      <c r="K391" s="440"/>
      <c r="L391" s="440"/>
      <c r="M391" s="440"/>
      <c r="N391" s="440"/>
      <c r="O391" s="440"/>
      <c r="P391" s="212"/>
    </row>
    <row r="392" spans="1:16" ht="12.75">
      <c r="A392" s="32"/>
      <c r="B392" s="33"/>
      <c r="C392" s="407"/>
      <c r="D392" s="407"/>
      <c r="E392" s="407"/>
      <c r="F392" s="407"/>
      <c r="G392" s="407"/>
      <c r="H392" s="407"/>
      <c r="I392" s="407"/>
      <c r="J392" s="407"/>
      <c r="K392" s="407"/>
      <c r="L392" s="407"/>
      <c r="M392" s="407"/>
      <c r="N392" s="407"/>
      <c r="O392" s="407"/>
      <c r="P392" s="212"/>
    </row>
    <row r="393" spans="1:16" ht="12.75">
      <c r="A393" s="32" t="s">
        <v>896</v>
      </c>
      <c r="B393" s="33"/>
      <c r="C393" s="407">
        <f>SUM(D393:O393)</f>
        <v>1256578</v>
      </c>
      <c r="D393" s="407">
        <f aca="true" t="shared" si="33" ref="D393:O393">SUM(D389:D390)</f>
        <v>23004</v>
      </c>
      <c r="E393" s="407">
        <f t="shared" si="33"/>
        <v>4729</v>
      </c>
      <c r="F393" s="407">
        <f t="shared" si="33"/>
        <v>435329</v>
      </c>
      <c r="G393" s="407">
        <f t="shared" si="33"/>
        <v>113464</v>
      </c>
      <c r="H393" s="407">
        <f t="shared" si="33"/>
        <v>74874</v>
      </c>
      <c r="I393" s="407">
        <f t="shared" si="33"/>
        <v>19051</v>
      </c>
      <c r="J393" s="407">
        <f t="shared" si="33"/>
        <v>22577</v>
      </c>
      <c r="K393" s="407">
        <f t="shared" si="33"/>
        <v>26058</v>
      </c>
      <c r="L393" s="407">
        <f t="shared" si="33"/>
        <v>1100</v>
      </c>
      <c r="M393" s="407">
        <f t="shared" si="33"/>
        <v>140000</v>
      </c>
      <c r="N393" s="407">
        <f t="shared" si="33"/>
        <v>387005</v>
      </c>
      <c r="O393" s="407">
        <f t="shared" si="33"/>
        <v>9387</v>
      </c>
      <c r="P393" s="212"/>
    </row>
    <row r="394" spans="1:15" ht="12.75">
      <c r="A394" s="331"/>
      <c r="B394" s="331"/>
      <c r="C394" s="332"/>
      <c r="D394" s="332"/>
      <c r="E394" s="332"/>
      <c r="F394" s="332"/>
      <c r="G394" s="332"/>
      <c r="H394" s="332"/>
      <c r="I394" s="332"/>
      <c r="J394" s="332"/>
      <c r="K394" s="332"/>
      <c r="L394" s="332"/>
      <c r="M394" s="332"/>
      <c r="N394" s="332"/>
      <c r="O394" s="332"/>
    </row>
    <row r="395" spans="1:15" ht="12.75">
      <c r="A395" s="1" t="s">
        <v>325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251" t="s">
        <v>601</v>
      </c>
      <c r="B396" s="251"/>
      <c r="C396" s="223">
        <f>SUM(D396:O396)</f>
        <v>1226025</v>
      </c>
      <c r="D396" s="223">
        <f aca="true" t="shared" si="34" ref="D396:O396">SUM(D13,D17,D23,D30,D36,D48,D60,D66,D72,D78,D103,D107,D111,D119,D124,D134,D140,D144,D154,D163,D170,D177,D181,D187,D193,D199,D205,D214,D220,D226)</f>
        <v>0</v>
      </c>
      <c r="E396" s="223">
        <f t="shared" si="34"/>
        <v>0</v>
      </c>
      <c r="F396" s="223">
        <f t="shared" si="34"/>
        <v>413850</v>
      </c>
      <c r="G396" s="223">
        <f t="shared" si="34"/>
        <v>40753</v>
      </c>
      <c r="H396" s="223">
        <f t="shared" si="34"/>
        <v>5771</v>
      </c>
      <c r="I396" s="223">
        <f t="shared" si="34"/>
        <v>11550</v>
      </c>
      <c r="J396" s="223">
        <f t="shared" si="34"/>
        <v>22599</v>
      </c>
      <c r="K396" s="223">
        <f t="shared" si="34"/>
        <v>69195</v>
      </c>
      <c r="L396" s="223">
        <f t="shared" si="34"/>
        <v>1200</v>
      </c>
      <c r="M396" s="223">
        <f t="shared" si="34"/>
        <v>440000</v>
      </c>
      <c r="N396" s="223">
        <f t="shared" si="34"/>
        <v>221107</v>
      </c>
      <c r="O396" s="223">
        <f t="shared" si="34"/>
        <v>0</v>
      </c>
    </row>
    <row r="397" spans="1:15" ht="12.75">
      <c r="A397" s="306" t="s">
        <v>602</v>
      </c>
      <c r="B397" s="306"/>
      <c r="C397" s="223">
        <f>SUM(D397:O397)</f>
        <v>1184155</v>
      </c>
      <c r="D397" s="223">
        <f aca="true" t="shared" si="35" ref="D397:O397">SUM(D14,D18,D24,D31,D37,D49,D61,D67,D73,D79,D104,D108,D112,D120,D125,D135,D141,D145,D155,D164,D171,D178,D182,D188,D194,D200,D206,D215,D221,D227)</f>
        <v>120</v>
      </c>
      <c r="E397" s="223">
        <f t="shared" si="35"/>
        <v>32</v>
      </c>
      <c r="F397" s="223">
        <f t="shared" si="35"/>
        <v>420201</v>
      </c>
      <c r="G397" s="223">
        <f t="shared" si="35"/>
        <v>45342</v>
      </c>
      <c r="H397" s="223">
        <f t="shared" si="35"/>
        <v>68069</v>
      </c>
      <c r="I397" s="223">
        <f t="shared" si="35"/>
        <v>17260</v>
      </c>
      <c r="J397" s="223">
        <f t="shared" si="35"/>
        <v>26405</v>
      </c>
      <c r="K397" s="223">
        <f t="shared" si="35"/>
        <v>86252</v>
      </c>
      <c r="L397" s="223">
        <f t="shared" si="35"/>
        <v>2300</v>
      </c>
      <c r="M397" s="223">
        <f t="shared" si="35"/>
        <v>140000</v>
      </c>
      <c r="N397" s="223">
        <f t="shared" si="35"/>
        <v>378174</v>
      </c>
      <c r="O397" s="223">
        <f t="shared" si="35"/>
        <v>0</v>
      </c>
    </row>
    <row r="398" spans="1:15" ht="12.75">
      <c r="A398" s="1" t="s">
        <v>603</v>
      </c>
      <c r="B398" s="1"/>
      <c r="C398" s="223">
        <f>SUM(D398:O398)</f>
        <v>1127526</v>
      </c>
      <c r="D398" s="223">
        <f aca="true" t="shared" si="36" ref="D398:O398">SUM(D15,D21,D28,D34,D46,D58,D64,D70,D76,D101,D105,D109,D116,D121,D132,D138,D142,D152,D161,D168,D175,D179,D185,D191,D197,D203,D212,D218,D224,D230)</f>
        <v>514</v>
      </c>
      <c r="E398" s="223">
        <f t="shared" si="36"/>
        <v>1524</v>
      </c>
      <c r="F398" s="223">
        <f t="shared" si="36"/>
        <v>425460</v>
      </c>
      <c r="G398" s="223">
        <f t="shared" si="36"/>
        <v>44866</v>
      </c>
      <c r="H398" s="223">
        <f t="shared" si="36"/>
        <v>68329</v>
      </c>
      <c r="I398" s="223">
        <f t="shared" si="36"/>
        <v>19051</v>
      </c>
      <c r="J398" s="223">
        <f t="shared" si="36"/>
        <v>13985</v>
      </c>
      <c r="K398" s="223">
        <f t="shared" si="36"/>
        <v>25692</v>
      </c>
      <c r="L398" s="223">
        <f t="shared" si="36"/>
        <v>1100</v>
      </c>
      <c r="M398" s="223">
        <f t="shared" si="36"/>
        <v>140000</v>
      </c>
      <c r="N398" s="223">
        <f t="shared" si="36"/>
        <v>387005</v>
      </c>
      <c r="O398" s="223">
        <f t="shared" si="36"/>
        <v>0</v>
      </c>
    </row>
    <row r="399" spans="1:15" ht="12.75">
      <c r="A399" s="1" t="s">
        <v>835</v>
      </c>
      <c r="B399" s="1"/>
      <c r="C399" s="223">
        <f>SUM(C20,C27,C45,C57,C63,C69,C75,C100,C115,C131,C137,C151,C160,C167,C174,C184,C190,C196,C202,C211,C217,C223,C229,)</f>
        <v>-49037</v>
      </c>
      <c r="D399" s="223">
        <f>SUM(D20,D27,D33,D45,D57,D63,D69,D75,D100,D115,D131,D137,D151,D160,D167,D174,D184,D190,D196,D202,D211,D217,D223,D229,)</f>
        <v>394</v>
      </c>
      <c r="E399" s="223">
        <f aca="true" t="shared" si="37" ref="E399:O399">SUM(E20,E27,E33,E45,E57,E63,E69,E75,E100,E115,E131,E137,E151,E160,E167,E174,E184,E190,E196,E202,E211,E217,E223,E229,)</f>
        <v>1492</v>
      </c>
      <c r="F399" s="223">
        <f t="shared" si="37"/>
        <v>46</v>
      </c>
      <c r="G399" s="223">
        <f t="shared" si="37"/>
        <v>-476</v>
      </c>
      <c r="H399" s="223">
        <f t="shared" si="37"/>
        <v>260</v>
      </c>
      <c r="I399" s="223">
        <f t="shared" si="37"/>
        <v>1791</v>
      </c>
      <c r="J399" s="223">
        <f t="shared" si="37"/>
        <v>-12420</v>
      </c>
      <c r="K399" s="223">
        <f t="shared" si="37"/>
        <v>-60560</v>
      </c>
      <c r="L399" s="223">
        <f t="shared" si="37"/>
        <v>-1200</v>
      </c>
      <c r="M399" s="223">
        <f t="shared" si="37"/>
        <v>0</v>
      </c>
      <c r="N399" s="223">
        <f t="shared" si="37"/>
        <v>8831</v>
      </c>
      <c r="O399" s="223">
        <f t="shared" si="37"/>
        <v>0</v>
      </c>
    </row>
    <row r="400" spans="1:1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367"/>
      <c r="B401" s="36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 t="s">
        <v>842</v>
      </c>
      <c r="B402" s="1"/>
      <c r="C402" s="223">
        <f>SUM(C334:C369)</f>
        <v>94575</v>
      </c>
      <c r="D402" s="1"/>
      <c r="E402" s="223">
        <f>SUM(C334:C378)</f>
        <v>0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 t="s">
        <v>843</v>
      </c>
      <c r="B403" s="1"/>
      <c r="C403" s="223">
        <f>SUM(C370:C378)</f>
        <v>-94575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</sheetData>
  <sheetProtection/>
  <mergeCells count="14">
    <mergeCell ref="A3:O3"/>
    <mergeCell ref="A4:O4"/>
    <mergeCell ref="A5:O5"/>
    <mergeCell ref="J8:J10"/>
    <mergeCell ref="K8:K10"/>
    <mergeCell ref="O7:O10"/>
    <mergeCell ref="C7:C10"/>
    <mergeCell ref="A7:A10"/>
    <mergeCell ref="F8:F10"/>
    <mergeCell ref="D7:I7"/>
    <mergeCell ref="N7:N10"/>
    <mergeCell ref="M7:M10"/>
    <mergeCell ref="J7:L7"/>
    <mergeCell ref="D8:D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8" r:id="rId1"/>
  <headerFooter alignWithMargins="0">
    <oddFooter>&amp;C&amp;P. oldal</oddFooter>
  </headerFooter>
  <rowBreaks count="7" manualBreakCount="7">
    <brk id="64" max="14" man="1"/>
    <brk id="121" max="14" man="1"/>
    <brk id="179" max="14" man="1"/>
    <brk id="230" max="14" man="1"/>
    <brk id="278" max="14" man="1"/>
    <brk id="330" max="14" man="1"/>
    <brk id="39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36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2.421875" style="0" customWidth="1"/>
    <col min="2" max="2" width="8.28125" style="260" customWidth="1"/>
    <col min="3" max="3" width="9.8515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8.140625" style="0" customWidth="1"/>
    <col min="15" max="15" width="8.00390625" style="0" customWidth="1"/>
    <col min="16" max="16" width="9.8515625" style="0" bestFit="1" customWidth="1"/>
  </cols>
  <sheetData>
    <row r="1" spans="1:15" ht="15.75">
      <c r="A1" s="4" t="s">
        <v>918</v>
      </c>
      <c r="B1" s="46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6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5.75">
      <c r="A3" s="4"/>
      <c r="B3" s="46"/>
      <c r="C3" s="4"/>
      <c r="D3" s="4"/>
      <c r="E3" s="4"/>
      <c r="F3" s="6"/>
      <c r="G3" s="6" t="s">
        <v>70</v>
      </c>
      <c r="H3" s="6"/>
      <c r="I3" s="4"/>
      <c r="J3" s="5"/>
      <c r="K3" s="5"/>
      <c r="L3" s="5"/>
      <c r="M3" s="5"/>
      <c r="N3" s="5"/>
      <c r="O3" s="5"/>
    </row>
    <row r="4" spans="1:16" ht="15.75">
      <c r="A4" s="451" t="s">
        <v>664</v>
      </c>
      <c r="B4" s="451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spans="1:16" ht="15.75">
      <c r="A5" s="451" t="s">
        <v>22</v>
      </c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 t="s">
        <v>43</v>
      </c>
      <c r="K6" s="5"/>
      <c r="L6" s="5"/>
      <c r="M6" s="5"/>
      <c r="N6" s="5"/>
      <c r="O6" s="5"/>
    </row>
    <row r="7" spans="1:15" ht="12.75">
      <c r="A7" s="454" t="s">
        <v>540</v>
      </c>
      <c r="B7" s="397"/>
      <c r="C7" s="454" t="s">
        <v>542</v>
      </c>
      <c r="D7" s="457" t="s">
        <v>72</v>
      </c>
      <c r="E7" s="483"/>
      <c r="F7" s="483"/>
      <c r="G7" s="483"/>
      <c r="H7" s="483"/>
      <c r="I7" s="458"/>
      <c r="J7" s="468" t="s">
        <v>73</v>
      </c>
      <c r="K7" s="482"/>
      <c r="L7" s="482"/>
      <c r="M7" s="472" t="s">
        <v>537</v>
      </c>
      <c r="N7" s="454" t="s">
        <v>541</v>
      </c>
      <c r="O7" s="454" t="s">
        <v>75</v>
      </c>
    </row>
    <row r="8" spans="1:15" ht="12.75">
      <c r="A8" s="446"/>
      <c r="B8" s="398"/>
      <c r="C8" s="446"/>
      <c r="D8" s="454" t="s">
        <v>538</v>
      </c>
      <c r="E8" s="22" t="s">
        <v>76</v>
      </c>
      <c r="F8" s="454" t="s">
        <v>77</v>
      </c>
      <c r="G8" s="22" t="s">
        <v>78</v>
      </c>
      <c r="H8" s="21" t="s">
        <v>247</v>
      </c>
      <c r="I8" s="7" t="s">
        <v>47</v>
      </c>
      <c r="J8" s="454" t="s">
        <v>79</v>
      </c>
      <c r="K8" s="454" t="s">
        <v>80</v>
      </c>
      <c r="L8" s="18" t="s">
        <v>48</v>
      </c>
      <c r="M8" s="446"/>
      <c r="N8" s="446"/>
      <c r="O8" s="446"/>
    </row>
    <row r="9" spans="1:15" ht="12.75">
      <c r="A9" s="446"/>
      <c r="B9" s="398"/>
      <c r="C9" s="446"/>
      <c r="D9" s="446"/>
      <c r="E9" s="22" t="s">
        <v>81</v>
      </c>
      <c r="F9" s="446"/>
      <c r="G9" s="22" t="s">
        <v>82</v>
      </c>
      <c r="H9" s="21" t="s">
        <v>248</v>
      </c>
      <c r="I9" s="21" t="s">
        <v>257</v>
      </c>
      <c r="J9" s="446"/>
      <c r="K9" s="446"/>
      <c r="L9" s="22" t="s">
        <v>83</v>
      </c>
      <c r="M9" s="446"/>
      <c r="N9" s="446"/>
      <c r="O9" s="446"/>
    </row>
    <row r="10" spans="1:15" ht="12.75">
      <c r="A10" s="456"/>
      <c r="B10" s="399"/>
      <c r="C10" s="456"/>
      <c r="D10" s="456"/>
      <c r="E10" s="24" t="s">
        <v>84</v>
      </c>
      <c r="F10" s="456"/>
      <c r="G10" s="24" t="s">
        <v>85</v>
      </c>
      <c r="H10" s="9" t="s">
        <v>249</v>
      </c>
      <c r="I10" s="9" t="s">
        <v>258</v>
      </c>
      <c r="J10" s="456"/>
      <c r="K10" s="456"/>
      <c r="L10" s="24" t="s">
        <v>60</v>
      </c>
      <c r="M10" s="456"/>
      <c r="N10" s="456"/>
      <c r="O10" s="456"/>
    </row>
    <row r="11" spans="1:15" ht="12.75">
      <c r="A11" s="10" t="s">
        <v>7</v>
      </c>
      <c r="B11" s="402"/>
      <c r="C11" s="20" t="s">
        <v>8</v>
      </c>
      <c r="D11" s="10" t="s">
        <v>9</v>
      </c>
      <c r="E11" s="20" t="s">
        <v>10</v>
      </c>
      <c r="F11" s="10" t="s">
        <v>11</v>
      </c>
      <c r="G11" s="20" t="s">
        <v>12</v>
      </c>
      <c r="H11" s="10" t="s">
        <v>14</v>
      </c>
      <c r="I11" s="11" t="s">
        <v>15</v>
      </c>
      <c r="J11" s="19" t="s">
        <v>16</v>
      </c>
      <c r="K11" s="10" t="s">
        <v>17</v>
      </c>
      <c r="L11" s="20" t="s">
        <v>18</v>
      </c>
      <c r="M11" s="9" t="s">
        <v>19</v>
      </c>
      <c r="N11" s="20" t="s">
        <v>20</v>
      </c>
      <c r="O11" s="10" t="s">
        <v>21</v>
      </c>
    </row>
    <row r="12" spans="1:15" ht="12.75">
      <c r="A12" s="15" t="s">
        <v>332</v>
      </c>
      <c r="B12" s="12" t="s">
        <v>887</v>
      </c>
      <c r="C12" s="165"/>
      <c r="D12" s="163"/>
      <c r="E12" s="167"/>
      <c r="F12" s="163"/>
      <c r="G12" s="167"/>
      <c r="H12" s="163"/>
      <c r="I12" s="165"/>
      <c r="J12" s="166"/>
      <c r="K12" s="163"/>
      <c r="L12" s="167"/>
      <c r="M12" s="163"/>
      <c r="N12" s="167"/>
      <c r="O12" s="163"/>
    </row>
    <row r="13" spans="1:15" ht="12.75">
      <c r="A13" s="287" t="s">
        <v>102</v>
      </c>
      <c r="B13" s="287"/>
      <c r="C13" s="157">
        <f>SUM(D13:O13)</f>
        <v>0</v>
      </c>
      <c r="D13" s="126"/>
      <c r="E13" s="170"/>
      <c r="F13" s="126"/>
      <c r="G13" s="170"/>
      <c r="H13" s="126"/>
      <c r="I13" s="157"/>
      <c r="J13" s="180"/>
      <c r="K13" s="126"/>
      <c r="L13" s="170"/>
      <c r="M13" s="126"/>
      <c r="N13" s="170"/>
      <c r="O13" s="126"/>
    </row>
    <row r="14" spans="1:15" ht="12.75">
      <c r="A14" s="287" t="s">
        <v>590</v>
      </c>
      <c r="B14" s="287"/>
      <c r="C14" s="157"/>
      <c r="D14" s="126"/>
      <c r="E14" s="170"/>
      <c r="F14" s="126"/>
      <c r="G14" s="170"/>
      <c r="H14" s="126"/>
      <c r="I14" s="157"/>
      <c r="J14" s="180"/>
      <c r="K14" s="126"/>
      <c r="L14" s="170"/>
      <c r="M14" s="126"/>
      <c r="N14" s="170"/>
      <c r="O14" s="126"/>
    </row>
    <row r="15" spans="1:15" ht="12.75">
      <c r="A15" s="274" t="s">
        <v>670</v>
      </c>
      <c r="B15" s="274"/>
      <c r="C15" s="156">
        <f>SUM(D15:O15)</f>
        <v>0</v>
      </c>
      <c r="D15" s="160">
        <v>0</v>
      </c>
      <c r="E15" s="169">
        <v>0</v>
      </c>
      <c r="F15" s="160">
        <v>0</v>
      </c>
      <c r="G15" s="169"/>
      <c r="H15" s="160">
        <v>0</v>
      </c>
      <c r="I15" s="156">
        <v>0</v>
      </c>
      <c r="J15" s="168">
        <v>0</v>
      </c>
      <c r="K15" s="160">
        <v>0</v>
      </c>
      <c r="L15" s="169">
        <v>0</v>
      </c>
      <c r="M15" s="160">
        <v>0</v>
      </c>
      <c r="N15" s="169">
        <v>0</v>
      </c>
      <c r="O15" s="160">
        <v>0</v>
      </c>
    </row>
    <row r="16" spans="1:15" ht="12.75">
      <c r="A16" s="28" t="s">
        <v>335</v>
      </c>
      <c r="B16" s="13" t="s">
        <v>887</v>
      </c>
      <c r="C16" s="164"/>
      <c r="D16" s="126"/>
      <c r="E16" s="164"/>
      <c r="F16" s="126"/>
      <c r="G16" s="164"/>
      <c r="H16" s="126"/>
      <c r="I16" s="157"/>
      <c r="J16" s="170"/>
      <c r="K16" s="126"/>
      <c r="L16" s="170"/>
      <c r="M16" s="126"/>
      <c r="N16" s="164"/>
      <c r="O16" s="126"/>
    </row>
    <row r="17" spans="1:15" ht="12.75">
      <c r="A17" s="287" t="s">
        <v>102</v>
      </c>
      <c r="B17" s="287"/>
      <c r="C17" s="164">
        <f>SUM(D17:O17)</f>
        <v>0</v>
      </c>
      <c r="D17" s="126"/>
      <c r="E17" s="164"/>
      <c r="F17" s="126"/>
      <c r="G17" s="164"/>
      <c r="H17" s="126"/>
      <c r="I17" s="157"/>
      <c r="J17" s="170"/>
      <c r="K17" s="126"/>
      <c r="L17" s="170"/>
      <c r="M17" s="126"/>
      <c r="N17" s="164"/>
      <c r="O17" s="126"/>
    </row>
    <row r="18" spans="1:15" ht="12.75">
      <c r="A18" s="287" t="s">
        <v>590</v>
      </c>
      <c r="B18" s="287"/>
      <c r="C18" s="164"/>
      <c r="D18" s="126"/>
      <c r="E18" s="164"/>
      <c r="F18" s="126"/>
      <c r="G18" s="164"/>
      <c r="H18" s="126"/>
      <c r="I18" s="157"/>
      <c r="J18" s="170"/>
      <c r="K18" s="126"/>
      <c r="L18" s="170"/>
      <c r="M18" s="126"/>
      <c r="N18" s="164"/>
      <c r="O18" s="126"/>
    </row>
    <row r="19" spans="1:15" ht="12.75">
      <c r="A19" s="274" t="s">
        <v>670</v>
      </c>
      <c r="B19" s="274"/>
      <c r="C19" s="156">
        <f>SUM(D19:O19)</f>
        <v>0</v>
      </c>
      <c r="D19" s="126">
        <v>0</v>
      </c>
      <c r="E19" s="164">
        <v>0</v>
      </c>
      <c r="F19" s="126">
        <v>0</v>
      </c>
      <c r="G19" s="164">
        <v>0</v>
      </c>
      <c r="H19" s="126">
        <v>0</v>
      </c>
      <c r="I19" s="157">
        <v>0</v>
      </c>
      <c r="J19" s="170">
        <v>0</v>
      </c>
      <c r="K19" s="126">
        <v>0</v>
      </c>
      <c r="L19" s="170">
        <v>0</v>
      </c>
      <c r="M19" s="126">
        <v>0</v>
      </c>
      <c r="N19" s="164">
        <v>0</v>
      </c>
      <c r="O19" s="126">
        <v>0</v>
      </c>
    </row>
    <row r="20" spans="1:15" ht="12.75">
      <c r="A20" s="15" t="s">
        <v>334</v>
      </c>
      <c r="B20" s="12" t="s">
        <v>890</v>
      </c>
      <c r="C20" s="171"/>
      <c r="D20" s="163"/>
      <c r="E20" s="167"/>
      <c r="F20" s="163"/>
      <c r="G20" s="167"/>
      <c r="H20" s="163"/>
      <c r="I20" s="172"/>
      <c r="J20" s="166"/>
      <c r="K20" s="163"/>
      <c r="L20" s="167"/>
      <c r="M20" s="163"/>
      <c r="N20" s="167"/>
      <c r="O20" s="163"/>
    </row>
    <row r="21" spans="1:15" ht="12.75">
      <c r="A21" s="287" t="s">
        <v>102</v>
      </c>
      <c r="B21" s="287"/>
      <c r="C21" s="270">
        <f aca="true" t="shared" si="0" ref="C21:C33">SUM(D21:O21)</f>
        <v>259166</v>
      </c>
      <c r="D21" s="126">
        <v>163140</v>
      </c>
      <c r="E21" s="170">
        <v>41675</v>
      </c>
      <c r="F21" s="126">
        <v>53619</v>
      </c>
      <c r="G21" s="170"/>
      <c r="H21" s="126"/>
      <c r="I21" s="151"/>
      <c r="J21" s="180"/>
      <c r="K21" s="126">
        <v>732</v>
      </c>
      <c r="L21" s="170"/>
      <c r="M21" s="126"/>
      <c r="N21" s="170"/>
      <c r="O21" s="126"/>
    </row>
    <row r="22" spans="1:15" ht="12.75">
      <c r="A22" s="287" t="s">
        <v>590</v>
      </c>
      <c r="B22" s="287"/>
      <c r="C22" s="270">
        <f t="shared" si="0"/>
        <v>272111</v>
      </c>
      <c r="D22" s="126">
        <v>168278</v>
      </c>
      <c r="E22" s="170">
        <v>43062</v>
      </c>
      <c r="F22" s="126">
        <v>53619</v>
      </c>
      <c r="G22" s="170"/>
      <c r="H22" s="126"/>
      <c r="I22" s="151"/>
      <c r="J22" s="180"/>
      <c r="K22" s="126">
        <v>7152</v>
      </c>
      <c r="L22" s="170"/>
      <c r="M22" s="126"/>
      <c r="N22" s="170"/>
      <c r="O22" s="126"/>
    </row>
    <row r="23" spans="1:15" ht="12.75">
      <c r="A23" s="287" t="s">
        <v>847</v>
      </c>
      <c r="B23" s="287"/>
      <c r="C23" s="270">
        <f t="shared" si="0"/>
        <v>1907</v>
      </c>
      <c r="D23" s="126"/>
      <c r="E23" s="170"/>
      <c r="F23" s="126"/>
      <c r="G23" s="170"/>
      <c r="H23" s="126"/>
      <c r="I23" s="151"/>
      <c r="J23" s="180"/>
      <c r="K23" s="126">
        <v>1907</v>
      </c>
      <c r="L23" s="170"/>
      <c r="M23" s="126"/>
      <c r="N23" s="170"/>
      <c r="O23" s="126"/>
    </row>
    <row r="24" spans="1:15" ht="12.75">
      <c r="A24" s="287" t="s">
        <v>854</v>
      </c>
      <c r="B24" s="287"/>
      <c r="C24" s="270">
        <f t="shared" si="0"/>
        <v>-173</v>
      </c>
      <c r="D24" s="126"/>
      <c r="E24" s="170"/>
      <c r="F24" s="126"/>
      <c r="G24" s="170"/>
      <c r="H24" s="126"/>
      <c r="I24" s="151"/>
      <c r="J24" s="180"/>
      <c r="K24" s="126">
        <v>-173</v>
      </c>
      <c r="L24" s="170"/>
      <c r="M24" s="126"/>
      <c r="N24" s="170"/>
      <c r="O24" s="126"/>
    </row>
    <row r="25" spans="1:15" ht="12.75">
      <c r="A25" s="287" t="s">
        <v>855</v>
      </c>
      <c r="B25" s="287"/>
      <c r="C25" s="270">
        <f t="shared" si="0"/>
        <v>360</v>
      </c>
      <c r="D25" s="126"/>
      <c r="E25" s="170"/>
      <c r="F25" s="126"/>
      <c r="G25" s="170"/>
      <c r="H25" s="126"/>
      <c r="I25" s="151"/>
      <c r="J25" s="180"/>
      <c r="K25" s="126">
        <v>360</v>
      </c>
      <c r="L25" s="170"/>
      <c r="M25" s="126"/>
      <c r="N25" s="170"/>
      <c r="O25" s="126"/>
    </row>
    <row r="26" spans="1:15" ht="12.75">
      <c r="A26" s="287" t="s">
        <v>848</v>
      </c>
      <c r="B26" s="287"/>
      <c r="C26" s="270">
        <f t="shared" si="0"/>
        <v>-3099</v>
      </c>
      <c r="D26" s="126">
        <v>-3099</v>
      </c>
      <c r="E26" s="170"/>
      <c r="F26" s="126"/>
      <c r="G26" s="170"/>
      <c r="H26" s="126"/>
      <c r="I26" s="151"/>
      <c r="J26" s="180"/>
      <c r="K26" s="126"/>
      <c r="L26" s="170"/>
      <c r="M26" s="126"/>
      <c r="N26" s="170"/>
      <c r="O26" s="126"/>
    </row>
    <row r="27" spans="1:15" ht="12.75">
      <c r="A27" s="287" t="s">
        <v>849</v>
      </c>
      <c r="B27" s="287"/>
      <c r="C27" s="270">
        <f t="shared" si="0"/>
        <v>-933</v>
      </c>
      <c r="D27" s="126">
        <v>347</v>
      </c>
      <c r="E27" s="170">
        <v>-1280</v>
      </c>
      <c r="F27" s="126"/>
      <c r="G27" s="170"/>
      <c r="H27" s="126"/>
      <c r="I27" s="151"/>
      <c r="J27" s="180"/>
      <c r="K27" s="126"/>
      <c r="L27" s="170"/>
      <c r="M27" s="126"/>
      <c r="N27" s="170"/>
      <c r="O27" s="126"/>
    </row>
    <row r="28" spans="1:15" ht="12.75">
      <c r="A28" s="287" t="s">
        <v>850</v>
      </c>
      <c r="B28" s="287"/>
      <c r="C28" s="270">
        <f t="shared" si="0"/>
        <v>-264</v>
      </c>
      <c r="D28" s="126"/>
      <c r="E28" s="170"/>
      <c r="F28" s="126">
        <v>-264</v>
      </c>
      <c r="G28" s="170"/>
      <c r="H28" s="126"/>
      <c r="I28" s="151"/>
      <c r="J28" s="180"/>
      <c r="K28" s="126"/>
      <c r="L28" s="170"/>
      <c r="M28" s="126"/>
      <c r="N28" s="170"/>
      <c r="O28" s="126"/>
    </row>
    <row r="29" spans="1:15" ht="12.75">
      <c r="A29" s="287" t="s">
        <v>851</v>
      </c>
      <c r="B29" s="287"/>
      <c r="C29" s="270">
        <f t="shared" si="0"/>
        <v>13090</v>
      </c>
      <c r="D29" s="126"/>
      <c r="E29" s="170"/>
      <c r="F29" s="126">
        <v>13090</v>
      </c>
      <c r="G29" s="170"/>
      <c r="H29" s="126"/>
      <c r="I29" s="151"/>
      <c r="J29" s="180"/>
      <c r="K29" s="126"/>
      <c r="L29" s="170"/>
      <c r="M29" s="126"/>
      <c r="N29" s="170"/>
      <c r="O29" s="126"/>
    </row>
    <row r="30" spans="1:15" ht="12.75">
      <c r="A30" s="287" t="s">
        <v>852</v>
      </c>
      <c r="B30" s="287"/>
      <c r="C30" s="270">
        <f t="shared" si="0"/>
        <v>-3737</v>
      </c>
      <c r="D30" s="126"/>
      <c r="E30" s="170"/>
      <c r="F30" s="126">
        <v>-3737</v>
      </c>
      <c r="G30" s="170"/>
      <c r="H30" s="126"/>
      <c r="I30" s="151"/>
      <c r="J30" s="180"/>
      <c r="K30" s="126"/>
      <c r="L30" s="170"/>
      <c r="M30" s="126"/>
      <c r="N30" s="170"/>
      <c r="O30" s="126"/>
    </row>
    <row r="31" spans="1:15" ht="12.75">
      <c r="A31" s="287" t="s">
        <v>853</v>
      </c>
      <c r="B31" s="287"/>
      <c r="C31" s="270">
        <f t="shared" si="0"/>
        <v>3116</v>
      </c>
      <c r="D31" s="126"/>
      <c r="E31" s="170"/>
      <c r="F31" s="126">
        <v>3116</v>
      </c>
      <c r="G31" s="170"/>
      <c r="H31" s="126"/>
      <c r="I31" s="151"/>
      <c r="J31" s="180"/>
      <c r="K31" s="126"/>
      <c r="L31" s="170"/>
      <c r="M31" s="126"/>
      <c r="N31" s="170"/>
      <c r="O31" s="126"/>
    </row>
    <row r="32" spans="1:15" ht="12.75">
      <c r="A32" s="287" t="s">
        <v>553</v>
      </c>
      <c r="B32" s="287"/>
      <c r="C32" s="270">
        <f t="shared" si="0"/>
        <v>10267</v>
      </c>
      <c r="D32" s="126">
        <f aca="true" t="shared" si="1" ref="D32:O32">SUM(D23:D31)</f>
        <v>-2752</v>
      </c>
      <c r="E32" s="126">
        <f t="shared" si="1"/>
        <v>-1280</v>
      </c>
      <c r="F32" s="126">
        <f t="shared" si="1"/>
        <v>12205</v>
      </c>
      <c r="G32" s="126">
        <f t="shared" si="1"/>
        <v>0</v>
      </c>
      <c r="H32" s="126">
        <f t="shared" si="1"/>
        <v>0</v>
      </c>
      <c r="I32" s="126">
        <f t="shared" si="1"/>
        <v>0</v>
      </c>
      <c r="J32" s="126">
        <f t="shared" si="1"/>
        <v>0</v>
      </c>
      <c r="K32" s="126">
        <f t="shared" si="1"/>
        <v>2094</v>
      </c>
      <c r="L32" s="126">
        <f t="shared" si="1"/>
        <v>0</v>
      </c>
      <c r="M32" s="126">
        <f t="shared" si="1"/>
        <v>0</v>
      </c>
      <c r="N32" s="126">
        <f t="shared" si="1"/>
        <v>0</v>
      </c>
      <c r="O32" s="126">
        <f t="shared" si="1"/>
        <v>0</v>
      </c>
    </row>
    <row r="33" spans="1:15" ht="12.75">
      <c r="A33" s="274" t="s">
        <v>670</v>
      </c>
      <c r="B33" s="274"/>
      <c r="C33" s="156">
        <f t="shared" si="0"/>
        <v>282378</v>
      </c>
      <c r="D33" s="160">
        <f>SUM(D22,D32)</f>
        <v>165526</v>
      </c>
      <c r="E33" s="160">
        <f aca="true" t="shared" si="2" ref="E33:O33">SUM(E22,E32)</f>
        <v>41782</v>
      </c>
      <c r="F33" s="160">
        <f t="shared" si="2"/>
        <v>65824</v>
      </c>
      <c r="G33" s="160">
        <f t="shared" si="2"/>
        <v>0</v>
      </c>
      <c r="H33" s="160">
        <f t="shared" si="2"/>
        <v>0</v>
      </c>
      <c r="I33" s="160">
        <f t="shared" si="2"/>
        <v>0</v>
      </c>
      <c r="J33" s="160">
        <f t="shared" si="2"/>
        <v>0</v>
      </c>
      <c r="K33" s="160">
        <f t="shared" si="2"/>
        <v>9246</v>
      </c>
      <c r="L33" s="160">
        <f t="shared" si="2"/>
        <v>0</v>
      </c>
      <c r="M33" s="160">
        <f t="shared" si="2"/>
        <v>0</v>
      </c>
      <c r="N33" s="160">
        <f t="shared" si="2"/>
        <v>0</v>
      </c>
      <c r="O33" s="160">
        <f t="shared" si="2"/>
        <v>0</v>
      </c>
    </row>
    <row r="34" spans="1:15" ht="12.75">
      <c r="A34" s="15" t="s">
        <v>388</v>
      </c>
      <c r="B34" s="12" t="s">
        <v>887</v>
      </c>
      <c r="C34" s="165"/>
      <c r="D34" s="163"/>
      <c r="E34" s="167"/>
      <c r="F34" s="163"/>
      <c r="G34" s="167"/>
      <c r="H34" s="163"/>
      <c r="I34" s="165"/>
      <c r="J34" s="166"/>
      <c r="K34" s="163"/>
      <c r="L34" s="167"/>
      <c r="M34" s="163"/>
      <c r="N34" s="163"/>
      <c r="O34" s="163"/>
    </row>
    <row r="35" spans="1:15" ht="12.75">
      <c r="A35" s="287" t="s">
        <v>102</v>
      </c>
      <c r="B35" s="287"/>
      <c r="C35" s="157">
        <f aca="true" t="shared" si="3" ref="C35:C40">SUM(D35:O35)</f>
        <v>10500</v>
      </c>
      <c r="D35" s="126"/>
      <c r="E35" s="170"/>
      <c r="F35" s="126"/>
      <c r="G35" s="170"/>
      <c r="H35" s="126"/>
      <c r="I35" s="157">
        <v>10500</v>
      </c>
      <c r="J35" s="180"/>
      <c r="K35" s="126"/>
      <c r="L35" s="170"/>
      <c r="M35" s="126"/>
      <c r="N35" s="126"/>
      <c r="O35" s="126"/>
    </row>
    <row r="36" spans="1:15" ht="12.75">
      <c r="A36" s="287" t="s">
        <v>590</v>
      </c>
      <c r="B36" s="287"/>
      <c r="C36" s="157">
        <f t="shared" si="3"/>
        <v>51536</v>
      </c>
      <c r="D36" s="126"/>
      <c r="E36" s="170"/>
      <c r="F36" s="126"/>
      <c r="G36" s="170"/>
      <c r="H36" s="126"/>
      <c r="I36" s="157">
        <v>51536</v>
      </c>
      <c r="J36" s="180"/>
      <c r="K36" s="126"/>
      <c r="L36" s="170"/>
      <c r="M36" s="126"/>
      <c r="N36" s="126"/>
      <c r="O36" s="126"/>
    </row>
    <row r="37" spans="1:15" ht="12.75">
      <c r="A37" s="287" t="s">
        <v>573</v>
      </c>
      <c r="B37" s="287"/>
      <c r="C37" s="157">
        <f t="shared" si="3"/>
        <v>12366</v>
      </c>
      <c r="D37" s="126"/>
      <c r="E37" s="170"/>
      <c r="F37" s="126"/>
      <c r="G37" s="170"/>
      <c r="H37" s="126"/>
      <c r="I37" s="157">
        <v>12366</v>
      </c>
      <c r="J37" s="180"/>
      <c r="K37" s="126"/>
      <c r="L37" s="170"/>
      <c r="M37" s="126"/>
      <c r="N37" s="126"/>
      <c r="O37" s="126"/>
    </row>
    <row r="38" spans="1:15" ht="12.75">
      <c r="A38" s="287" t="s">
        <v>574</v>
      </c>
      <c r="B38" s="287"/>
      <c r="C38" s="157">
        <f t="shared" si="3"/>
        <v>14801</v>
      </c>
      <c r="D38" s="126"/>
      <c r="E38" s="170"/>
      <c r="F38" s="126"/>
      <c r="G38" s="170"/>
      <c r="H38" s="126"/>
      <c r="I38" s="157">
        <v>14801</v>
      </c>
      <c r="J38" s="180"/>
      <c r="K38" s="126"/>
      <c r="L38" s="170"/>
      <c r="M38" s="126"/>
      <c r="N38" s="126"/>
      <c r="O38" s="126"/>
    </row>
    <row r="39" spans="1:15" ht="12.75">
      <c r="A39" s="287" t="s">
        <v>553</v>
      </c>
      <c r="B39" s="287"/>
      <c r="C39" s="157">
        <f t="shared" si="3"/>
        <v>14801</v>
      </c>
      <c r="D39" s="126"/>
      <c r="E39" s="170"/>
      <c r="F39" s="126"/>
      <c r="G39" s="170"/>
      <c r="H39" s="126"/>
      <c r="I39" s="157">
        <v>14801</v>
      </c>
      <c r="J39" s="180"/>
      <c r="K39" s="126"/>
      <c r="L39" s="170"/>
      <c r="M39" s="126"/>
      <c r="N39" s="126"/>
      <c r="O39" s="126"/>
    </row>
    <row r="40" spans="1:15" ht="12.75">
      <c r="A40" s="274" t="s">
        <v>670</v>
      </c>
      <c r="B40" s="274"/>
      <c r="C40" s="156">
        <f t="shared" si="3"/>
        <v>66337</v>
      </c>
      <c r="D40" s="160">
        <f>SUM(D36,D39)</f>
        <v>0</v>
      </c>
      <c r="E40" s="160">
        <f aca="true" t="shared" si="4" ref="E40:O40">SUM(E36,E39)</f>
        <v>0</v>
      </c>
      <c r="F40" s="160">
        <f t="shared" si="4"/>
        <v>0</v>
      </c>
      <c r="G40" s="160">
        <f t="shared" si="4"/>
        <v>0</v>
      </c>
      <c r="H40" s="160">
        <f t="shared" si="4"/>
        <v>0</v>
      </c>
      <c r="I40" s="160">
        <f t="shared" si="4"/>
        <v>66337</v>
      </c>
      <c r="J40" s="160">
        <f t="shared" si="4"/>
        <v>0</v>
      </c>
      <c r="K40" s="160">
        <f t="shared" si="4"/>
        <v>0</v>
      </c>
      <c r="L40" s="160">
        <f t="shared" si="4"/>
        <v>0</v>
      </c>
      <c r="M40" s="160">
        <f t="shared" si="4"/>
        <v>0</v>
      </c>
      <c r="N40" s="160">
        <f t="shared" si="4"/>
        <v>0</v>
      </c>
      <c r="O40" s="160">
        <f t="shared" si="4"/>
        <v>0</v>
      </c>
    </row>
    <row r="41" spans="1:15" ht="12.75">
      <c r="A41" s="15" t="s">
        <v>389</v>
      </c>
      <c r="B41" s="12" t="s">
        <v>887</v>
      </c>
      <c r="C41" s="165"/>
      <c r="D41" s="163"/>
      <c r="E41" s="167"/>
      <c r="F41" s="163"/>
      <c r="G41" s="167"/>
      <c r="H41" s="163"/>
      <c r="I41" s="165"/>
      <c r="J41" s="166"/>
      <c r="K41" s="163"/>
      <c r="L41" s="167"/>
      <c r="M41" s="163"/>
      <c r="N41" s="163"/>
      <c r="O41" s="163"/>
    </row>
    <row r="42" spans="1:15" ht="12.75">
      <c r="A42" s="287" t="s">
        <v>102</v>
      </c>
      <c r="B42" s="287"/>
      <c r="C42" s="157">
        <f>SUM(D42:O42)</f>
        <v>0</v>
      </c>
      <c r="D42" s="126"/>
      <c r="E42" s="170"/>
      <c r="F42" s="126"/>
      <c r="G42" s="170"/>
      <c r="H42" s="126"/>
      <c r="I42" s="157"/>
      <c r="J42" s="180"/>
      <c r="K42" s="126"/>
      <c r="L42" s="170"/>
      <c r="M42" s="126"/>
      <c r="N42" s="126"/>
      <c r="O42" s="126"/>
    </row>
    <row r="43" spans="1:15" ht="12.75">
      <c r="A43" s="287" t="s">
        <v>590</v>
      </c>
      <c r="B43" s="287"/>
      <c r="C43" s="157">
        <f>SUM(D43:O43)</f>
        <v>97</v>
      </c>
      <c r="D43" s="126"/>
      <c r="E43" s="170"/>
      <c r="F43" s="126"/>
      <c r="G43" s="170"/>
      <c r="H43" s="126"/>
      <c r="I43" s="157">
        <v>97</v>
      </c>
      <c r="J43" s="180"/>
      <c r="K43" s="126"/>
      <c r="L43" s="170"/>
      <c r="M43" s="126"/>
      <c r="N43" s="126"/>
      <c r="O43" s="126"/>
    </row>
    <row r="44" spans="1:15" ht="12.75">
      <c r="A44" s="287" t="s">
        <v>858</v>
      </c>
      <c r="B44" s="287"/>
      <c r="C44" s="157">
        <f>SUM(D44:O44)</f>
        <v>11</v>
      </c>
      <c r="D44" s="126"/>
      <c r="E44" s="170"/>
      <c r="F44" s="126"/>
      <c r="G44" s="170"/>
      <c r="H44" s="126"/>
      <c r="I44" s="157">
        <v>11</v>
      </c>
      <c r="J44" s="180"/>
      <c r="K44" s="126"/>
      <c r="L44" s="170"/>
      <c r="M44" s="126"/>
      <c r="N44" s="126"/>
      <c r="O44" s="126"/>
    </row>
    <row r="45" spans="1:15" ht="12.75">
      <c r="A45" s="287" t="s">
        <v>859</v>
      </c>
      <c r="B45" s="287"/>
      <c r="C45" s="157">
        <f>SUM(D45:O45)</f>
        <v>11</v>
      </c>
      <c r="D45" s="126"/>
      <c r="E45" s="170"/>
      <c r="F45" s="126"/>
      <c r="G45" s="170"/>
      <c r="H45" s="126"/>
      <c r="I45" s="157">
        <v>11</v>
      </c>
      <c r="J45" s="180"/>
      <c r="K45" s="126"/>
      <c r="L45" s="170"/>
      <c r="M45" s="126"/>
      <c r="N45" s="126"/>
      <c r="O45" s="126"/>
    </row>
    <row r="46" spans="1:15" ht="12.75">
      <c r="A46" s="274" t="s">
        <v>670</v>
      </c>
      <c r="B46" s="273"/>
      <c r="C46" s="157">
        <f>SUM(D46:O46)</f>
        <v>108</v>
      </c>
      <c r="D46" s="126"/>
      <c r="E46" s="170"/>
      <c r="F46" s="126"/>
      <c r="G46" s="170"/>
      <c r="H46" s="126"/>
      <c r="I46" s="157">
        <v>108</v>
      </c>
      <c r="J46" s="180"/>
      <c r="K46" s="126"/>
      <c r="L46" s="170"/>
      <c r="M46" s="126"/>
      <c r="N46" s="126"/>
      <c r="O46" s="126"/>
    </row>
    <row r="47" spans="1:15" ht="12.75">
      <c r="A47" s="15" t="s">
        <v>390</v>
      </c>
      <c r="B47" s="12" t="s">
        <v>887</v>
      </c>
      <c r="C47" s="165"/>
      <c r="D47" s="163"/>
      <c r="E47" s="167"/>
      <c r="F47" s="163"/>
      <c r="G47" s="167"/>
      <c r="H47" s="163"/>
      <c r="I47" s="165"/>
      <c r="J47" s="166"/>
      <c r="K47" s="163"/>
      <c r="L47" s="167"/>
      <c r="M47" s="163"/>
      <c r="N47" s="163"/>
      <c r="O47" s="163"/>
    </row>
    <row r="48" spans="1:15" ht="12.75">
      <c r="A48" s="287" t="s">
        <v>102</v>
      </c>
      <c r="B48" s="287"/>
      <c r="C48" s="157">
        <f>SUM(D48:O48)</f>
        <v>1500</v>
      </c>
      <c r="D48" s="126"/>
      <c r="E48" s="170"/>
      <c r="F48" s="126"/>
      <c r="G48" s="170"/>
      <c r="H48" s="126"/>
      <c r="I48" s="157">
        <v>1500</v>
      </c>
      <c r="J48" s="180"/>
      <c r="K48" s="126"/>
      <c r="L48" s="170"/>
      <c r="M48" s="126"/>
      <c r="N48" s="126"/>
      <c r="O48" s="126"/>
    </row>
    <row r="49" spans="1:15" ht="12.75">
      <c r="A49" s="287" t="s">
        <v>600</v>
      </c>
      <c r="B49" s="287"/>
      <c r="C49" s="157">
        <f>SUM(D49:O49)</f>
        <v>9875</v>
      </c>
      <c r="D49" s="126"/>
      <c r="E49" s="170"/>
      <c r="F49" s="126"/>
      <c r="G49" s="170"/>
      <c r="H49" s="126"/>
      <c r="I49" s="157">
        <v>9875</v>
      </c>
      <c r="J49" s="180"/>
      <c r="K49" s="126"/>
      <c r="L49" s="170"/>
      <c r="M49" s="126"/>
      <c r="N49" s="126"/>
      <c r="O49" s="126"/>
    </row>
    <row r="50" spans="1:15" ht="12.75">
      <c r="A50" s="287" t="s">
        <v>575</v>
      </c>
      <c r="B50" s="287"/>
      <c r="C50" s="157">
        <f>SUM(D50:O50)</f>
        <v>2456</v>
      </c>
      <c r="D50" s="126"/>
      <c r="E50" s="170"/>
      <c r="F50" s="126"/>
      <c r="G50" s="170"/>
      <c r="H50" s="126"/>
      <c r="I50" s="157">
        <v>2456</v>
      </c>
      <c r="J50" s="180"/>
      <c r="K50" s="126"/>
      <c r="L50" s="170"/>
      <c r="M50" s="126"/>
      <c r="N50" s="126"/>
      <c r="O50" s="126"/>
    </row>
    <row r="51" spans="1:15" ht="12.75">
      <c r="A51" s="287" t="s">
        <v>553</v>
      </c>
      <c r="B51" s="287"/>
      <c r="C51" s="157">
        <f>SUM(D51:O51)</f>
        <v>2456</v>
      </c>
      <c r="D51" s="126"/>
      <c r="E51" s="170"/>
      <c r="F51" s="126"/>
      <c r="G51" s="170"/>
      <c r="H51" s="126"/>
      <c r="I51" s="157">
        <v>2456</v>
      </c>
      <c r="J51" s="180"/>
      <c r="K51" s="126"/>
      <c r="L51" s="170"/>
      <c r="M51" s="126"/>
      <c r="N51" s="126"/>
      <c r="O51" s="126"/>
    </row>
    <row r="52" spans="1:15" ht="12.75">
      <c r="A52" s="274" t="s">
        <v>648</v>
      </c>
      <c r="B52" s="274"/>
      <c r="C52" s="156">
        <f>SUM(D52:O52)</f>
        <v>12331</v>
      </c>
      <c r="D52" s="160">
        <v>0</v>
      </c>
      <c r="E52" s="169">
        <v>0</v>
      </c>
      <c r="F52" s="160">
        <v>0</v>
      </c>
      <c r="G52" s="169">
        <v>0</v>
      </c>
      <c r="H52" s="160">
        <v>0</v>
      </c>
      <c r="I52" s="156">
        <f>SUM(I49,I51)</f>
        <v>12331</v>
      </c>
      <c r="J52" s="168">
        <v>0</v>
      </c>
      <c r="K52" s="160">
        <v>0</v>
      </c>
      <c r="L52" s="169">
        <v>0</v>
      </c>
      <c r="M52" s="160">
        <v>0</v>
      </c>
      <c r="N52" s="160">
        <v>0</v>
      </c>
      <c r="O52" s="160">
        <v>0</v>
      </c>
    </row>
    <row r="53" spans="1:15" ht="12.75">
      <c r="A53" s="15" t="s">
        <v>391</v>
      </c>
      <c r="B53" s="12" t="s">
        <v>887</v>
      </c>
      <c r="C53" s="165"/>
      <c r="D53" s="163"/>
      <c r="E53" s="167"/>
      <c r="F53" s="163"/>
      <c r="G53" s="167"/>
      <c r="H53" s="163"/>
      <c r="I53" s="165"/>
      <c r="J53" s="166"/>
      <c r="K53" s="163"/>
      <c r="L53" s="167"/>
      <c r="M53" s="163"/>
      <c r="N53" s="163"/>
      <c r="O53" s="163"/>
    </row>
    <row r="54" spans="1:15" ht="12.75">
      <c r="A54" s="287" t="s">
        <v>102</v>
      </c>
      <c r="B54" s="287"/>
      <c r="C54" s="157">
        <f>SUM(D54:O54)</f>
        <v>0</v>
      </c>
      <c r="D54" s="126"/>
      <c r="E54" s="170"/>
      <c r="F54" s="126"/>
      <c r="G54" s="170"/>
      <c r="H54" s="126"/>
      <c r="I54" s="157"/>
      <c r="J54" s="180"/>
      <c r="K54" s="126"/>
      <c r="L54" s="170"/>
      <c r="M54" s="126"/>
      <c r="N54" s="126"/>
      <c r="O54" s="126"/>
    </row>
    <row r="55" spans="1:15" ht="12.75">
      <c r="A55" s="287" t="s">
        <v>590</v>
      </c>
      <c r="B55" s="287"/>
      <c r="C55" s="157">
        <f>SUM(D55:O55)</f>
        <v>888</v>
      </c>
      <c r="D55" s="126"/>
      <c r="E55" s="170"/>
      <c r="F55" s="126"/>
      <c r="G55" s="170"/>
      <c r="H55" s="126"/>
      <c r="I55" s="157">
        <v>888</v>
      </c>
      <c r="J55" s="180"/>
      <c r="K55" s="126"/>
      <c r="L55" s="170"/>
      <c r="M55" s="126"/>
      <c r="N55" s="126"/>
      <c r="O55" s="126"/>
    </row>
    <row r="56" spans="1:15" ht="12.75">
      <c r="A56" s="287" t="s">
        <v>857</v>
      </c>
      <c r="B56" s="287"/>
      <c r="C56" s="157">
        <f>SUM(D56:O56)</f>
        <v>1675</v>
      </c>
      <c r="D56" s="126"/>
      <c r="E56" s="170"/>
      <c r="F56" s="126"/>
      <c r="G56" s="170"/>
      <c r="H56" s="126"/>
      <c r="I56" s="157">
        <v>1675</v>
      </c>
      <c r="J56" s="180"/>
      <c r="K56" s="126"/>
      <c r="L56" s="170"/>
      <c r="M56" s="126"/>
      <c r="N56" s="126"/>
      <c r="O56" s="126"/>
    </row>
    <row r="57" spans="1:15" ht="12.75">
      <c r="A57" s="287" t="s">
        <v>690</v>
      </c>
      <c r="B57" s="287"/>
      <c r="C57" s="157">
        <f>SUM(D57:O57)</f>
        <v>1675</v>
      </c>
      <c r="D57" s="126"/>
      <c r="E57" s="170"/>
      <c r="F57" s="126"/>
      <c r="G57" s="170"/>
      <c r="H57" s="126"/>
      <c r="I57" s="157">
        <v>1675</v>
      </c>
      <c r="J57" s="180"/>
      <c r="K57" s="126"/>
      <c r="L57" s="170"/>
      <c r="M57" s="126"/>
      <c r="N57" s="126"/>
      <c r="O57" s="126"/>
    </row>
    <row r="58" spans="1:15" ht="12.75">
      <c r="A58" s="274" t="s">
        <v>670</v>
      </c>
      <c r="B58" s="273"/>
      <c r="C58" s="157">
        <f>SUM(D58:O58)</f>
        <v>2563</v>
      </c>
      <c r="D58" s="126"/>
      <c r="E58" s="170"/>
      <c r="F58" s="126"/>
      <c r="G58" s="170"/>
      <c r="H58" s="126"/>
      <c r="I58" s="157">
        <v>2563</v>
      </c>
      <c r="J58" s="180"/>
      <c r="K58" s="126"/>
      <c r="L58" s="170"/>
      <c r="M58" s="126"/>
      <c r="N58" s="126"/>
      <c r="O58" s="126"/>
    </row>
    <row r="59" spans="1:15" ht="12.75">
      <c r="A59" s="15" t="s">
        <v>392</v>
      </c>
      <c r="B59" s="12" t="s">
        <v>887</v>
      </c>
      <c r="C59" s="165"/>
      <c r="D59" s="163"/>
      <c r="E59" s="167"/>
      <c r="F59" s="163"/>
      <c r="G59" s="167"/>
      <c r="H59" s="163"/>
      <c r="I59" s="165"/>
      <c r="J59" s="166"/>
      <c r="K59" s="163"/>
      <c r="L59" s="167"/>
      <c r="M59" s="163"/>
      <c r="N59" s="163"/>
      <c r="O59" s="163"/>
    </row>
    <row r="60" spans="1:15" ht="12.75">
      <c r="A60" s="287" t="s">
        <v>102</v>
      </c>
      <c r="B60" s="287"/>
      <c r="C60" s="157">
        <f>SUM(D60:O60)</f>
        <v>0</v>
      </c>
      <c r="D60" s="126"/>
      <c r="E60" s="170"/>
      <c r="F60" s="126"/>
      <c r="G60" s="170"/>
      <c r="H60" s="126"/>
      <c r="I60" s="157"/>
      <c r="J60" s="180"/>
      <c r="K60" s="126"/>
      <c r="L60" s="170"/>
      <c r="M60" s="126"/>
      <c r="N60" s="126"/>
      <c r="O60" s="126"/>
    </row>
    <row r="61" spans="1:15" ht="12.75">
      <c r="A61" s="287" t="s">
        <v>590</v>
      </c>
      <c r="B61" s="287"/>
      <c r="C61" s="157">
        <v>78</v>
      </c>
      <c r="D61" s="126"/>
      <c r="E61" s="170"/>
      <c r="F61" s="126"/>
      <c r="G61" s="170"/>
      <c r="H61" s="126"/>
      <c r="I61" s="157">
        <v>133</v>
      </c>
      <c r="J61" s="180"/>
      <c r="K61" s="126"/>
      <c r="L61" s="170"/>
      <c r="M61" s="126"/>
      <c r="N61" s="126"/>
      <c r="O61" s="126"/>
    </row>
    <row r="62" spans="1:15" ht="12.75">
      <c r="A62" s="287" t="s">
        <v>576</v>
      </c>
      <c r="B62" s="287"/>
      <c r="C62" s="157">
        <f>SUM(D62:O62)</f>
        <v>5</v>
      </c>
      <c r="D62" s="126"/>
      <c r="E62" s="170"/>
      <c r="F62" s="126"/>
      <c r="G62" s="170"/>
      <c r="H62" s="126"/>
      <c r="I62" s="157">
        <v>5</v>
      </c>
      <c r="J62" s="180"/>
      <c r="K62" s="126"/>
      <c r="L62" s="170"/>
      <c r="M62" s="126"/>
      <c r="N62" s="126"/>
      <c r="O62" s="126"/>
    </row>
    <row r="63" spans="1:15" ht="12.75">
      <c r="A63" s="287" t="s">
        <v>553</v>
      </c>
      <c r="B63" s="287"/>
      <c r="C63" s="157">
        <f>SUM(D63:O63)</f>
        <v>5</v>
      </c>
      <c r="D63" s="126"/>
      <c r="E63" s="170"/>
      <c r="F63" s="126"/>
      <c r="G63" s="170"/>
      <c r="H63" s="126"/>
      <c r="I63" s="157">
        <v>5</v>
      </c>
      <c r="J63" s="180"/>
      <c r="K63" s="126"/>
      <c r="L63" s="170"/>
      <c r="M63" s="126"/>
      <c r="N63" s="126"/>
      <c r="O63" s="126"/>
    </row>
    <row r="64" spans="1:15" ht="12.75">
      <c r="A64" s="274" t="s">
        <v>863</v>
      </c>
      <c r="B64" s="274"/>
      <c r="C64" s="156">
        <f>SUM(D64:O64)</f>
        <v>138</v>
      </c>
      <c r="D64" s="160">
        <v>0</v>
      </c>
      <c r="E64" s="169">
        <v>0</v>
      </c>
      <c r="F64" s="160">
        <v>0</v>
      </c>
      <c r="G64" s="169">
        <v>0</v>
      </c>
      <c r="H64" s="160">
        <v>0</v>
      </c>
      <c r="I64" s="156">
        <v>138</v>
      </c>
      <c r="J64" s="168">
        <v>0</v>
      </c>
      <c r="K64" s="160">
        <v>0</v>
      </c>
      <c r="L64" s="169">
        <v>0</v>
      </c>
      <c r="M64" s="160">
        <v>0</v>
      </c>
      <c r="N64" s="160">
        <v>0</v>
      </c>
      <c r="O64" s="160">
        <v>0</v>
      </c>
    </row>
    <row r="65" spans="1:15" ht="12.75">
      <c r="A65" s="15" t="s">
        <v>393</v>
      </c>
      <c r="B65" s="12" t="s">
        <v>887</v>
      </c>
      <c r="C65" s="165"/>
      <c r="D65" s="163"/>
      <c r="E65" s="167"/>
      <c r="F65" s="163"/>
      <c r="G65" s="167"/>
      <c r="H65" s="163"/>
      <c r="I65" s="165"/>
      <c r="J65" s="166"/>
      <c r="K65" s="163"/>
      <c r="L65" s="167"/>
      <c r="M65" s="163"/>
      <c r="N65" s="163"/>
      <c r="O65" s="163"/>
    </row>
    <row r="66" spans="1:15" ht="12.75">
      <c r="A66" s="287" t="s">
        <v>102</v>
      </c>
      <c r="B66" s="287"/>
      <c r="C66" s="157">
        <f>SUM(D66:O66)</f>
        <v>0</v>
      </c>
      <c r="D66" s="126"/>
      <c r="E66" s="170"/>
      <c r="F66" s="126"/>
      <c r="G66" s="170"/>
      <c r="H66" s="126"/>
      <c r="I66" s="157"/>
      <c r="J66" s="180"/>
      <c r="K66" s="126"/>
      <c r="L66" s="170"/>
      <c r="M66" s="126"/>
      <c r="N66" s="126"/>
      <c r="O66" s="126"/>
    </row>
    <row r="67" spans="1:15" ht="12.75">
      <c r="A67" s="287" t="s">
        <v>590</v>
      </c>
      <c r="B67" s="287"/>
      <c r="C67" s="157">
        <f>SUM(D67:O67)</f>
        <v>230</v>
      </c>
      <c r="D67" s="126"/>
      <c r="E67" s="170"/>
      <c r="F67" s="126"/>
      <c r="G67" s="170"/>
      <c r="H67" s="126"/>
      <c r="I67" s="157">
        <v>230</v>
      </c>
      <c r="J67" s="180"/>
      <c r="K67" s="126"/>
      <c r="L67" s="170"/>
      <c r="M67" s="126"/>
      <c r="N67" s="126"/>
      <c r="O67" s="126"/>
    </row>
    <row r="68" spans="1:15" ht="12.75">
      <c r="A68" s="287" t="s">
        <v>856</v>
      </c>
      <c r="B68" s="287"/>
      <c r="C68" s="157">
        <f>SUM(D68:O68)</f>
        <v>100</v>
      </c>
      <c r="D68" s="126"/>
      <c r="E68" s="170"/>
      <c r="F68" s="126"/>
      <c r="G68" s="170"/>
      <c r="H68" s="126"/>
      <c r="I68" s="157">
        <v>100</v>
      </c>
      <c r="J68" s="180"/>
      <c r="K68" s="126"/>
      <c r="L68" s="170"/>
      <c r="M68" s="126"/>
      <c r="N68" s="126"/>
      <c r="O68" s="126"/>
    </row>
    <row r="69" spans="1:15" ht="12.75">
      <c r="A69" s="287" t="s">
        <v>690</v>
      </c>
      <c r="B69" s="287"/>
      <c r="C69" s="157">
        <f>SUM(D69:O69)</f>
        <v>100</v>
      </c>
      <c r="D69" s="126"/>
      <c r="E69" s="170"/>
      <c r="F69" s="126"/>
      <c r="G69" s="170"/>
      <c r="H69" s="126"/>
      <c r="I69" s="157">
        <v>100</v>
      </c>
      <c r="J69" s="180"/>
      <c r="K69" s="126"/>
      <c r="L69" s="170"/>
      <c r="M69" s="126"/>
      <c r="N69" s="126"/>
      <c r="O69" s="126"/>
    </row>
    <row r="70" spans="1:15" ht="12.75">
      <c r="A70" s="274" t="s">
        <v>670</v>
      </c>
      <c r="B70" s="273"/>
      <c r="C70" s="157">
        <f>SUM(D70:O70)</f>
        <v>330</v>
      </c>
      <c r="D70" s="126"/>
      <c r="E70" s="170"/>
      <c r="F70" s="126"/>
      <c r="G70" s="170"/>
      <c r="H70" s="126"/>
      <c r="I70" s="157">
        <v>330</v>
      </c>
      <c r="J70" s="180"/>
      <c r="K70" s="126"/>
      <c r="L70" s="170"/>
      <c r="M70" s="126"/>
      <c r="N70" s="126"/>
      <c r="O70" s="126"/>
    </row>
    <row r="71" spans="1:15" ht="12.75">
      <c r="A71" s="28" t="s">
        <v>860</v>
      </c>
      <c r="B71" s="12" t="s">
        <v>887</v>
      </c>
      <c r="C71" s="167"/>
      <c r="D71" s="163"/>
      <c r="E71" s="167"/>
      <c r="F71" s="163"/>
      <c r="G71" s="167"/>
      <c r="H71" s="163"/>
      <c r="I71" s="165"/>
      <c r="J71" s="167"/>
      <c r="K71" s="163"/>
      <c r="L71" s="167"/>
      <c r="M71" s="163"/>
      <c r="N71" s="167"/>
      <c r="O71" s="163"/>
    </row>
    <row r="72" spans="1:15" ht="12.75">
      <c r="A72" s="287" t="s">
        <v>102</v>
      </c>
      <c r="B72" s="287"/>
      <c r="C72" s="170">
        <f>SUM(D72:O72)</f>
        <v>0</v>
      </c>
      <c r="D72" s="126"/>
      <c r="E72" s="170"/>
      <c r="F72" s="126"/>
      <c r="G72" s="170"/>
      <c r="H72" s="126"/>
      <c r="I72" s="157">
        <v>0</v>
      </c>
      <c r="J72" s="170"/>
      <c r="K72" s="126"/>
      <c r="L72" s="170"/>
      <c r="M72" s="126"/>
      <c r="N72" s="170"/>
      <c r="O72" s="126"/>
    </row>
    <row r="73" spans="1:15" ht="12.75">
      <c r="A73" s="287" t="s">
        <v>590</v>
      </c>
      <c r="B73" s="287"/>
      <c r="C73" s="170">
        <v>0</v>
      </c>
      <c r="D73" s="126"/>
      <c r="E73" s="170"/>
      <c r="F73" s="126"/>
      <c r="G73" s="170"/>
      <c r="H73" s="126"/>
      <c r="I73" s="157">
        <v>0</v>
      </c>
      <c r="J73" s="170"/>
      <c r="K73" s="126"/>
      <c r="L73" s="170"/>
      <c r="M73" s="126"/>
      <c r="N73" s="170"/>
      <c r="O73" s="126"/>
    </row>
    <row r="74" spans="1:15" ht="12.75">
      <c r="A74" s="287" t="s">
        <v>861</v>
      </c>
      <c r="B74" s="287"/>
      <c r="C74" s="170">
        <v>260</v>
      </c>
      <c r="D74" s="126"/>
      <c r="E74" s="170"/>
      <c r="F74" s="126"/>
      <c r="G74" s="170"/>
      <c r="H74" s="126"/>
      <c r="I74" s="157">
        <v>260</v>
      </c>
      <c r="J74" s="170"/>
      <c r="K74" s="126"/>
      <c r="L74" s="170"/>
      <c r="M74" s="126"/>
      <c r="N74" s="170"/>
      <c r="O74" s="126"/>
    </row>
    <row r="75" spans="1:15" ht="12.75">
      <c r="A75" s="287" t="s">
        <v>690</v>
      </c>
      <c r="B75" s="287"/>
      <c r="C75" s="170">
        <v>260</v>
      </c>
      <c r="D75" s="126"/>
      <c r="E75" s="170"/>
      <c r="F75" s="126"/>
      <c r="G75" s="170"/>
      <c r="H75" s="126"/>
      <c r="I75" s="157">
        <v>260</v>
      </c>
      <c r="J75" s="170"/>
      <c r="K75" s="126"/>
      <c r="L75" s="170"/>
      <c r="M75" s="126"/>
      <c r="N75" s="170"/>
      <c r="O75" s="126"/>
    </row>
    <row r="76" spans="1:15" ht="12.75">
      <c r="A76" s="274" t="s">
        <v>670</v>
      </c>
      <c r="B76" s="274"/>
      <c r="C76" s="156">
        <f>SUM(D76:O76)</f>
        <v>260</v>
      </c>
      <c r="D76" s="160">
        <v>0</v>
      </c>
      <c r="E76" s="169">
        <v>0</v>
      </c>
      <c r="F76" s="160">
        <v>0</v>
      </c>
      <c r="G76" s="169">
        <v>0</v>
      </c>
      <c r="H76" s="160">
        <v>0</v>
      </c>
      <c r="I76" s="156">
        <v>260</v>
      </c>
      <c r="J76" s="169">
        <v>0</v>
      </c>
      <c r="K76" s="160">
        <v>0</v>
      </c>
      <c r="L76" s="169">
        <v>0</v>
      </c>
      <c r="M76" s="160">
        <v>0</v>
      </c>
      <c r="N76" s="169">
        <v>0</v>
      </c>
      <c r="O76" s="160">
        <v>0</v>
      </c>
    </row>
    <row r="77" spans="1:15" s="224" customFormat="1" ht="12.75">
      <c r="A77" s="288" t="s">
        <v>102</v>
      </c>
      <c r="B77" s="287"/>
      <c r="C77" s="336">
        <f>SUM(D77:O77)</f>
        <v>271166</v>
      </c>
      <c r="D77" s="175">
        <f aca="true" t="shared" si="5" ref="D77:O77">SUM(D13,D17,D21,D35,D42,D48,D54,D60,D66,)</f>
        <v>163140</v>
      </c>
      <c r="E77" s="174">
        <f t="shared" si="5"/>
        <v>41675</v>
      </c>
      <c r="F77" s="175">
        <f t="shared" si="5"/>
        <v>53619</v>
      </c>
      <c r="G77" s="174">
        <f t="shared" si="5"/>
        <v>0</v>
      </c>
      <c r="H77" s="175">
        <f t="shared" si="5"/>
        <v>0</v>
      </c>
      <c r="I77" s="174">
        <f t="shared" si="5"/>
        <v>12000</v>
      </c>
      <c r="J77" s="175">
        <f t="shared" si="5"/>
        <v>0</v>
      </c>
      <c r="K77" s="174">
        <f t="shared" si="5"/>
        <v>732</v>
      </c>
      <c r="L77" s="175">
        <f t="shared" si="5"/>
        <v>0</v>
      </c>
      <c r="M77" s="174">
        <f t="shared" si="5"/>
        <v>0</v>
      </c>
      <c r="N77" s="175">
        <f t="shared" si="5"/>
        <v>0</v>
      </c>
      <c r="O77" s="174">
        <f t="shared" si="5"/>
        <v>0</v>
      </c>
    </row>
    <row r="78" spans="1:15" s="224" customFormat="1" ht="12.75">
      <c r="A78" s="288" t="s">
        <v>862</v>
      </c>
      <c r="B78" s="287"/>
      <c r="C78" s="336">
        <f>SUM(D78:O78)</f>
        <v>334870</v>
      </c>
      <c r="D78" s="175">
        <f aca="true" t="shared" si="6" ref="D78:O78">SUM(D14,D18,D22,D36,D43,D49,D55,D61,D67,)</f>
        <v>168278</v>
      </c>
      <c r="E78" s="174">
        <f t="shared" si="6"/>
        <v>43062</v>
      </c>
      <c r="F78" s="175">
        <f t="shared" si="6"/>
        <v>53619</v>
      </c>
      <c r="G78" s="174">
        <f t="shared" si="6"/>
        <v>0</v>
      </c>
      <c r="H78" s="175">
        <f t="shared" si="6"/>
        <v>0</v>
      </c>
      <c r="I78" s="174">
        <f t="shared" si="6"/>
        <v>62759</v>
      </c>
      <c r="J78" s="175">
        <f t="shared" si="6"/>
        <v>0</v>
      </c>
      <c r="K78" s="174">
        <f t="shared" si="6"/>
        <v>7152</v>
      </c>
      <c r="L78" s="175">
        <f t="shared" si="6"/>
        <v>0</v>
      </c>
      <c r="M78" s="174">
        <f t="shared" si="6"/>
        <v>0</v>
      </c>
      <c r="N78" s="175">
        <f t="shared" si="6"/>
        <v>0</v>
      </c>
      <c r="O78" s="174">
        <f t="shared" si="6"/>
        <v>0</v>
      </c>
    </row>
    <row r="79" spans="1:15" s="224" customFormat="1" ht="12.75">
      <c r="A79" s="288" t="s">
        <v>553</v>
      </c>
      <c r="B79" s="287"/>
      <c r="C79" s="336">
        <f>SUM(D79:O79)</f>
        <v>29575</v>
      </c>
      <c r="D79" s="175">
        <f>SUM(D32,D39,D45,D51,D57,D63,D69,D75)</f>
        <v>-2752</v>
      </c>
      <c r="E79" s="175">
        <f aca="true" t="shared" si="7" ref="E79:O79">SUM(E32,E39,E45,E51,E57,E63,E69,E75)</f>
        <v>-1280</v>
      </c>
      <c r="F79" s="175">
        <f t="shared" si="7"/>
        <v>12205</v>
      </c>
      <c r="G79" s="175">
        <f t="shared" si="7"/>
        <v>0</v>
      </c>
      <c r="H79" s="175">
        <f t="shared" si="7"/>
        <v>0</v>
      </c>
      <c r="I79" s="175">
        <f t="shared" si="7"/>
        <v>19308</v>
      </c>
      <c r="J79" s="175">
        <f t="shared" si="7"/>
        <v>0</v>
      </c>
      <c r="K79" s="175">
        <f t="shared" si="7"/>
        <v>2094</v>
      </c>
      <c r="L79" s="175">
        <f t="shared" si="7"/>
        <v>0</v>
      </c>
      <c r="M79" s="175">
        <f t="shared" si="7"/>
        <v>0</v>
      </c>
      <c r="N79" s="175">
        <f t="shared" si="7"/>
        <v>0</v>
      </c>
      <c r="O79" s="175">
        <f t="shared" si="7"/>
        <v>0</v>
      </c>
    </row>
    <row r="80" spans="1:15" ht="12.75">
      <c r="A80" s="289" t="s">
        <v>670</v>
      </c>
      <c r="B80" s="403"/>
      <c r="C80" s="388">
        <f>SUM(D80:O80)</f>
        <v>364445</v>
      </c>
      <c r="D80" s="317">
        <f>SUM(D78:D79)</f>
        <v>165526</v>
      </c>
      <c r="E80" s="318">
        <f aca="true" t="shared" si="8" ref="E80:O80">SUM(E78:E79)</f>
        <v>41782</v>
      </c>
      <c r="F80" s="317">
        <f t="shared" si="8"/>
        <v>65824</v>
      </c>
      <c r="G80" s="318">
        <f t="shared" si="8"/>
        <v>0</v>
      </c>
      <c r="H80" s="317">
        <f t="shared" si="8"/>
        <v>0</v>
      </c>
      <c r="I80" s="318">
        <f t="shared" si="8"/>
        <v>82067</v>
      </c>
      <c r="J80" s="317">
        <f t="shared" si="8"/>
        <v>0</v>
      </c>
      <c r="K80" s="318">
        <f t="shared" si="8"/>
        <v>9246</v>
      </c>
      <c r="L80" s="317">
        <f t="shared" si="8"/>
        <v>0</v>
      </c>
      <c r="M80" s="318">
        <f t="shared" si="8"/>
        <v>0</v>
      </c>
      <c r="N80" s="317">
        <f t="shared" si="8"/>
        <v>0</v>
      </c>
      <c r="O80" s="318">
        <f t="shared" si="8"/>
        <v>0</v>
      </c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4" t="s">
        <v>893</v>
      </c>
      <c r="B82" s="55" t="s">
        <v>887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</row>
    <row r="83" spans="1:15" ht="12.75">
      <c r="A83" s="14" t="s">
        <v>892</v>
      </c>
      <c r="B83" s="55" t="s">
        <v>889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</row>
    <row r="84" spans="1:15" ht="12.75">
      <c r="A84" s="14" t="s">
        <v>894</v>
      </c>
      <c r="B84" s="55" t="s">
        <v>895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</row>
    <row r="85" spans="1:15" ht="12.75">
      <c r="A85" s="1"/>
      <c r="B85" s="1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</sheetData>
  <sheetProtection/>
  <mergeCells count="13">
    <mergeCell ref="M7:M10"/>
    <mergeCell ref="N7:N10"/>
    <mergeCell ref="D8:D10"/>
    <mergeCell ref="C7:C10"/>
    <mergeCell ref="J7:L7"/>
    <mergeCell ref="D7:I7"/>
    <mergeCell ref="A4:P4"/>
    <mergeCell ref="A5:P5"/>
    <mergeCell ref="A7:A10"/>
    <mergeCell ref="F8:F10"/>
    <mergeCell ref="J8:J10"/>
    <mergeCell ref="K8:K10"/>
    <mergeCell ref="O7:O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&amp;C&amp;P. oldal</oddFooter>
  </headerFooter>
  <rowBreaks count="1" manualBreakCount="1">
    <brk id="4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N178"/>
  <sheetViews>
    <sheetView view="pageBreakPreview" zoomScaleNormal="75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4.57421875" style="0" customWidth="1"/>
    <col min="2" max="2" width="10.00390625" style="260" customWidth="1"/>
    <col min="3" max="3" width="9.421875" style="0" customWidth="1"/>
    <col min="4" max="4" width="9.8515625" style="0" customWidth="1"/>
    <col min="5" max="5" width="9.28125" style="0" customWidth="1"/>
    <col min="6" max="6" width="8.7109375" style="0" customWidth="1"/>
    <col min="7" max="7" width="11.28125" style="0" customWidth="1"/>
    <col min="8" max="8" width="10.421875" style="0" customWidth="1"/>
    <col min="9" max="9" width="8.7109375" style="0" customWidth="1"/>
    <col min="10" max="10" width="10.57421875" style="0" customWidth="1"/>
    <col min="11" max="12" width="8.7109375" style="0" customWidth="1"/>
    <col min="13" max="13" width="14.28125" style="0" hidden="1" customWidth="1"/>
  </cols>
  <sheetData>
    <row r="1" spans="1:13" ht="15.75">
      <c r="A1" s="4" t="s">
        <v>927</v>
      </c>
      <c r="B1" s="46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5.75">
      <c r="A2" s="4"/>
      <c r="B2" s="46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15.75">
      <c r="A3" s="451" t="s">
        <v>86</v>
      </c>
      <c r="B3" s="451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243"/>
    </row>
    <row r="4" spans="1:13" ht="15.75">
      <c r="A4" s="451" t="s">
        <v>914</v>
      </c>
      <c r="B4" s="451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243"/>
    </row>
    <row r="5" spans="1:13" ht="15.75">
      <c r="A5" s="451" t="s">
        <v>22</v>
      </c>
      <c r="B5" s="451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243"/>
    </row>
    <row r="6" spans="1:13" ht="12.75">
      <c r="A6" s="5"/>
      <c r="B6" s="5"/>
      <c r="C6" s="5"/>
      <c r="D6" s="5"/>
      <c r="E6" s="5"/>
      <c r="F6" s="5"/>
      <c r="G6" s="33"/>
      <c r="H6" s="5"/>
      <c r="I6" s="5"/>
      <c r="J6" s="490" t="s">
        <v>43</v>
      </c>
      <c r="K6" s="491"/>
      <c r="L6" s="491"/>
      <c r="M6" s="348"/>
    </row>
    <row r="7" spans="1:13" ht="12.75">
      <c r="A7" s="454" t="s">
        <v>540</v>
      </c>
      <c r="B7" s="397"/>
      <c r="C7" s="454" t="s">
        <v>542</v>
      </c>
      <c r="D7" s="19"/>
      <c r="E7" s="20"/>
      <c r="F7" s="20" t="s">
        <v>90</v>
      </c>
      <c r="G7" s="349"/>
      <c r="H7" s="11"/>
      <c r="I7" s="457" t="s">
        <v>91</v>
      </c>
      <c r="J7" s="458"/>
      <c r="K7" s="454" t="s">
        <v>74</v>
      </c>
      <c r="L7" s="454" t="s">
        <v>75</v>
      </c>
      <c r="M7" s="487" t="s">
        <v>634</v>
      </c>
    </row>
    <row r="8" spans="1:13" ht="12.75">
      <c r="A8" s="446"/>
      <c r="B8" s="398"/>
      <c r="C8" s="446"/>
      <c r="D8" s="454" t="s">
        <v>145</v>
      </c>
      <c r="E8" s="7" t="s">
        <v>76</v>
      </c>
      <c r="F8" s="484" t="s">
        <v>77</v>
      </c>
      <c r="G8" s="21" t="s">
        <v>78</v>
      </c>
      <c r="H8" s="8" t="s">
        <v>47</v>
      </c>
      <c r="I8" s="454" t="s">
        <v>79</v>
      </c>
      <c r="J8" s="454" t="s">
        <v>543</v>
      </c>
      <c r="K8" s="446"/>
      <c r="L8" s="446"/>
      <c r="M8" s="488"/>
    </row>
    <row r="9" spans="1:13" ht="12.75">
      <c r="A9" s="446"/>
      <c r="B9" s="398"/>
      <c r="C9" s="446"/>
      <c r="D9" s="446"/>
      <c r="E9" s="21" t="s">
        <v>93</v>
      </c>
      <c r="F9" s="485"/>
      <c r="G9" s="21" t="s">
        <v>82</v>
      </c>
      <c r="H9" s="23" t="s">
        <v>257</v>
      </c>
      <c r="I9" s="446"/>
      <c r="J9" s="446"/>
      <c r="K9" s="446"/>
      <c r="L9" s="446"/>
      <c r="M9" s="488"/>
    </row>
    <row r="10" spans="1:13" ht="12.75">
      <c r="A10" s="456"/>
      <c r="B10" s="399"/>
      <c r="C10" s="456"/>
      <c r="D10" s="456"/>
      <c r="E10" s="9" t="s">
        <v>84</v>
      </c>
      <c r="F10" s="486"/>
      <c r="G10" s="9" t="s">
        <v>85</v>
      </c>
      <c r="H10" s="25" t="s">
        <v>258</v>
      </c>
      <c r="I10" s="456"/>
      <c r="J10" s="456"/>
      <c r="K10" s="456"/>
      <c r="L10" s="456"/>
      <c r="M10" s="489"/>
    </row>
    <row r="11" spans="1:13" ht="12.75">
      <c r="A11" s="10" t="s">
        <v>7</v>
      </c>
      <c r="B11" s="349"/>
      <c r="C11" s="10" t="s">
        <v>8</v>
      </c>
      <c r="D11" s="10" t="s">
        <v>9</v>
      </c>
      <c r="E11" s="10" t="s">
        <v>10</v>
      </c>
      <c r="F11" s="19" t="s">
        <v>11</v>
      </c>
      <c r="G11" s="10" t="s">
        <v>12</v>
      </c>
      <c r="H11" s="11" t="s">
        <v>14</v>
      </c>
      <c r="I11" s="10" t="s">
        <v>15</v>
      </c>
      <c r="J11" s="10" t="s">
        <v>16</v>
      </c>
      <c r="K11" s="10" t="s">
        <v>17</v>
      </c>
      <c r="L11" s="10" t="s">
        <v>18</v>
      </c>
      <c r="M11" s="350" t="s">
        <v>19</v>
      </c>
    </row>
    <row r="12" spans="1:13" ht="12.75">
      <c r="A12" s="276" t="s">
        <v>450</v>
      </c>
      <c r="B12" s="405" t="s">
        <v>887</v>
      </c>
      <c r="C12" s="22"/>
      <c r="D12" s="7"/>
      <c r="E12" s="22"/>
      <c r="F12" s="29"/>
      <c r="G12" s="21"/>
      <c r="H12" s="18"/>
      <c r="I12" s="7"/>
      <c r="J12" s="18"/>
      <c r="K12" s="7"/>
      <c r="L12" s="12"/>
      <c r="M12" s="12"/>
    </row>
    <row r="13" spans="1:14" ht="12.75">
      <c r="A13" s="273" t="s">
        <v>102</v>
      </c>
      <c r="B13" s="273"/>
      <c r="C13" s="272">
        <f>SUM(D13:K13)</f>
        <v>189127</v>
      </c>
      <c r="D13" s="277">
        <f aca="true" t="shared" si="0" ref="D13:L13">SUM(D18,D25,D34)</f>
        <v>106116</v>
      </c>
      <c r="E13" s="272">
        <f t="shared" si="0"/>
        <v>28237</v>
      </c>
      <c r="F13" s="271">
        <f t="shared" si="0"/>
        <v>54774</v>
      </c>
      <c r="G13" s="277">
        <f t="shared" si="0"/>
        <v>0</v>
      </c>
      <c r="H13" s="272">
        <f t="shared" si="0"/>
        <v>0</v>
      </c>
      <c r="I13" s="277">
        <f t="shared" si="0"/>
        <v>0</v>
      </c>
      <c r="J13" s="272">
        <f t="shared" si="0"/>
        <v>0</v>
      </c>
      <c r="K13" s="277">
        <f t="shared" si="0"/>
        <v>0</v>
      </c>
      <c r="L13" s="277">
        <f t="shared" si="0"/>
        <v>0</v>
      </c>
      <c r="M13" s="277"/>
      <c r="N13" s="212">
        <f aca="true" t="shared" si="1" ref="N13:N18">SUM(D13:L13)</f>
        <v>189127</v>
      </c>
    </row>
    <row r="14" spans="1:14" s="323" customFormat="1" ht="12.75">
      <c r="A14" s="273" t="s">
        <v>531</v>
      </c>
      <c r="B14" s="273"/>
      <c r="C14" s="404">
        <f>SUM(C19,C26,C35)</f>
        <v>198738</v>
      </c>
      <c r="D14" s="322">
        <f aca="true" t="shared" si="2" ref="D14:L14">SUM(D19,D26,D35)</f>
        <v>112288</v>
      </c>
      <c r="E14" s="322">
        <f t="shared" si="2"/>
        <v>29376</v>
      </c>
      <c r="F14" s="322">
        <f t="shared" si="2"/>
        <v>57074</v>
      </c>
      <c r="G14" s="322">
        <f t="shared" si="2"/>
        <v>0</v>
      </c>
      <c r="H14" s="322">
        <f t="shared" si="2"/>
        <v>0</v>
      </c>
      <c r="I14" s="322">
        <f t="shared" si="2"/>
        <v>0</v>
      </c>
      <c r="J14" s="322">
        <f t="shared" si="2"/>
        <v>0</v>
      </c>
      <c r="K14" s="322">
        <f t="shared" si="2"/>
        <v>0</v>
      </c>
      <c r="L14" s="322">
        <f t="shared" si="2"/>
        <v>0</v>
      </c>
      <c r="M14" s="322">
        <f>SUM(M19,M26,M35)</f>
        <v>0</v>
      </c>
      <c r="N14" s="212">
        <f t="shared" si="1"/>
        <v>198738</v>
      </c>
    </row>
    <row r="15" spans="1:14" ht="12.75">
      <c r="A15" s="273" t="s">
        <v>552</v>
      </c>
      <c r="B15" s="273"/>
      <c r="C15" s="404">
        <f aca="true" t="shared" si="3" ref="C15:M15">SUM(C22,C31,C38)</f>
        <v>20064</v>
      </c>
      <c r="D15" s="322">
        <f t="shared" si="3"/>
        <v>8365</v>
      </c>
      <c r="E15" s="322">
        <f t="shared" si="3"/>
        <v>2816</v>
      </c>
      <c r="F15" s="322">
        <f t="shared" si="3"/>
        <v>8883</v>
      </c>
      <c r="G15" s="322">
        <f t="shared" si="3"/>
        <v>0</v>
      </c>
      <c r="H15" s="322">
        <f t="shared" si="3"/>
        <v>0</v>
      </c>
      <c r="I15" s="322">
        <f t="shared" si="3"/>
        <v>0</v>
      </c>
      <c r="J15" s="322">
        <f t="shared" si="3"/>
        <v>0</v>
      </c>
      <c r="K15" s="322">
        <f t="shared" si="3"/>
        <v>0</v>
      </c>
      <c r="L15" s="322">
        <f t="shared" si="3"/>
        <v>0</v>
      </c>
      <c r="M15" s="322">
        <f t="shared" si="3"/>
        <v>0</v>
      </c>
      <c r="N15" s="212">
        <f t="shared" si="1"/>
        <v>20064</v>
      </c>
    </row>
    <row r="16" spans="1:14" ht="12.75">
      <c r="A16" s="273" t="s">
        <v>531</v>
      </c>
      <c r="B16" s="273"/>
      <c r="C16" s="404">
        <f aca="true" t="shared" si="4" ref="C16:M16">SUM(C23,C32,C39)</f>
        <v>218802</v>
      </c>
      <c r="D16" s="322">
        <f t="shared" si="4"/>
        <v>120653</v>
      </c>
      <c r="E16" s="322">
        <f t="shared" si="4"/>
        <v>32192</v>
      </c>
      <c r="F16" s="322">
        <f t="shared" si="4"/>
        <v>65957</v>
      </c>
      <c r="G16" s="322">
        <f t="shared" si="4"/>
        <v>0</v>
      </c>
      <c r="H16" s="322">
        <f t="shared" si="4"/>
        <v>0</v>
      </c>
      <c r="I16" s="322">
        <f t="shared" si="4"/>
        <v>0</v>
      </c>
      <c r="J16" s="322">
        <f t="shared" si="4"/>
        <v>0</v>
      </c>
      <c r="K16" s="322">
        <f t="shared" si="4"/>
        <v>0</v>
      </c>
      <c r="L16" s="322">
        <f t="shared" si="4"/>
        <v>0</v>
      </c>
      <c r="M16" s="322">
        <f t="shared" si="4"/>
        <v>0</v>
      </c>
      <c r="N16" s="212">
        <f t="shared" si="1"/>
        <v>218802</v>
      </c>
    </row>
    <row r="17" spans="1:14" ht="12.75">
      <c r="A17" s="15" t="s">
        <v>439</v>
      </c>
      <c r="B17" s="12"/>
      <c r="C17" s="26"/>
      <c r="D17" s="12"/>
      <c r="E17" s="26"/>
      <c r="F17" s="39"/>
      <c r="G17" s="12"/>
      <c r="H17" s="26"/>
      <c r="I17" s="12"/>
      <c r="J17" s="26"/>
      <c r="K17" s="12"/>
      <c r="L17" s="163"/>
      <c r="M17" s="163"/>
      <c r="N17" s="212">
        <f t="shared" si="1"/>
        <v>0</v>
      </c>
    </row>
    <row r="18" spans="1:14" ht="12.75">
      <c r="A18" s="273" t="s">
        <v>102</v>
      </c>
      <c r="B18" s="273"/>
      <c r="C18" s="170">
        <f>SUM(D18:L18)</f>
        <v>82196</v>
      </c>
      <c r="D18" s="126">
        <v>45085</v>
      </c>
      <c r="E18" s="170">
        <v>12057</v>
      </c>
      <c r="F18" s="180">
        <v>25054</v>
      </c>
      <c r="G18" s="126">
        <v>0</v>
      </c>
      <c r="H18" s="170">
        <v>0</v>
      </c>
      <c r="I18" s="126">
        <v>0</v>
      </c>
      <c r="J18" s="170">
        <v>0</v>
      </c>
      <c r="K18" s="126">
        <v>0</v>
      </c>
      <c r="L18" s="126">
        <v>0</v>
      </c>
      <c r="M18" s="126"/>
      <c r="N18" s="212">
        <f t="shared" si="1"/>
        <v>82196</v>
      </c>
    </row>
    <row r="19" spans="1:14" ht="12.75">
      <c r="A19" s="273" t="s">
        <v>531</v>
      </c>
      <c r="B19" s="273"/>
      <c r="C19" s="272">
        <v>85892</v>
      </c>
      <c r="D19" s="277">
        <v>47375</v>
      </c>
      <c r="E19" s="272">
        <v>12519</v>
      </c>
      <c r="F19" s="271">
        <v>25998</v>
      </c>
      <c r="G19" s="277">
        <v>0</v>
      </c>
      <c r="H19" s="272">
        <v>0</v>
      </c>
      <c r="I19" s="277">
        <v>0</v>
      </c>
      <c r="J19" s="272">
        <v>0</v>
      </c>
      <c r="K19" s="277">
        <v>0</v>
      </c>
      <c r="L19" s="277">
        <v>0</v>
      </c>
      <c r="M19" s="277"/>
      <c r="N19" s="212">
        <v>85213</v>
      </c>
    </row>
    <row r="20" spans="1:14" ht="12.75">
      <c r="A20" s="273" t="s">
        <v>900</v>
      </c>
      <c r="B20" s="273"/>
      <c r="C20" s="170">
        <v>3226</v>
      </c>
      <c r="D20" s="277">
        <v>2095</v>
      </c>
      <c r="E20" s="272">
        <v>1131</v>
      </c>
      <c r="F20" s="271"/>
      <c r="G20" s="277"/>
      <c r="H20" s="272"/>
      <c r="I20" s="277"/>
      <c r="J20" s="272"/>
      <c r="K20" s="277"/>
      <c r="L20" s="277"/>
      <c r="M20" s="277"/>
      <c r="N20" s="212"/>
    </row>
    <row r="21" spans="1:14" ht="12.75">
      <c r="A21" s="273" t="s">
        <v>901</v>
      </c>
      <c r="B21" s="273"/>
      <c r="C21" s="170"/>
      <c r="D21" s="277">
        <v>1522</v>
      </c>
      <c r="E21" s="272"/>
      <c r="F21" s="271">
        <v>-1522</v>
      </c>
      <c r="G21" s="277"/>
      <c r="H21" s="272"/>
      <c r="I21" s="277"/>
      <c r="J21" s="272"/>
      <c r="K21" s="277"/>
      <c r="L21" s="277"/>
      <c r="M21" s="277"/>
      <c r="N21" s="212"/>
    </row>
    <row r="22" spans="1:14" ht="12.75">
      <c r="A22" s="273" t="s">
        <v>552</v>
      </c>
      <c r="B22" s="273"/>
      <c r="C22" s="170">
        <f aca="true" t="shared" si="5" ref="C22:M22">SUM(C20:C20)</f>
        <v>3226</v>
      </c>
      <c r="D22" s="126">
        <v>3617</v>
      </c>
      <c r="E22" s="126">
        <f t="shared" si="5"/>
        <v>1131</v>
      </c>
      <c r="F22" s="126">
        <v>-1522</v>
      </c>
      <c r="G22" s="126">
        <f t="shared" si="5"/>
        <v>0</v>
      </c>
      <c r="H22" s="126">
        <f t="shared" si="5"/>
        <v>0</v>
      </c>
      <c r="I22" s="126">
        <f t="shared" si="5"/>
        <v>0</v>
      </c>
      <c r="J22" s="126">
        <f t="shared" si="5"/>
        <v>0</v>
      </c>
      <c r="K22" s="126">
        <f t="shared" si="5"/>
        <v>0</v>
      </c>
      <c r="L22" s="126">
        <f t="shared" si="5"/>
        <v>0</v>
      </c>
      <c r="M22" s="126">
        <f t="shared" si="5"/>
        <v>0</v>
      </c>
      <c r="N22" s="212"/>
    </row>
    <row r="23" spans="1:14" ht="12.75">
      <c r="A23" s="274" t="s">
        <v>531</v>
      </c>
      <c r="B23" s="274"/>
      <c r="C23" s="351">
        <f aca="true" t="shared" si="6" ref="C23:M23">SUM(C19,C22)</f>
        <v>89118</v>
      </c>
      <c r="D23" s="324">
        <f t="shared" si="6"/>
        <v>50992</v>
      </c>
      <c r="E23" s="324">
        <f t="shared" si="6"/>
        <v>13650</v>
      </c>
      <c r="F23" s="324">
        <f t="shared" si="6"/>
        <v>24476</v>
      </c>
      <c r="G23" s="324">
        <f t="shared" si="6"/>
        <v>0</v>
      </c>
      <c r="H23" s="324">
        <f t="shared" si="6"/>
        <v>0</v>
      </c>
      <c r="I23" s="324">
        <f t="shared" si="6"/>
        <v>0</v>
      </c>
      <c r="J23" s="324">
        <f t="shared" si="6"/>
        <v>0</v>
      </c>
      <c r="K23" s="324">
        <f t="shared" si="6"/>
        <v>0</v>
      </c>
      <c r="L23" s="324">
        <f t="shared" si="6"/>
        <v>0</v>
      </c>
      <c r="M23" s="324">
        <f t="shared" si="6"/>
        <v>0</v>
      </c>
      <c r="N23" s="212"/>
    </row>
    <row r="24" spans="1:14" ht="12.75">
      <c r="A24" s="28" t="s">
        <v>440</v>
      </c>
      <c r="B24" s="13"/>
      <c r="C24" s="170"/>
      <c r="D24" s="126"/>
      <c r="E24" s="170"/>
      <c r="F24" s="180"/>
      <c r="G24" s="126"/>
      <c r="H24" s="170"/>
      <c r="I24" s="126"/>
      <c r="J24" s="170"/>
      <c r="K24" s="126"/>
      <c r="L24" s="126"/>
      <c r="M24" s="163"/>
      <c r="N24" s="212">
        <f>SUM(D24:L24)</f>
        <v>0</v>
      </c>
    </row>
    <row r="25" spans="1:14" ht="12.75">
      <c r="A25" s="273" t="s">
        <v>102</v>
      </c>
      <c r="B25" s="273"/>
      <c r="C25" s="170">
        <f>SUM(D25:L25)</f>
        <v>69067</v>
      </c>
      <c r="D25" s="126">
        <v>39334</v>
      </c>
      <c r="E25" s="170">
        <v>10445</v>
      </c>
      <c r="F25" s="180">
        <v>19288</v>
      </c>
      <c r="G25" s="126">
        <v>0</v>
      </c>
      <c r="H25" s="170">
        <v>0</v>
      </c>
      <c r="I25" s="126">
        <v>0</v>
      </c>
      <c r="J25" s="170">
        <v>0</v>
      </c>
      <c r="K25" s="126">
        <v>0</v>
      </c>
      <c r="L25" s="126">
        <v>0</v>
      </c>
      <c r="M25" s="126"/>
      <c r="N25" s="212">
        <f>SUM(D25:L25)</f>
        <v>69067</v>
      </c>
    </row>
    <row r="26" spans="1:14" ht="12.75">
      <c r="A26" s="273" t="s">
        <v>531</v>
      </c>
      <c r="B26" s="273"/>
      <c r="C26" s="272">
        <v>72515</v>
      </c>
      <c r="D26" s="277">
        <v>41481</v>
      </c>
      <c r="E26" s="272">
        <v>10869</v>
      </c>
      <c r="F26" s="271">
        <v>20165</v>
      </c>
      <c r="G26" s="277">
        <v>0</v>
      </c>
      <c r="H26" s="272">
        <v>0</v>
      </c>
      <c r="I26" s="277">
        <v>0</v>
      </c>
      <c r="J26" s="272">
        <v>0</v>
      </c>
      <c r="K26" s="277">
        <v>0</v>
      </c>
      <c r="L26" s="277">
        <v>0</v>
      </c>
      <c r="M26" s="277"/>
      <c r="N26" s="212">
        <v>71820</v>
      </c>
    </row>
    <row r="27" spans="1:14" ht="12.75">
      <c r="A27" s="273" t="s">
        <v>900</v>
      </c>
      <c r="B27" s="273"/>
      <c r="C27" s="170">
        <v>5762</v>
      </c>
      <c r="D27" s="277">
        <v>2238</v>
      </c>
      <c r="E27" s="272">
        <v>944</v>
      </c>
      <c r="F27" s="271">
        <v>2580</v>
      </c>
      <c r="G27" s="277"/>
      <c r="H27" s="272"/>
      <c r="I27" s="277"/>
      <c r="J27" s="272"/>
      <c r="K27" s="277"/>
      <c r="L27" s="277"/>
      <c r="M27" s="277"/>
      <c r="N27" s="212"/>
    </row>
    <row r="28" spans="1:14" ht="12.75">
      <c r="A28" s="273" t="s">
        <v>902</v>
      </c>
      <c r="B28" s="273"/>
      <c r="C28" s="272">
        <v>793</v>
      </c>
      <c r="D28" s="277"/>
      <c r="E28" s="272"/>
      <c r="F28" s="271">
        <v>793</v>
      </c>
      <c r="G28" s="277"/>
      <c r="H28" s="272"/>
      <c r="I28" s="277"/>
      <c r="J28" s="272"/>
      <c r="K28" s="277"/>
      <c r="L28" s="277"/>
      <c r="M28" s="277"/>
      <c r="N28" s="212"/>
    </row>
    <row r="29" spans="1:14" ht="12.75">
      <c r="A29" s="273" t="s">
        <v>903</v>
      </c>
      <c r="B29" s="273"/>
      <c r="C29" s="272">
        <v>9</v>
      </c>
      <c r="D29" s="277"/>
      <c r="E29" s="272"/>
      <c r="F29" s="271">
        <v>9</v>
      </c>
      <c r="G29" s="277"/>
      <c r="H29" s="272"/>
      <c r="I29" s="277"/>
      <c r="J29" s="272"/>
      <c r="K29" s="277"/>
      <c r="L29" s="277"/>
      <c r="M29" s="277"/>
      <c r="N29" s="212"/>
    </row>
    <row r="30" spans="1:14" ht="12.75">
      <c r="A30" s="273" t="s">
        <v>904</v>
      </c>
      <c r="B30" s="273"/>
      <c r="C30" s="272">
        <v>4869</v>
      </c>
      <c r="D30" s="277">
        <v>1197</v>
      </c>
      <c r="E30" s="272">
        <v>297</v>
      </c>
      <c r="F30" s="271">
        <v>3375</v>
      </c>
      <c r="G30" s="277"/>
      <c r="H30" s="272"/>
      <c r="I30" s="277"/>
      <c r="J30" s="272"/>
      <c r="K30" s="277"/>
      <c r="L30" s="277"/>
      <c r="M30" s="277"/>
      <c r="N30" s="212"/>
    </row>
    <row r="31" spans="1:14" ht="12.75">
      <c r="A31" s="273" t="s">
        <v>552</v>
      </c>
      <c r="B31" s="273"/>
      <c r="C31" s="170">
        <v>11433</v>
      </c>
      <c r="D31" s="126">
        <v>3435</v>
      </c>
      <c r="E31" s="126">
        <v>1241</v>
      </c>
      <c r="F31" s="126">
        <v>6757</v>
      </c>
      <c r="G31" s="126">
        <f aca="true" t="shared" si="7" ref="G31:M31">SUM(G27:G28)</f>
        <v>0</v>
      </c>
      <c r="H31" s="126">
        <f t="shared" si="7"/>
        <v>0</v>
      </c>
      <c r="I31" s="126">
        <f t="shared" si="7"/>
        <v>0</v>
      </c>
      <c r="J31" s="126">
        <f t="shared" si="7"/>
        <v>0</v>
      </c>
      <c r="K31" s="126">
        <f t="shared" si="7"/>
        <v>0</v>
      </c>
      <c r="L31" s="126">
        <f t="shared" si="7"/>
        <v>0</v>
      </c>
      <c r="M31" s="126">
        <f t="shared" si="7"/>
        <v>0</v>
      </c>
      <c r="N31" s="212"/>
    </row>
    <row r="32" spans="1:14" ht="12.75">
      <c r="A32" s="274" t="s">
        <v>531</v>
      </c>
      <c r="B32" s="274"/>
      <c r="C32" s="351">
        <f aca="true" t="shared" si="8" ref="C32:M32">SUM(C26,C31)</f>
        <v>83948</v>
      </c>
      <c r="D32" s="324">
        <f t="shared" si="8"/>
        <v>44916</v>
      </c>
      <c r="E32" s="324">
        <f t="shared" si="8"/>
        <v>12110</v>
      </c>
      <c r="F32" s="324">
        <f t="shared" si="8"/>
        <v>26922</v>
      </c>
      <c r="G32" s="324">
        <f t="shared" si="8"/>
        <v>0</v>
      </c>
      <c r="H32" s="324">
        <f t="shared" si="8"/>
        <v>0</v>
      </c>
      <c r="I32" s="324">
        <f t="shared" si="8"/>
        <v>0</v>
      </c>
      <c r="J32" s="324">
        <f t="shared" si="8"/>
        <v>0</v>
      </c>
      <c r="K32" s="324">
        <f t="shared" si="8"/>
        <v>0</v>
      </c>
      <c r="L32" s="324">
        <f t="shared" si="8"/>
        <v>0</v>
      </c>
      <c r="M32" s="324">
        <f t="shared" si="8"/>
        <v>0</v>
      </c>
      <c r="N32" s="212"/>
    </row>
    <row r="33" spans="1:14" ht="12.75">
      <c r="A33" s="51" t="s">
        <v>441</v>
      </c>
      <c r="B33" s="319"/>
      <c r="C33" s="167"/>
      <c r="D33" s="163"/>
      <c r="E33" s="167"/>
      <c r="F33" s="166"/>
      <c r="G33" s="163"/>
      <c r="H33" s="167"/>
      <c r="I33" s="163"/>
      <c r="J33" s="167"/>
      <c r="K33" s="163"/>
      <c r="L33" s="163"/>
      <c r="M33" s="163"/>
      <c r="N33" s="212">
        <f>SUM(D33:L33)</f>
        <v>0</v>
      </c>
    </row>
    <row r="34" spans="1:14" ht="12.75">
      <c r="A34" s="273" t="s">
        <v>102</v>
      </c>
      <c r="B34" s="273"/>
      <c r="C34" s="170">
        <f>SUM(D34:L34)</f>
        <v>37864</v>
      </c>
      <c r="D34" s="126">
        <v>21697</v>
      </c>
      <c r="E34" s="170">
        <v>5735</v>
      </c>
      <c r="F34" s="180">
        <v>10432</v>
      </c>
      <c r="G34" s="126">
        <v>0</v>
      </c>
      <c r="H34" s="170">
        <v>0</v>
      </c>
      <c r="I34" s="126">
        <v>0</v>
      </c>
      <c r="J34" s="170">
        <v>0</v>
      </c>
      <c r="K34" s="126">
        <v>0</v>
      </c>
      <c r="L34" s="126">
        <v>0</v>
      </c>
      <c r="M34" s="126"/>
      <c r="N34" s="212">
        <f>SUM(D34:L34)</f>
        <v>37864</v>
      </c>
    </row>
    <row r="35" spans="1:14" ht="12.75">
      <c r="A35" s="273" t="s">
        <v>531</v>
      </c>
      <c r="B35" s="273"/>
      <c r="C35" s="272">
        <v>40331</v>
      </c>
      <c r="D35" s="277">
        <v>23432</v>
      </c>
      <c r="E35" s="272">
        <v>5988</v>
      </c>
      <c r="F35" s="271">
        <v>10911</v>
      </c>
      <c r="G35" s="277">
        <v>0</v>
      </c>
      <c r="H35" s="272">
        <v>0</v>
      </c>
      <c r="I35" s="277">
        <v>0</v>
      </c>
      <c r="J35" s="272">
        <v>0</v>
      </c>
      <c r="K35" s="277">
        <v>0</v>
      </c>
      <c r="L35" s="277">
        <v>0</v>
      </c>
      <c r="M35" s="277"/>
      <c r="N35" s="212">
        <v>39960</v>
      </c>
    </row>
    <row r="36" spans="1:14" ht="12.75">
      <c r="A36" s="273" t="s">
        <v>905</v>
      </c>
      <c r="B36" s="273"/>
      <c r="C36" s="170">
        <v>4447</v>
      </c>
      <c r="D36" s="277">
        <v>1313</v>
      </c>
      <c r="E36" s="272">
        <v>444</v>
      </c>
      <c r="F36" s="271">
        <v>2690</v>
      </c>
      <c r="G36" s="277"/>
      <c r="H36" s="272"/>
      <c r="I36" s="277"/>
      <c r="J36" s="272"/>
      <c r="K36" s="277"/>
      <c r="L36" s="277"/>
      <c r="M36" s="277"/>
      <c r="N36" s="212"/>
    </row>
    <row r="37" spans="1:14" ht="12.75">
      <c r="A37" s="273" t="s">
        <v>902</v>
      </c>
      <c r="B37" s="273"/>
      <c r="C37" s="170">
        <v>958</v>
      </c>
      <c r="D37" s="277"/>
      <c r="E37" s="272"/>
      <c r="F37" s="271">
        <v>958</v>
      </c>
      <c r="G37" s="277"/>
      <c r="H37" s="272"/>
      <c r="I37" s="277"/>
      <c r="J37" s="272"/>
      <c r="K37" s="277"/>
      <c r="L37" s="277"/>
      <c r="M37" s="277"/>
      <c r="N37" s="212"/>
    </row>
    <row r="38" spans="1:14" ht="12.75">
      <c r="A38" s="273" t="s">
        <v>552</v>
      </c>
      <c r="B38" s="273"/>
      <c r="C38" s="170">
        <v>5405</v>
      </c>
      <c r="D38" s="126">
        <f>SUM(D36:D36)</f>
        <v>1313</v>
      </c>
      <c r="E38" s="126">
        <f>SUM(E36:E36)</f>
        <v>444</v>
      </c>
      <c r="F38" s="126">
        <v>3648</v>
      </c>
      <c r="G38" s="126">
        <f aca="true" t="shared" si="9" ref="G38:M38">SUM(G36:G36)</f>
        <v>0</v>
      </c>
      <c r="H38" s="126">
        <f t="shared" si="9"/>
        <v>0</v>
      </c>
      <c r="I38" s="126">
        <f t="shared" si="9"/>
        <v>0</v>
      </c>
      <c r="J38" s="126">
        <f t="shared" si="9"/>
        <v>0</v>
      </c>
      <c r="K38" s="126">
        <f t="shared" si="9"/>
        <v>0</v>
      </c>
      <c r="L38" s="126">
        <f t="shared" si="9"/>
        <v>0</v>
      </c>
      <c r="M38" s="126">
        <f t="shared" si="9"/>
        <v>0</v>
      </c>
      <c r="N38" s="212"/>
    </row>
    <row r="39" spans="1:14" ht="12.75">
      <c r="A39" s="274" t="s">
        <v>531</v>
      </c>
      <c r="B39" s="274"/>
      <c r="C39" s="351">
        <f aca="true" t="shared" si="10" ref="C39:M39">SUM(C35,C38)</f>
        <v>45736</v>
      </c>
      <c r="D39" s="324">
        <f t="shared" si="10"/>
        <v>24745</v>
      </c>
      <c r="E39" s="324">
        <f t="shared" si="10"/>
        <v>6432</v>
      </c>
      <c r="F39" s="324">
        <f t="shared" si="10"/>
        <v>14559</v>
      </c>
      <c r="G39" s="324">
        <f t="shared" si="10"/>
        <v>0</v>
      </c>
      <c r="H39" s="324">
        <f t="shared" si="10"/>
        <v>0</v>
      </c>
      <c r="I39" s="324">
        <f t="shared" si="10"/>
        <v>0</v>
      </c>
      <c r="J39" s="324">
        <f t="shared" si="10"/>
        <v>0</v>
      </c>
      <c r="K39" s="324">
        <f t="shared" si="10"/>
        <v>0</v>
      </c>
      <c r="L39" s="324">
        <f t="shared" si="10"/>
        <v>0</v>
      </c>
      <c r="M39" s="324">
        <f t="shared" si="10"/>
        <v>0</v>
      </c>
      <c r="N39" s="212"/>
    </row>
    <row r="40" spans="1:14" ht="12.75">
      <c r="A40" s="73" t="s">
        <v>564</v>
      </c>
      <c r="B40" s="58" t="s">
        <v>887</v>
      </c>
      <c r="C40" s="170"/>
      <c r="D40" s="188"/>
      <c r="E40" s="178"/>
      <c r="F40" s="352"/>
      <c r="G40" s="188"/>
      <c r="H40" s="178"/>
      <c r="I40" s="188"/>
      <c r="J40" s="178"/>
      <c r="K40" s="188"/>
      <c r="L40" s="58"/>
      <c r="M40" s="56"/>
      <c r="N40" s="212">
        <f>SUM(D40:L40)</f>
        <v>0</v>
      </c>
    </row>
    <row r="41" spans="1:14" ht="12.75">
      <c r="A41" s="273" t="s">
        <v>102</v>
      </c>
      <c r="B41" s="273"/>
      <c r="C41" s="170">
        <f>SUM(D41,E41,F41,G41,H41,I41,K41)</f>
        <v>23756</v>
      </c>
      <c r="D41" s="188">
        <v>15274</v>
      </c>
      <c r="E41" s="178">
        <v>4083</v>
      </c>
      <c r="F41" s="352">
        <v>4399</v>
      </c>
      <c r="G41" s="188">
        <v>0</v>
      </c>
      <c r="H41" s="178">
        <v>0</v>
      </c>
      <c r="I41" s="188">
        <v>0</v>
      </c>
      <c r="J41" s="178">
        <v>0</v>
      </c>
      <c r="K41" s="188">
        <v>0</v>
      </c>
      <c r="L41" s="188">
        <v>0</v>
      </c>
      <c r="M41" s="188"/>
      <c r="N41" s="212">
        <f>SUM(D41:L41)</f>
        <v>23756</v>
      </c>
    </row>
    <row r="42" spans="1:14" ht="12.75">
      <c r="A42" s="273" t="s">
        <v>531</v>
      </c>
      <c r="B42" s="273"/>
      <c r="C42" s="272">
        <v>24619</v>
      </c>
      <c r="D42" s="277">
        <v>15576</v>
      </c>
      <c r="E42" s="272">
        <v>4164</v>
      </c>
      <c r="F42" s="271">
        <v>4879</v>
      </c>
      <c r="G42" s="277">
        <v>0</v>
      </c>
      <c r="H42" s="272">
        <v>0</v>
      </c>
      <c r="I42" s="277">
        <v>0</v>
      </c>
      <c r="J42" s="272">
        <v>0</v>
      </c>
      <c r="K42" s="277">
        <v>0</v>
      </c>
      <c r="L42" s="277">
        <v>0</v>
      </c>
      <c r="M42" s="277"/>
      <c r="N42" s="212">
        <v>24182</v>
      </c>
    </row>
    <row r="43" spans="1:14" ht="12.75">
      <c r="A43" s="273" t="s">
        <v>905</v>
      </c>
      <c r="B43" s="273"/>
      <c r="C43" s="170">
        <v>-3663</v>
      </c>
      <c r="D43" s="277">
        <v>-613</v>
      </c>
      <c r="E43" s="272"/>
      <c r="F43" s="271">
        <v>-3050</v>
      </c>
      <c r="G43" s="277"/>
      <c r="H43" s="272"/>
      <c r="I43" s="277"/>
      <c r="J43" s="272"/>
      <c r="K43" s="277"/>
      <c r="L43" s="277"/>
      <c r="M43" s="277"/>
      <c r="N43" s="212"/>
    </row>
    <row r="44" spans="1:14" ht="12.75">
      <c r="A44" s="273" t="s">
        <v>906</v>
      </c>
      <c r="B44" s="273"/>
      <c r="C44" s="272">
        <v>7708</v>
      </c>
      <c r="D44" s="277">
        <v>891</v>
      </c>
      <c r="E44" s="272">
        <v>220</v>
      </c>
      <c r="F44" s="271">
        <v>2812</v>
      </c>
      <c r="G44" s="277"/>
      <c r="H44" s="272"/>
      <c r="I44" s="277"/>
      <c r="J44" s="272">
        <v>3785</v>
      </c>
      <c r="K44" s="277"/>
      <c r="L44" s="277"/>
      <c r="M44" s="277"/>
      <c r="N44" s="212"/>
    </row>
    <row r="45" spans="1:14" ht="12.75">
      <c r="A45" s="273" t="s">
        <v>907</v>
      </c>
      <c r="B45" s="273"/>
      <c r="C45" s="272">
        <v>210</v>
      </c>
      <c r="D45" s="277"/>
      <c r="E45" s="272"/>
      <c r="F45" s="271">
        <v>210</v>
      </c>
      <c r="G45" s="277"/>
      <c r="H45" s="272"/>
      <c r="I45" s="277"/>
      <c r="J45" s="272"/>
      <c r="K45" s="277"/>
      <c r="L45" s="277"/>
      <c r="M45" s="277"/>
      <c r="N45" s="212"/>
    </row>
    <row r="46" spans="1:14" ht="12.75">
      <c r="A46" s="273" t="s">
        <v>552</v>
      </c>
      <c r="B46" s="273"/>
      <c r="C46" s="170">
        <v>4255</v>
      </c>
      <c r="D46" s="126">
        <f aca="true" t="shared" si="11" ref="D46:M46">SUM(D43:D44)</f>
        <v>278</v>
      </c>
      <c r="E46" s="126">
        <f t="shared" si="11"/>
        <v>220</v>
      </c>
      <c r="F46" s="126">
        <v>-28</v>
      </c>
      <c r="G46" s="126">
        <f t="shared" si="11"/>
        <v>0</v>
      </c>
      <c r="H46" s="126">
        <f t="shared" si="11"/>
        <v>0</v>
      </c>
      <c r="I46" s="126">
        <f t="shared" si="11"/>
        <v>0</v>
      </c>
      <c r="J46" s="126">
        <f t="shared" si="11"/>
        <v>3785</v>
      </c>
      <c r="K46" s="126">
        <f t="shared" si="11"/>
        <v>0</v>
      </c>
      <c r="L46" s="126">
        <f t="shared" si="11"/>
        <v>0</v>
      </c>
      <c r="M46" s="126">
        <f t="shared" si="11"/>
        <v>0</v>
      </c>
      <c r="N46" s="212"/>
    </row>
    <row r="47" spans="1:14" ht="12.75">
      <c r="A47" s="274" t="s">
        <v>531</v>
      </c>
      <c r="B47" s="274"/>
      <c r="C47" s="351">
        <f aca="true" t="shared" si="12" ref="C47:M47">SUM(C42,C46)</f>
        <v>28874</v>
      </c>
      <c r="D47" s="324">
        <f t="shared" si="12"/>
        <v>15854</v>
      </c>
      <c r="E47" s="324">
        <f t="shared" si="12"/>
        <v>4384</v>
      </c>
      <c r="F47" s="324">
        <f t="shared" si="12"/>
        <v>4851</v>
      </c>
      <c r="G47" s="324">
        <f t="shared" si="12"/>
        <v>0</v>
      </c>
      <c r="H47" s="324">
        <f t="shared" si="12"/>
        <v>0</v>
      </c>
      <c r="I47" s="324">
        <f t="shared" si="12"/>
        <v>0</v>
      </c>
      <c r="J47" s="324">
        <f t="shared" si="12"/>
        <v>3785</v>
      </c>
      <c r="K47" s="324">
        <f t="shared" si="12"/>
        <v>0</v>
      </c>
      <c r="L47" s="324">
        <f t="shared" si="12"/>
        <v>0</v>
      </c>
      <c r="M47" s="324">
        <f t="shared" si="12"/>
        <v>0</v>
      </c>
      <c r="N47" s="212"/>
    </row>
    <row r="48" spans="1:14" ht="12.75">
      <c r="A48" s="15" t="s">
        <v>589</v>
      </c>
      <c r="B48" s="12"/>
      <c r="C48" s="167"/>
      <c r="D48" s="163"/>
      <c r="E48" s="167"/>
      <c r="F48" s="166"/>
      <c r="G48" s="163"/>
      <c r="H48" s="167"/>
      <c r="I48" s="163"/>
      <c r="J48" s="167"/>
      <c r="K48" s="163"/>
      <c r="L48" s="163"/>
      <c r="M48" s="163"/>
      <c r="N48" s="212">
        <f aca="true" t="shared" si="13" ref="N48:N54">SUM(D48:L48)</f>
        <v>0</v>
      </c>
    </row>
    <row r="49" spans="1:14" ht="12.75">
      <c r="A49" s="273" t="s">
        <v>102</v>
      </c>
      <c r="B49" s="406" t="s">
        <v>889</v>
      </c>
      <c r="C49" s="170">
        <f aca="true" t="shared" si="14" ref="C49:L49">SUM(C54,C62)</f>
        <v>135093</v>
      </c>
      <c r="D49" s="126">
        <f t="shared" si="14"/>
        <v>68018</v>
      </c>
      <c r="E49" s="170">
        <f t="shared" si="14"/>
        <v>17986</v>
      </c>
      <c r="F49" s="180">
        <f t="shared" si="14"/>
        <v>49089</v>
      </c>
      <c r="G49" s="126">
        <f t="shared" si="14"/>
        <v>0</v>
      </c>
      <c r="H49" s="170">
        <f t="shared" si="14"/>
        <v>0</v>
      </c>
      <c r="I49" s="126">
        <f t="shared" si="14"/>
        <v>0</v>
      </c>
      <c r="J49" s="170">
        <f t="shared" si="14"/>
        <v>0</v>
      </c>
      <c r="K49" s="126">
        <f t="shared" si="14"/>
        <v>0</v>
      </c>
      <c r="L49" s="126">
        <f t="shared" si="14"/>
        <v>0</v>
      </c>
      <c r="M49" s="126"/>
      <c r="N49" s="212">
        <f t="shared" si="13"/>
        <v>135093</v>
      </c>
    </row>
    <row r="50" spans="1:14" ht="12.75">
      <c r="A50" s="273" t="s">
        <v>531</v>
      </c>
      <c r="B50" s="273"/>
      <c r="C50" s="170">
        <f aca="true" t="shared" si="15" ref="C50:L50">SUM(C55,C63)</f>
        <v>140370</v>
      </c>
      <c r="D50" s="180">
        <f t="shared" si="15"/>
        <v>69310</v>
      </c>
      <c r="E50" s="180">
        <f t="shared" si="15"/>
        <v>18334</v>
      </c>
      <c r="F50" s="180">
        <f t="shared" si="15"/>
        <v>52726</v>
      </c>
      <c r="G50" s="180">
        <f t="shared" si="15"/>
        <v>0</v>
      </c>
      <c r="H50" s="180">
        <f t="shared" si="15"/>
        <v>0</v>
      </c>
      <c r="I50" s="180">
        <f t="shared" si="15"/>
        <v>0</v>
      </c>
      <c r="J50" s="180">
        <f t="shared" si="15"/>
        <v>0</v>
      </c>
      <c r="K50" s="180">
        <f t="shared" si="15"/>
        <v>0</v>
      </c>
      <c r="L50" s="180">
        <f t="shared" si="15"/>
        <v>0</v>
      </c>
      <c r="M50" s="180">
        <f>SUM(M55,M63)</f>
        <v>0</v>
      </c>
      <c r="N50" s="212">
        <f t="shared" si="13"/>
        <v>140370</v>
      </c>
    </row>
    <row r="51" spans="1:14" ht="12.75">
      <c r="A51" s="273" t="s">
        <v>552</v>
      </c>
      <c r="B51" s="273"/>
      <c r="C51" s="170">
        <f aca="true" t="shared" si="16" ref="C51:M51">SUM(C59,C67)</f>
        <v>3380</v>
      </c>
      <c r="D51" s="180">
        <f t="shared" si="16"/>
        <v>-3933</v>
      </c>
      <c r="E51" s="180">
        <f t="shared" si="16"/>
        <v>-64</v>
      </c>
      <c r="F51" s="180">
        <f t="shared" si="16"/>
        <v>7227</v>
      </c>
      <c r="G51" s="180">
        <f t="shared" si="16"/>
        <v>150</v>
      </c>
      <c r="H51" s="180">
        <f t="shared" si="16"/>
        <v>0</v>
      </c>
      <c r="I51" s="180">
        <f t="shared" si="16"/>
        <v>0</v>
      </c>
      <c r="J51" s="180">
        <f t="shared" si="16"/>
        <v>0</v>
      </c>
      <c r="K51" s="180">
        <f t="shared" si="16"/>
        <v>0</v>
      </c>
      <c r="L51" s="180">
        <f t="shared" si="16"/>
        <v>0</v>
      </c>
      <c r="M51" s="180">
        <f t="shared" si="16"/>
        <v>0</v>
      </c>
      <c r="N51" s="212">
        <f t="shared" si="13"/>
        <v>3380</v>
      </c>
    </row>
    <row r="52" spans="1:14" ht="12.75">
      <c r="A52" s="274" t="s">
        <v>531</v>
      </c>
      <c r="B52" s="274"/>
      <c r="C52" s="169">
        <f aca="true" t="shared" si="17" ref="C52:M52">SUM(C60,C68)</f>
        <v>143750</v>
      </c>
      <c r="D52" s="168">
        <f t="shared" si="17"/>
        <v>65377</v>
      </c>
      <c r="E52" s="168">
        <f t="shared" si="17"/>
        <v>18270</v>
      </c>
      <c r="F52" s="168">
        <f t="shared" si="17"/>
        <v>59953</v>
      </c>
      <c r="G52" s="168">
        <f t="shared" si="17"/>
        <v>150</v>
      </c>
      <c r="H52" s="168">
        <f t="shared" si="17"/>
        <v>0</v>
      </c>
      <c r="I52" s="168">
        <f t="shared" si="17"/>
        <v>0</v>
      </c>
      <c r="J52" s="168">
        <f t="shared" si="17"/>
        <v>0</v>
      </c>
      <c r="K52" s="168">
        <f t="shared" si="17"/>
        <v>0</v>
      </c>
      <c r="L52" s="160">
        <f t="shared" si="17"/>
        <v>0</v>
      </c>
      <c r="M52" s="180">
        <f t="shared" si="17"/>
        <v>0</v>
      </c>
      <c r="N52" s="212">
        <f t="shared" si="13"/>
        <v>143750</v>
      </c>
    </row>
    <row r="53" spans="1:14" ht="12.75">
      <c r="A53" s="13" t="s">
        <v>251</v>
      </c>
      <c r="B53" s="13"/>
      <c r="C53" s="170"/>
      <c r="D53" s="126"/>
      <c r="E53" s="170"/>
      <c r="F53" s="180"/>
      <c r="G53" s="126"/>
      <c r="H53" s="170"/>
      <c r="I53" s="126"/>
      <c r="J53" s="170"/>
      <c r="K53" s="126"/>
      <c r="L53" s="126"/>
      <c r="M53" s="163"/>
      <c r="N53" s="212">
        <f t="shared" si="13"/>
        <v>0</v>
      </c>
    </row>
    <row r="54" spans="1:14" ht="12.75">
      <c r="A54" s="299" t="s">
        <v>102</v>
      </c>
      <c r="B54" s="299"/>
      <c r="C54" s="170">
        <f>SUM(D54,E54,F54,G54,H54,I54,K54)</f>
        <v>84866</v>
      </c>
      <c r="D54" s="126">
        <v>41598</v>
      </c>
      <c r="E54" s="170">
        <v>10988</v>
      </c>
      <c r="F54" s="180">
        <v>32280</v>
      </c>
      <c r="G54" s="126">
        <v>0</v>
      </c>
      <c r="H54" s="170">
        <v>0</v>
      </c>
      <c r="I54" s="126">
        <v>0</v>
      </c>
      <c r="J54" s="170">
        <v>0</v>
      </c>
      <c r="K54" s="126">
        <v>0</v>
      </c>
      <c r="L54" s="126">
        <v>0</v>
      </c>
      <c r="M54" s="126"/>
      <c r="N54" s="212">
        <f t="shared" si="13"/>
        <v>84866</v>
      </c>
    </row>
    <row r="55" spans="1:14" ht="12.75">
      <c r="A55" s="273" t="s">
        <v>531</v>
      </c>
      <c r="B55" s="273"/>
      <c r="C55" s="272">
        <v>89056</v>
      </c>
      <c r="D55" s="277">
        <v>42309</v>
      </c>
      <c r="E55" s="272">
        <v>11179</v>
      </c>
      <c r="F55" s="271">
        <v>35568</v>
      </c>
      <c r="G55" s="277">
        <v>0</v>
      </c>
      <c r="H55" s="272">
        <v>0</v>
      </c>
      <c r="I55" s="277">
        <v>0</v>
      </c>
      <c r="J55" s="272">
        <v>0</v>
      </c>
      <c r="K55" s="277">
        <v>0</v>
      </c>
      <c r="L55" s="277">
        <v>0</v>
      </c>
      <c r="M55" s="277"/>
      <c r="N55" s="212">
        <v>88714</v>
      </c>
    </row>
    <row r="56" spans="1:14" ht="12.75">
      <c r="A56" s="273" t="s">
        <v>902</v>
      </c>
      <c r="B56" s="273"/>
      <c r="C56" s="170">
        <v>1155</v>
      </c>
      <c r="D56" s="277"/>
      <c r="E56" s="272"/>
      <c r="F56" s="271">
        <v>1555</v>
      </c>
      <c r="G56" s="277"/>
      <c r="H56" s="272"/>
      <c r="I56" s="277"/>
      <c r="J56" s="272"/>
      <c r="K56" s="277"/>
      <c r="L56" s="277"/>
      <c r="M56" s="277"/>
      <c r="N56" s="212"/>
    </row>
    <row r="57" spans="1:14" ht="12.75">
      <c r="A57" s="273" t="s">
        <v>905</v>
      </c>
      <c r="B57" s="273"/>
      <c r="C57" s="272">
        <v>-150</v>
      </c>
      <c r="D57" s="277"/>
      <c r="E57" s="272"/>
      <c r="F57" s="271">
        <v>-150</v>
      </c>
      <c r="G57" s="277"/>
      <c r="H57" s="272"/>
      <c r="I57" s="277"/>
      <c r="J57" s="272"/>
      <c r="K57" s="277"/>
      <c r="L57" s="277"/>
      <c r="M57" s="277"/>
      <c r="N57" s="212"/>
    </row>
    <row r="58" spans="1:14" ht="12.75">
      <c r="A58" s="273" t="s">
        <v>901</v>
      </c>
      <c r="B58" s="273"/>
      <c r="C58" s="272">
        <v>0</v>
      </c>
      <c r="D58" s="277">
        <v>-2400</v>
      </c>
      <c r="E58" s="272">
        <v>-84</v>
      </c>
      <c r="F58" s="271">
        <v>2334</v>
      </c>
      <c r="G58" s="277">
        <v>150</v>
      </c>
      <c r="H58" s="272"/>
      <c r="I58" s="277"/>
      <c r="J58" s="272"/>
      <c r="K58" s="277"/>
      <c r="L58" s="277"/>
      <c r="M58" s="277"/>
      <c r="N58" s="212"/>
    </row>
    <row r="59" spans="1:14" ht="12.75">
      <c r="A59" s="273" t="s">
        <v>552</v>
      </c>
      <c r="B59" s="273"/>
      <c r="C59" s="170">
        <v>1405</v>
      </c>
      <c r="D59" s="126">
        <f aca="true" t="shared" si="18" ref="D59:M59">SUM(D56:D58)</f>
        <v>-2400</v>
      </c>
      <c r="E59" s="126">
        <f t="shared" si="18"/>
        <v>-84</v>
      </c>
      <c r="F59" s="126">
        <f t="shared" si="18"/>
        <v>3739</v>
      </c>
      <c r="G59" s="126">
        <f t="shared" si="18"/>
        <v>150</v>
      </c>
      <c r="H59" s="126">
        <f t="shared" si="18"/>
        <v>0</v>
      </c>
      <c r="I59" s="126">
        <f t="shared" si="18"/>
        <v>0</v>
      </c>
      <c r="J59" s="126">
        <f t="shared" si="18"/>
        <v>0</v>
      </c>
      <c r="K59" s="126">
        <f t="shared" si="18"/>
        <v>0</v>
      </c>
      <c r="L59" s="126">
        <f t="shared" si="18"/>
        <v>0</v>
      </c>
      <c r="M59" s="126">
        <f t="shared" si="18"/>
        <v>0</v>
      </c>
      <c r="N59" s="212"/>
    </row>
    <row r="60" spans="1:14" ht="12.75">
      <c r="A60" s="274" t="s">
        <v>531</v>
      </c>
      <c r="B60" s="274"/>
      <c r="C60" s="351">
        <f aca="true" t="shared" si="19" ref="C60:M60">SUM(C55,C59)</f>
        <v>90461</v>
      </c>
      <c r="D60" s="324">
        <f t="shared" si="19"/>
        <v>39909</v>
      </c>
      <c r="E60" s="324">
        <f t="shared" si="19"/>
        <v>11095</v>
      </c>
      <c r="F60" s="324">
        <f t="shared" si="19"/>
        <v>39307</v>
      </c>
      <c r="G60" s="324">
        <f t="shared" si="19"/>
        <v>150</v>
      </c>
      <c r="H60" s="324">
        <f t="shared" si="19"/>
        <v>0</v>
      </c>
      <c r="I60" s="324">
        <f t="shared" si="19"/>
        <v>0</v>
      </c>
      <c r="J60" s="324">
        <f t="shared" si="19"/>
        <v>0</v>
      </c>
      <c r="K60" s="324">
        <f t="shared" si="19"/>
        <v>0</v>
      </c>
      <c r="L60" s="324">
        <f t="shared" si="19"/>
        <v>0</v>
      </c>
      <c r="M60" s="324">
        <f t="shared" si="19"/>
        <v>0</v>
      </c>
      <c r="N60" s="212"/>
    </row>
    <row r="61" spans="1:14" ht="12.75">
      <c r="A61" s="12" t="s">
        <v>252</v>
      </c>
      <c r="B61" s="12"/>
      <c r="C61" s="167"/>
      <c r="D61" s="163"/>
      <c r="E61" s="167"/>
      <c r="F61" s="166"/>
      <c r="G61" s="163"/>
      <c r="H61" s="167"/>
      <c r="I61" s="163"/>
      <c r="J61" s="167"/>
      <c r="K61" s="163"/>
      <c r="L61" s="163"/>
      <c r="M61" s="163"/>
      <c r="N61" s="212">
        <f>SUM(D61:L61)</f>
        <v>0</v>
      </c>
    </row>
    <row r="62" spans="1:14" ht="12.75">
      <c r="A62" s="299" t="s">
        <v>102</v>
      </c>
      <c r="B62" s="299"/>
      <c r="C62" s="170">
        <f>SUM(D62,E62,F62,G62,H62,I62,K62)</f>
        <v>50227</v>
      </c>
      <c r="D62" s="126">
        <v>26420</v>
      </c>
      <c r="E62" s="170">
        <v>6998</v>
      </c>
      <c r="F62" s="180">
        <v>16809</v>
      </c>
      <c r="G62" s="126">
        <v>0</v>
      </c>
      <c r="H62" s="170">
        <v>0</v>
      </c>
      <c r="I62" s="126">
        <v>0</v>
      </c>
      <c r="J62" s="170">
        <v>0</v>
      </c>
      <c r="K62" s="126">
        <v>0</v>
      </c>
      <c r="L62" s="126">
        <v>0</v>
      </c>
      <c r="M62" s="126"/>
      <c r="N62" s="212">
        <f>SUM(D62:L62)</f>
        <v>50227</v>
      </c>
    </row>
    <row r="63" spans="1:14" ht="12.75">
      <c r="A63" s="273" t="s">
        <v>531</v>
      </c>
      <c r="B63" s="273"/>
      <c r="C63" s="272">
        <v>51314</v>
      </c>
      <c r="D63" s="277">
        <v>27001</v>
      </c>
      <c r="E63" s="272">
        <v>7155</v>
      </c>
      <c r="F63" s="271">
        <v>17158</v>
      </c>
      <c r="G63" s="277">
        <v>0</v>
      </c>
      <c r="H63" s="272">
        <v>0</v>
      </c>
      <c r="I63" s="277">
        <v>0</v>
      </c>
      <c r="J63" s="272">
        <v>0</v>
      </c>
      <c r="K63" s="277">
        <v>0</v>
      </c>
      <c r="L63" s="277">
        <v>0</v>
      </c>
      <c r="M63" s="277"/>
      <c r="N63" s="212">
        <v>51018</v>
      </c>
    </row>
    <row r="64" spans="1:14" ht="12.75">
      <c r="A64" s="273" t="s">
        <v>905</v>
      </c>
      <c r="B64" s="273"/>
      <c r="C64" s="170">
        <v>-706</v>
      </c>
      <c r="D64" s="277">
        <v>-706</v>
      </c>
      <c r="E64" s="272">
        <v>0</v>
      </c>
      <c r="F64" s="271"/>
      <c r="G64" s="277"/>
      <c r="H64" s="272"/>
      <c r="I64" s="277"/>
      <c r="J64" s="272"/>
      <c r="K64" s="277"/>
      <c r="L64" s="277"/>
      <c r="M64" s="277"/>
      <c r="N64" s="212"/>
    </row>
    <row r="65" spans="1:14" ht="12.75">
      <c r="A65" s="273" t="s">
        <v>901</v>
      </c>
      <c r="B65" s="273"/>
      <c r="C65" s="170"/>
      <c r="D65" s="277">
        <v>-827</v>
      </c>
      <c r="E65" s="272"/>
      <c r="F65" s="271">
        <v>827</v>
      </c>
      <c r="G65" s="277"/>
      <c r="H65" s="272"/>
      <c r="I65" s="277"/>
      <c r="J65" s="272"/>
      <c r="K65" s="277"/>
      <c r="L65" s="277"/>
      <c r="M65" s="277"/>
      <c r="N65" s="212"/>
    </row>
    <row r="66" spans="1:14" ht="12.75">
      <c r="A66" s="273" t="s">
        <v>902</v>
      </c>
      <c r="B66" s="273"/>
      <c r="C66" s="170">
        <v>2681</v>
      </c>
      <c r="D66" s="277"/>
      <c r="E66" s="272">
        <v>20</v>
      </c>
      <c r="F66" s="271">
        <v>2661</v>
      </c>
      <c r="G66" s="277"/>
      <c r="H66" s="272"/>
      <c r="I66" s="277"/>
      <c r="J66" s="272"/>
      <c r="K66" s="277"/>
      <c r="L66" s="277"/>
      <c r="M66" s="277"/>
      <c r="N66" s="212"/>
    </row>
    <row r="67" spans="1:14" ht="12.75">
      <c r="A67" s="273" t="s">
        <v>552</v>
      </c>
      <c r="B67" s="273"/>
      <c r="C67" s="170">
        <v>1975</v>
      </c>
      <c r="D67" s="126">
        <v>-1533</v>
      </c>
      <c r="E67" s="126">
        <v>20</v>
      </c>
      <c r="F67" s="126">
        <v>3488</v>
      </c>
      <c r="G67" s="126">
        <f aca="true" t="shared" si="20" ref="G67:M67">SUM(G64:G64)</f>
        <v>0</v>
      </c>
      <c r="H67" s="126">
        <f t="shared" si="20"/>
        <v>0</v>
      </c>
      <c r="I67" s="126">
        <f t="shared" si="20"/>
        <v>0</v>
      </c>
      <c r="J67" s="126">
        <f t="shared" si="20"/>
        <v>0</v>
      </c>
      <c r="K67" s="126">
        <f t="shared" si="20"/>
        <v>0</v>
      </c>
      <c r="L67" s="126">
        <f t="shared" si="20"/>
        <v>0</v>
      </c>
      <c r="M67" s="126">
        <f t="shared" si="20"/>
        <v>0</v>
      </c>
      <c r="N67" s="212"/>
    </row>
    <row r="68" spans="1:14" ht="12.75">
      <c r="A68" s="274" t="s">
        <v>531</v>
      </c>
      <c r="B68" s="274"/>
      <c r="C68" s="351">
        <f aca="true" t="shared" si="21" ref="C68:M68">SUM(C63,C67)</f>
        <v>53289</v>
      </c>
      <c r="D68" s="324">
        <f t="shared" si="21"/>
        <v>25468</v>
      </c>
      <c r="E68" s="324">
        <f t="shared" si="21"/>
        <v>7175</v>
      </c>
      <c r="F68" s="324">
        <f t="shared" si="21"/>
        <v>20646</v>
      </c>
      <c r="G68" s="324">
        <f t="shared" si="21"/>
        <v>0</v>
      </c>
      <c r="H68" s="324">
        <f t="shared" si="21"/>
        <v>0</v>
      </c>
      <c r="I68" s="324">
        <f t="shared" si="21"/>
        <v>0</v>
      </c>
      <c r="J68" s="324">
        <f t="shared" si="21"/>
        <v>0</v>
      </c>
      <c r="K68" s="324">
        <f t="shared" si="21"/>
        <v>0</v>
      </c>
      <c r="L68" s="324">
        <f t="shared" si="21"/>
        <v>0</v>
      </c>
      <c r="M68" s="324">
        <f t="shared" si="21"/>
        <v>0</v>
      </c>
      <c r="N68" s="212"/>
    </row>
    <row r="69" spans="1:14" ht="12.75">
      <c r="A69" s="28" t="s">
        <v>565</v>
      </c>
      <c r="B69" s="13" t="s">
        <v>887</v>
      </c>
      <c r="C69" s="170"/>
      <c r="D69" s="188"/>
      <c r="E69" s="178"/>
      <c r="F69" s="352"/>
      <c r="G69" s="188"/>
      <c r="H69" s="178"/>
      <c r="I69" s="188"/>
      <c r="J69" s="178"/>
      <c r="K69" s="188"/>
      <c r="L69" s="126"/>
      <c r="M69" s="163"/>
      <c r="N69" s="212">
        <f aca="true" t="shared" si="22" ref="N69:N116">SUM(D69:L69)</f>
        <v>0</v>
      </c>
    </row>
    <row r="70" spans="1:14" ht="12.75">
      <c r="A70" s="273" t="s">
        <v>102</v>
      </c>
      <c r="B70" s="273"/>
      <c r="C70" s="170">
        <f>SUM(D70,E70,F70,G70,H70,I70,J70,K70)</f>
        <v>37288</v>
      </c>
      <c r="D70" s="188">
        <v>21292</v>
      </c>
      <c r="E70" s="178">
        <v>5388</v>
      </c>
      <c r="F70" s="352">
        <v>10608</v>
      </c>
      <c r="G70" s="188">
        <v>0</v>
      </c>
      <c r="H70" s="178">
        <v>0</v>
      </c>
      <c r="I70" s="188">
        <v>0</v>
      </c>
      <c r="J70" s="178">
        <v>0</v>
      </c>
      <c r="K70" s="188">
        <v>0</v>
      </c>
      <c r="L70" s="126">
        <v>0</v>
      </c>
      <c r="M70" s="126"/>
      <c r="N70" s="212">
        <f t="shared" si="22"/>
        <v>37288</v>
      </c>
    </row>
    <row r="71" spans="1:14" ht="12.75">
      <c r="A71" s="273" t="s">
        <v>531</v>
      </c>
      <c r="B71" s="273"/>
      <c r="C71" s="272">
        <v>38203</v>
      </c>
      <c r="D71" s="277">
        <v>21711</v>
      </c>
      <c r="E71" s="272">
        <v>5501</v>
      </c>
      <c r="F71" s="271">
        <v>10991</v>
      </c>
      <c r="G71" s="277">
        <v>0</v>
      </c>
      <c r="H71" s="272">
        <v>0</v>
      </c>
      <c r="I71" s="277">
        <v>0</v>
      </c>
      <c r="J71" s="272">
        <v>0</v>
      </c>
      <c r="K71" s="277">
        <v>0</v>
      </c>
      <c r="L71" s="277">
        <v>0</v>
      </c>
      <c r="M71" s="277"/>
      <c r="N71" s="212">
        <v>37976</v>
      </c>
    </row>
    <row r="72" spans="1:14" ht="12.75">
      <c r="A72" s="273" t="s">
        <v>905</v>
      </c>
      <c r="B72" s="273"/>
      <c r="C72" s="170">
        <v>-1754</v>
      </c>
      <c r="D72" s="277">
        <v>-1754</v>
      </c>
      <c r="E72" s="272"/>
      <c r="F72" s="271"/>
      <c r="G72" s="277"/>
      <c r="H72" s="272"/>
      <c r="I72" s="277"/>
      <c r="J72" s="272"/>
      <c r="K72" s="277"/>
      <c r="L72" s="277"/>
      <c r="M72" s="277"/>
      <c r="N72" s="212"/>
    </row>
    <row r="73" spans="1:14" ht="12.75">
      <c r="A73" s="273" t="s">
        <v>908</v>
      </c>
      <c r="B73" s="273"/>
      <c r="C73" s="170">
        <v>-800</v>
      </c>
      <c r="D73" s="277"/>
      <c r="E73" s="272">
        <v>-800</v>
      </c>
      <c r="F73" s="271"/>
      <c r="G73" s="277"/>
      <c r="H73" s="272"/>
      <c r="I73" s="277"/>
      <c r="J73" s="272"/>
      <c r="K73" s="277"/>
      <c r="L73" s="277"/>
      <c r="M73" s="277"/>
      <c r="N73" s="212"/>
    </row>
    <row r="74" spans="1:14" ht="12.75">
      <c r="A74" s="273" t="s">
        <v>552</v>
      </c>
      <c r="B74" s="273"/>
      <c r="C74" s="170">
        <v>-2554</v>
      </c>
      <c r="D74" s="126">
        <f aca="true" t="shared" si="23" ref="D74:M74">SUM(D72:D72)</f>
        <v>-1754</v>
      </c>
      <c r="E74" s="126">
        <v>-800</v>
      </c>
      <c r="F74" s="126">
        <f t="shared" si="23"/>
        <v>0</v>
      </c>
      <c r="G74" s="126">
        <f t="shared" si="23"/>
        <v>0</v>
      </c>
      <c r="H74" s="126">
        <f t="shared" si="23"/>
        <v>0</v>
      </c>
      <c r="I74" s="126">
        <f t="shared" si="23"/>
        <v>0</v>
      </c>
      <c r="J74" s="126">
        <f t="shared" si="23"/>
        <v>0</v>
      </c>
      <c r="K74" s="126">
        <f t="shared" si="23"/>
        <v>0</v>
      </c>
      <c r="L74" s="126">
        <f t="shared" si="23"/>
        <v>0</v>
      </c>
      <c r="M74" s="126">
        <f t="shared" si="23"/>
        <v>0</v>
      </c>
      <c r="N74" s="212"/>
    </row>
    <row r="75" spans="1:14" ht="12.75">
      <c r="A75" s="274" t="s">
        <v>531</v>
      </c>
      <c r="B75" s="274"/>
      <c r="C75" s="351">
        <f aca="true" t="shared" si="24" ref="C75:M75">SUM(C71,C74)</f>
        <v>35649</v>
      </c>
      <c r="D75" s="324">
        <f t="shared" si="24"/>
        <v>19957</v>
      </c>
      <c r="E75" s="324">
        <f t="shared" si="24"/>
        <v>4701</v>
      </c>
      <c r="F75" s="324">
        <f t="shared" si="24"/>
        <v>10991</v>
      </c>
      <c r="G75" s="324">
        <f t="shared" si="24"/>
        <v>0</v>
      </c>
      <c r="H75" s="324">
        <f t="shared" si="24"/>
        <v>0</v>
      </c>
      <c r="I75" s="324">
        <f t="shared" si="24"/>
        <v>0</v>
      </c>
      <c r="J75" s="324">
        <f t="shared" si="24"/>
        <v>0</v>
      </c>
      <c r="K75" s="324">
        <f t="shared" si="24"/>
        <v>0</v>
      </c>
      <c r="L75" s="324">
        <f t="shared" si="24"/>
        <v>0</v>
      </c>
      <c r="M75" s="324">
        <f t="shared" si="24"/>
        <v>0</v>
      </c>
      <c r="N75" s="212"/>
    </row>
    <row r="76" spans="1:14" ht="12.75">
      <c r="A76" s="15" t="s">
        <v>566</v>
      </c>
      <c r="B76" s="12"/>
      <c r="C76" s="167"/>
      <c r="D76" s="163"/>
      <c r="E76" s="167"/>
      <c r="F76" s="166"/>
      <c r="G76" s="163"/>
      <c r="H76" s="167"/>
      <c r="I76" s="163"/>
      <c r="J76" s="167"/>
      <c r="K76" s="163"/>
      <c r="L76" s="163"/>
      <c r="M76" s="163"/>
      <c r="N76" s="212">
        <f t="shared" si="22"/>
        <v>0</v>
      </c>
    </row>
    <row r="77" spans="1:14" ht="12.75">
      <c r="A77" s="273" t="s">
        <v>102</v>
      </c>
      <c r="B77" s="273"/>
      <c r="C77" s="170">
        <f>SUM(C82,C93,C105,C116,C128)</f>
        <v>100855</v>
      </c>
      <c r="D77" s="126">
        <f aca="true" t="shared" si="25" ref="D77:L77">SUM(D82,D93,D105,D116,D128,)</f>
        <v>25374</v>
      </c>
      <c r="E77" s="170">
        <f t="shared" si="25"/>
        <v>6778</v>
      </c>
      <c r="F77" s="180">
        <f t="shared" si="25"/>
        <v>47703</v>
      </c>
      <c r="G77" s="126">
        <f t="shared" si="25"/>
        <v>21000</v>
      </c>
      <c r="H77" s="170">
        <f t="shared" si="25"/>
        <v>0</v>
      </c>
      <c r="I77" s="126">
        <f t="shared" si="25"/>
        <v>0</v>
      </c>
      <c r="J77" s="170">
        <f t="shared" si="25"/>
        <v>0</v>
      </c>
      <c r="K77" s="126">
        <f t="shared" si="25"/>
        <v>0</v>
      </c>
      <c r="L77" s="126">
        <f t="shared" si="25"/>
        <v>0</v>
      </c>
      <c r="M77" s="126"/>
      <c r="N77" s="212">
        <f t="shared" si="22"/>
        <v>100855</v>
      </c>
    </row>
    <row r="78" spans="1:14" ht="12.75">
      <c r="A78" s="273" t="s">
        <v>531</v>
      </c>
      <c r="B78" s="273"/>
      <c r="C78" s="170">
        <f>SUM(C83,C94,C106,C117,C129)</f>
        <v>102510</v>
      </c>
      <c r="D78" s="180">
        <f aca="true" t="shared" si="26" ref="D78:M78">SUM(D83,D94,D106,D117,D129)</f>
        <v>25374</v>
      </c>
      <c r="E78" s="180">
        <f t="shared" si="26"/>
        <v>6778</v>
      </c>
      <c r="F78" s="180">
        <f t="shared" si="26"/>
        <v>48989</v>
      </c>
      <c r="G78" s="180">
        <f t="shared" si="26"/>
        <v>21000</v>
      </c>
      <c r="H78" s="180">
        <f t="shared" si="26"/>
        <v>0</v>
      </c>
      <c r="I78" s="180">
        <f t="shared" si="26"/>
        <v>0</v>
      </c>
      <c r="J78" s="180">
        <f t="shared" si="26"/>
        <v>369</v>
      </c>
      <c r="K78" s="180">
        <f t="shared" si="26"/>
        <v>0</v>
      </c>
      <c r="L78" s="126">
        <f t="shared" si="26"/>
        <v>0</v>
      </c>
      <c r="M78" s="180">
        <f t="shared" si="26"/>
        <v>0</v>
      </c>
      <c r="N78" s="212">
        <f t="shared" si="22"/>
        <v>102510</v>
      </c>
    </row>
    <row r="79" spans="1:14" ht="12.75">
      <c r="A79" s="273" t="s">
        <v>552</v>
      </c>
      <c r="B79" s="273"/>
      <c r="C79" s="170">
        <f>SUM(C90,C102,C113,C125,C136)</f>
        <v>0</v>
      </c>
      <c r="D79" s="180">
        <f aca="true" t="shared" si="27" ref="D79:M79">SUM(D90,D102,D113,D125,D136)</f>
        <v>0</v>
      </c>
      <c r="E79" s="180">
        <f t="shared" si="27"/>
        <v>0</v>
      </c>
      <c r="F79" s="180">
        <f t="shared" si="27"/>
        <v>2589</v>
      </c>
      <c r="G79" s="180">
        <f t="shared" si="27"/>
        <v>-2589</v>
      </c>
      <c r="H79" s="180">
        <f t="shared" si="27"/>
        <v>0</v>
      </c>
      <c r="I79" s="180">
        <f t="shared" si="27"/>
        <v>0</v>
      </c>
      <c r="J79" s="180">
        <f t="shared" si="27"/>
        <v>0</v>
      </c>
      <c r="K79" s="180">
        <f t="shared" si="27"/>
        <v>0</v>
      </c>
      <c r="L79" s="126">
        <f t="shared" si="27"/>
        <v>0</v>
      </c>
      <c r="M79" s="180">
        <f t="shared" si="27"/>
        <v>0</v>
      </c>
      <c r="N79" s="212">
        <f t="shared" si="22"/>
        <v>0</v>
      </c>
    </row>
    <row r="80" spans="1:14" ht="12.75">
      <c r="A80" s="274" t="s">
        <v>531</v>
      </c>
      <c r="B80" s="274"/>
      <c r="C80" s="169">
        <f>SUM(C91,C103,C114,C126,C137)</f>
        <v>102510</v>
      </c>
      <c r="D80" s="168">
        <f aca="true" t="shared" si="28" ref="D80:M80">SUM(D91,D103,D114,D126,D137)</f>
        <v>25374</v>
      </c>
      <c r="E80" s="168">
        <f t="shared" si="28"/>
        <v>6778</v>
      </c>
      <c r="F80" s="168">
        <f t="shared" si="28"/>
        <v>51578</v>
      </c>
      <c r="G80" s="168">
        <f t="shared" si="28"/>
        <v>18411</v>
      </c>
      <c r="H80" s="168">
        <f t="shared" si="28"/>
        <v>0</v>
      </c>
      <c r="I80" s="168">
        <f t="shared" si="28"/>
        <v>0</v>
      </c>
      <c r="J80" s="168">
        <f t="shared" si="28"/>
        <v>369</v>
      </c>
      <c r="K80" s="168">
        <f t="shared" si="28"/>
        <v>0</v>
      </c>
      <c r="L80" s="160">
        <f t="shared" si="28"/>
        <v>0</v>
      </c>
      <c r="M80" s="168">
        <f t="shared" si="28"/>
        <v>0</v>
      </c>
      <c r="N80" s="212"/>
    </row>
    <row r="81" spans="1:14" ht="12.75">
      <c r="A81" s="73" t="s">
        <v>442</v>
      </c>
      <c r="B81" s="58" t="s">
        <v>889</v>
      </c>
      <c r="C81" s="170"/>
      <c r="D81" s="126"/>
      <c r="E81" s="170"/>
      <c r="F81" s="180"/>
      <c r="G81" s="126"/>
      <c r="H81" s="170"/>
      <c r="I81" s="126"/>
      <c r="J81" s="170"/>
      <c r="K81" s="126"/>
      <c r="L81" s="126"/>
      <c r="M81" s="126"/>
      <c r="N81" s="212">
        <f t="shared" si="22"/>
        <v>0</v>
      </c>
    </row>
    <row r="82" spans="1:14" ht="12.75">
      <c r="A82" s="299" t="s">
        <v>102</v>
      </c>
      <c r="B82" s="299"/>
      <c r="C82" s="170">
        <f>SUM(D82,E82,F82,G82,H82,I82,K82)</f>
        <v>46501</v>
      </c>
      <c r="D82" s="126">
        <v>10713</v>
      </c>
      <c r="E82" s="170">
        <v>2820</v>
      </c>
      <c r="F82" s="180">
        <v>32968</v>
      </c>
      <c r="G82" s="126">
        <v>0</v>
      </c>
      <c r="H82" s="170">
        <v>0</v>
      </c>
      <c r="I82" s="126">
        <v>0</v>
      </c>
      <c r="J82" s="170">
        <v>0</v>
      </c>
      <c r="K82" s="126">
        <v>0</v>
      </c>
      <c r="L82" s="126">
        <v>0</v>
      </c>
      <c r="M82" s="126"/>
      <c r="N82" s="212">
        <f t="shared" si="22"/>
        <v>46501</v>
      </c>
    </row>
    <row r="83" spans="1:14" ht="12.75">
      <c r="A83" s="273" t="s">
        <v>531</v>
      </c>
      <c r="B83" s="273"/>
      <c r="C83" s="272">
        <v>48156</v>
      </c>
      <c r="D83" s="277">
        <v>10713</v>
      </c>
      <c r="E83" s="272">
        <v>2820</v>
      </c>
      <c r="F83" s="271">
        <v>34623</v>
      </c>
      <c r="G83" s="277">
        <v>0</v>
      </c>
      <c r="H83" s="272">
        <v>0</v>
      </c>
      <c r="I83" s="277">
        <v>0</v>
      </c>
      <c r="J83" s="272">
        <v>0</v>
      </c>
      <c r="K83" s="277">
        <v>0</v>
      </c>
      <c r="L83" s="277">
        <v>0</v>
      </c>
      <c r="M83" s="277"/>
      <c r="N83" s="212">
        <v>48156</v>
      </c>
    </row>
    <row r="84" spans="1:14" ht="12.75" hidden="1">
      <c r="A84" s="273"/>
      <c r="B84" s="273"/>
      <c r="C84" s="170"/>
      <c r="D84" s="277"/>
      <c r="E84" s="272"/>
      <c r="F84" s="271"/>
      <c r="G84" s="277"/>
      <c r="H84" s="272"/>
      <c r="I84" s="277"/>
      <c r="J84" s="272"/>
      <c r="K84" s="277"/>
      <c r="L84" s="277"/>
      <c r="M84" s="277"/>
      <c r="N84" s="212"/>
    </row>
    <row r="85" spans="1:14" ht="12.75" hidden="1">
      <c r="A85" s="273"/>
      <c r="B85" s="273"/>
      <c r="C85" s="272"/>
      <c r="D85" s="277"/>
      <c r="E85" s="272"/>
      <c r="F85" s="271"/>
      <c r="G85" s="277"/>
      <c r="H85" s="272"/>
      <c r="I85" s="277"/>
      <c r="J85" s="272"/>
      <c r="K85" s="277"/>
      <c r="L85" s="277"/>
      <c r="M85" s="277"/>
      <c r="N85" s="212"/>
    </row>
    <row r="86" spans="1:14" ht="12.75" hidden="1">
      <c r="A86" s="273"/>
      <c r="B86" s="273"/>
      <c r="C86" s="272"/>
      <c r="D86" s="277"/>
      <c r="E86" s="272"/>
      <c r="F86" s="271"/>
      <c r="G86" s="277"/>
      <c r="H86" s="272"/>
      <c r="I86" s="277"/>
      <c r="J86" s="272"/>
      <c r="K86" s="277"/>
      <c r="L86" s="277"/>
      <c r="M86" s="277"/>
      <c r="N86" s="212"/>
    </row>
    <row r="87" spans="1:14" ht="12.75" hidden="1">
      <c r="A87" s="273"/>
      <c r="B87" s="273"/>
      <c r="C87" s="170"/>
      <c r="D87" s="126"/>
      <c r="E87" s="170"/>
      <c r="F87" s="180"/>
      <c r="G87" s="126"/>
      <c r="H87" s="170"/>
      <c r="I87" s="126"/>
      <c r="J87" s="170"/>
      <c r="K87" s="126"/>
      <c r="L87" s="126"/>
      <c r="M87" s="126"/>
      <c r="N87" s="212"/>
    </row>
    <row r="88" spans="1:14" ht="12.75">
      <c r="A88" s="273" t="s">
        <v>905</v>
      </c>
      <c r="B88" s="273"/>
      <c r="C88" s="170">
        <v>-137</v>
      </c>
      <c r="D88" s="126"/>
      <c r="E88" s="170">
        <v>-137</v>
      </c>
      <c r="F88" s="180"/>
      <c r="G88" s="126"/>
      <c r="H88" s="170"/>
      <c r="I88" s="126"/>
      <c r="J88" s="170"/>
      <c r="K88" s="126"/>
      <c r="L88" s="126"/>
      <c r="M88" s="126"/>
      <c r="N88" s="212"/>
    </row>
    <row r="89" spans="1:14" ht="12.75">
      <c r="A89" s="273" t="s">
        <v>902</v>
      </c>
      <c r="B89" s="273"/>
      <c r="C89" s="170">
        <v>2350</v>
      </c>
      <c r="D89" s="126"/>
      <c r="E89" s="170"/>
      <c r="F89" s="180">
        <v>2350</v>
      </c>
      <c r="G89" s="126"/>
      <c r="H89" s="170"/>
      <c r="I89" s="126"/>
      <c r="J89" s="170"/>
      <c r="K89" s="126"/>
      <c r="L89" s="126"/>
      <c r="M89" s="126"/>
      <c r="N89" s="212"/>
    </row>
    <row r="90" spans="1:14" ht="12.75">
      <c r="A90" s="273" t="s">
        <v>552</v>
      </c>
      <c r="B90" s="273"/>
      <c r="C90" s="170">
        <v>2213</v>
      </c>
      <c r="D90" s="126">
        <f aca="true" t="shared" si="29" ref="D90:M90">SUM(D84:D87)</f>
        <v>0</v>
      </c>
      <c r="E90" s="126">
        <v>-137</v>
      </c>
      <c r="F90" s="126">
        <v>2350</v>
      </c>
      <c r="G90" s="126">
        <f t="shared" si="29"/>
        <v>0</v>
      </c>
      <c r="H90" s="126">
        <f t="shared" si="29"/>
        <v>0</v>
      </c>
      <c r="I90" s="126">
        <f t="shared" si="29"/>
        <v>0</v>
      </c>
      <c r="J90" s="126">
        <f t="shared" si="29"/>
        <v>0</v>
      </c>
      <c r="K90" s="126">
        <f t="shared" si="29"/>
        <v>0</v>
      </c>
      <c r="L90" s="126">
        <f t="shared" si="29"/>
        <v>0</v>
      </c>
      <c r="M90" s="126">
        <f t="shared" si="29"/>
        <v>0</v>
      </c>
      <c r="N90" s="212"/>
    </row>
    <row r="91" spans="1:14" ht="12.75">
      <c r="A91" s="274" t="s">
        <v>531</v>
      </c>
      <c r="B91" s="274"/>
      <c r="C91" s="351">
        <f aca="true" t="shared" si="30" ref="C91:M91">SUM(C83,C90)</f>
        <v>50369</v>
      </c>
      <c r="D91" s="324">
        <f t="shared" si="30"/>
        <v>10713</v>
      </c>
      <c r="E91" s="324">
        <f t="shared" si="30"/>
        <v>2683</v>
      </c>
      <c r="F91" s="324">
        <f t="shared" si="30"/>
        <v>36973</v>
      </c>
      <c r="G91" s="324">
        <f t="shared" si="30"/>
        <v>0</v>
      </c>
      <c r="H91" s="324">
        <f t="shared" si="30"/>
        <v>0</v>
      </c>
      <c r="I91" s="324">
        <f t="shared" si="30"/>
        <v>0</v>
      </c>
      <c r="J91" s="324">
        <f t="shared" si="30"/>
        <v>0</v>
      </c>
      <c r="K91" s="324">
        <f t="shared" si="30"/>
        <v>0</v>
      </c>
      <c r="L91" s="324">
        <f t="shared" si="30"/>
        <v>0</v>
      </c>
      <c r="M91" s="324">
        <f t="shared" si="30"/>
        <v>0</v>
      </c>
      <c r="N91" s="212"/>
    </row>
    <row r="92" spans="1:14" ht="12.75">
      <c r="A92" s="69" t="s">
        <v>443</v>
      </c>
      <c r="B92" s="56" t="s">
        <v>887</v>
      </c>
      <c r="C92" s="167"/>
      <c r="D92" s="163"/>
      <c r="E92" s="167"/>
      <c r="F92" s="166"/>
      <c r="G92" s="163"/>
      <c r="H92" s="167"/>
      <c r="I92" s="163"/>
      <c r="J92" s="167"/>
      <c r="K92" s="163"/>
      <c r="L92" s="163"/>
      <c r="M92" s="163"/>
      <c r="N92" s="212">
        <f t="shared" si="22"/>
        <v>0</v>
      </c>
    </row>
    <row r="93" spans="1:14" ht="12.75">
      <c r="A93" s="299" t="s">
        <v>102</v>
      </c>
      <c r="B93" s="299"/>
      <c r="C93" s="170">
        <f>SUM(D93,E93,F93,G93,H93,I93,K93)</f>
        <v>16620</v>
      </c>
      <c r="D93" s="126">
        <v>10819</v>
      </c>
      <c r="E93" s="170">
        <v>2921</v>
      </c>
      <c r="F93" s="180">
        <v>2880</v>
      </c>
      <c r="G93" s="126">
        <v>0</v>
      </c>
      <c r="H93" s="170">
        <v>0</v>
      </c>
      <c r="I93" s="126">
        <v>0</v>
      </c>
      <c r="J93" s="170">
        <v>0</v>
      </c>
      <c r="K93" s="126">
        <v>0</v>
      </c>
      <c r="L93" s="126">
        <v>0</v>
      </c>
      <c r="M93" s="126"/>
      <c r="N93" s="212">
        <f t="shared" si="22"/>
        <v>16620</v>
      </c>
    </row>
    <row r="94" spans="1:14" ht="12.75">
      <c r="A94" s="273" t="s">
        <v>531</v>
      </c>
      <c r="B94" s="273"/>
      <c r="C94" s="272">
        <v>16620</v>
      </c>
      <c r="D94" s="277">
        <v>10819</v>
      </c>
      <c r="E94" s="272">
        <v>2921</v>
      </c>
      <c r="F94" s="271">
        <v>2880</v>
      </c>
      <c r="G94" s="277">
        <v>0</v>
      </c>
      <c r="H94" s="272">
        <v>0</v>
      </c>
      <c r="I94" s="277">
        <v>0</v>
      </c>
      <c r="J94" s="272">
        <v>0</v>
      </c>
      <c r="K94" s="277">
        <v>0</v>
      </c>
      <c r="L94" s="277">
        <v>0</v>
      </c>
      <c r="M94" s="277"/>
      <c r="N94" s="212">
        <v>16620</v>
      </c>
    </row>
    <row r="95" spans="1:14" ht="12.75" hidden="1">
      <c r="A95" s="273"/>
      <c r="B95" s="273"/>
      <c r="C95" s="272"/>
      <c r="D95" s="277"/>
      <c r="E95" s="272"/>
      <c r="F95" s="271"/>
      <c r="G95" s="277"/>
      <c r="H95" s="272"/>
      <c r="I95" s="277"/>
      <c r="J95" s="272"/>
      <c r="K95" s="277"/>
      <c r="L95" s="277"/>
      <c r="M95" s="277"/>
      <c r="N95" s="212">
        <f t="shared" si="22"/>
        <v>0</v>
      </c>
    </row>
    <row r="96" spans="1:14" ht="12.75" hidden="1">
      <c r="A96" s="273"/>
      <c r="B96" s="273"/>
      <c r="C96" s="272"/>
      <c r="D96" s="277"/>
      <c r="E96" s="272"/>
      <c r="F96" s="271"/>
      <c r="G96" s="277"/>
      <c r="H96" s="272"/>
      <c r="I96" s="277"/>
      <c r="J96" s="272"/>
      <c r="K96" s="277"/>
      <c r="L96" s="277"/>
      <c r="M96" s="277"/>
      <c r="N96" s="212">
        <f t="shared" si="22"/>
        <v>0</v>
      </c>
    </row>
    <row r="97" spans="1:14" ht="12.75" hidden="1">
      <c r="A97" s="273"/>
      <c r="B97" s="273"/>
      <c r="C97" s="272"/>
      <c r="D97" s="277"/>
      <c r="E97" s="272"/>
      <c r="F97" s="271"/>
      <c r="G97" s="277"/>
      <c r="H97" s="272"/>
      <c r="I97" s="277"/>
      <c r="J97" s="272"/>
      <c r="K97" s="277"/>
      <c r="L97" s="277"/>
      <c r="M97" s="277"/>
      <c r="N97" s="212">
        <f t="shared" si="22"/>
        <v>0</v>
      </c>
    </row>
    <row r="98" spans="1:14" ht="12.75" hidden="1">
      <c r="A98" s="273"/>
      <c r="B98" s="273"/>
      <c r="C98" s="272"/>
      <c r="D98" s="277"/>
      <c r="E98" s="272"/>
      <c r="F98" s="271"/>
      <c r="G98" s="277"/>
      <c r="H98" s="272"/>
      <c r="I98" s="277"/>
      <c r="J98" s="272"/>
      <c r="K98" s="277"/>
      <c r="L98" s="277"/>
      <c r="M98" s="277"/>
      <c r="N98" s="212">
        <f t="shared" si="22"/>
        <v>0</v>
      </c>
    </row>
    <row r="99" spans="1:14" ht="12.75" hidden="1">
      <c r="A99" s="273"/>
      <c r="B99" s="273"/>
      <c r="C99" s="272"/>
      <c r="D99" s="277"/>
      <c r="E99" s="272"/>
      <c r="F99" s="271"/>
      <c r="G99" s="277"/>
      <c r="H99" s="272"/>
      <c r="I99" s="277"/>
      <c r="J99" s="272"/>
      <c r="K99" s="277"/>
      <c r="L99" s="277"/>
      <c r="M99" s="277"/>
      <c r="N99" s="212">
        <f t="shared" si="22"/>
        <v>0</v>
      </c>
    </row>
    <row r="100" spans="1:14" ht="12.75">
      <c r="A100" s="273" t="s">
        <v>905</v>
      </c>
      <c r="B100" s="273"/>
      <c r="C100" s="272">
        <v>2442</v>
      </c>
      <c r="D100" s="271">
        <v>-514</v>
      </c>
      <c r="E100" s="272"/>
      <c r="F100" s="271">
        <v>2956</v>
      </c>
      <c r="G100" s="271"/>
      <c r="H100" s="272"/>
      <c r="I100" s="271"/>
      <c r="J100" s="272"/>
      <c r="K100" s="271"/>
      <c r="L100" s="271"/>
      <c r="M100" s="271"/>
      <c r="N100" s="212"/>
    </row>
    <row r="101" spans="1:14" ht="12.75">
      <c r="A101" s="273" t="s">
        <v>908</v>
      </c>
      <c r="B101" s="273"/>
      <c r="C101" s="272">
        <v>-2350</v>
      </c>
      <c r="D101" s="271"/>
      <c r="E101" s="272"/>
      <c r="F101" s="271">
        <v>-2350</v>
      </c>
      <c r="G101" s="271"/>
      <c r="H101" s="272"/>
      <c r="I101" s="271"/>
      <c r="J101" s="272"/>
      <c r="K101" s="271"/>
      <c r="L101" s="271"/>
      <c r="M101" s="271"/>
      <c r="N101" s="212"/>
    </row>
    <row r="102" spans="1:14" ht="12.75">
      <c r="A102" s="273" t="s">
        <v>552</v>
      </c>
      <c r="B102" s="273"/>
      <c r="C102" s="272">
        <v>92</v>
      </c>
      <c r="D102" s="271">
        <v>-514</v>
      </c>
      <c r="E102" s="271">
        <f aca="true" t="shared" si="31" ref="E102:M102">SUM(E95:E99)</f>
        <v>0</v>
      </c>
      <c r="F102" s="271">
        <v>606</v>
      </c>
      <c r="G102" s="271">
        <f t="shared" si="31"/>
        <v>0</v>
      </c>
      <c r="H102" s="271">
        <f t="shared" si="31"/>
        <v>0</v>
      </c>
      <c r="I102" s="271">
        <f t="shared" si="31"/>
        <v>0</v>
      </c>
      <c r="J102" s="271">
        <f t="shared" si="31"/>
        <v>0</v>
      </c>
      <c r="K102" s="271">
        <f t="shared" si="31"/>
        <v>0</v>
      </c>
      <c r="L102" s="271">
        <f t="shared" si="31"/>
        <v>0</v>
      </c>
      <c r="M102" s="271">
        <f t="shared" si="31"/>
        <v>0</v>
      </c>
      <c r="N102" s="212">
        <f t="shared" si="22"/>
        <v>92</v>
      </c>
    </row>
    <row r="103" spans="1:14" ht="12.75">
      <c r="A103" s="274" t="s">
        <v>531</v>
      </c>
      <c r="B103" s="274"/>
      <c r="C103" s="169">
        <f aca="true" t="shared" si="32" ref="C103:L103">SUM(C93,C102)</f>
        <v>16712</v>
      </c>
      <c r="D103" s="160">
        <f t="shared" si="32"/>
        <v>10305</v>
      </c>
      <c r="E103" s="169">
        <f t="shared" si="32"/>
        <v>2921</v>
      </c>
      <c r="F103" s="168">
        <f t="shared" si="32"/>
        <v>3486</v>
      </c>
      <c r="G103" s="160">
        <f t="shared" si="32"/>
        <v>0</v>
      </c>
      <c r="H103" s="169">
        <f t="shared" si="32"/>
        <v>0</v>
      </c>
      <c r="I103" s="160">
        <f t="shared" si="32"/>
        <v>0</v>
      </c>
      <c r="J103" s="169">
        <f t="shared" si="32"/>
        <v>0</v>
      </c>
      <c r="K103" s="160">
        <f t="shared" si="32"/>
        <v>0</v>
      </c>
      <c r="L103" s="160">
        <f t="shared" si="32"/>
        <v>0</v>
      </c>
      <c r="M103" s="160"/>
      <c r="N103" s="212">
        <f t="shared" si="22"/>
        <v>16712</v>
      </c>
    </row>
    <row r="104" spans="1:14" ht="12.75">
      <c r="A104" s="73" t="s">
        <v>444</v>
      </c>
      <c r="B104" s="58" t="s">
        <v>889</v>
      </c>
      <c r="C104" s="170"/>
      <c r="D104" s="126"/>
      <c r="E104" s="170"/>
      <c r="F104" s="180"/>
      <c r="G104" s="126"/>
      <c r="H104" s="170"/>
      <c r="I104" s="126"/>
      <c r="J104" s="170"/>
      <c r="K104" s="126"/>
      <c r="L104" s="126"/>
      <c r="M104" s="126"/>
      <c r="N104" s="212">
        <f t="shared" si="22"/>
        <v>0</v>
      </c>
    </row>
    <row r="105" spans="1:14" ht="12.75">
      <c r="A105" s="299" t="s">
        <v>102</v>
      </c>
      <c r="B105" s="299"/>
      <c r="C105" s="170">
        <v>29843</v>
      </c>
      <c r="D105" s="126">
        <v>0</v>
      </c>
      <c r="E105" s="170">
        <v>0</v>
      </c>
      <c r="F105" s="180">
        <v>8843</v>
      </c>
      <c r="G105" s="126">
        <v>21000</v>
      </c>
      <c r="H105" s="170">
        <v>0</v>
      </c>
      <c r="I105" s="126">
        <v>0</v>
      </c>
      <c r="J105" s="170">
        <v>0</v>
      </c>
      <c r="K105" s="126">
        <v>0</v>
      </c>
      <c r="L105" s="126">
        <v>0</v>
      </c>
      <c r="M105" s="126"/>
      <c r="N105" s="212">
        <f t="shared" si="22"/>
        <v>29843</v>
      </c>
    </row>
    <row r="106" spans="1:14" ht="12.75">
      <c r="A106" s="273" t="s">
        <v>531</v>
      </c>
      <c r="B106" s="273"/>
      <c r="C106" s="272">
        <v>29474</v>
      </c>
      <c r="D106" s="277">
        <v>0</v>
      </c>
      <c r="E106" s="272">
        <v>0</v>
      </c>
      <c r="F106" s="271">
        <v>8474</v>
      </c>
      <c r="G106" s="277">
        <v>21000</v>
      </c>
      <c r="H106" s="272">
        <v>0</v>
      </c>
      <c r="I106" s="277">
        <v>0</v>
      </c>
      <c r="J106" s="272">
        <v>0</v>
      </c>
      <c r="K106" s="277">
        <v>0</v>
      </c>
      <c r="L106" s="277">
        <v>0</v>
      </c>
      <c r="M106" s="277"/>
      <c r="N106" s="212">
        <v>29843</v>
      </c>
    </row>
    <row r="107" spans="1:14" ht="12.75">
      <c r="A107" s="273" t="s">
        <v>905</v>
      </c>
      <c r="B107" s="273"/>
      <c r="C107" s="272">
        <v>-4086</v>
      </c>
      <c r="D107" s="277"/>
      <c r="E107" s="272"/>
      <c r="F107" s="271">
        <v>-1497</v>
      </c>
      <c r="G107" s="277">
        <v>-2589</v>
      </c>
      <c r="H107" s="272"/>
      <c r="I107" s="277"/>
      <c r="J107" s="272"/>
      <c r="K107" s="277"/>
      <c r="L107" s="277"/>
      <c r="M107" s="277"/>
      <c r="N107" s="212">
        <f t="shared" si="22"/>
        <v>-4086</v>
      </c>
    </row>
    <row r="108" spans="1:14" ht="12.75" hidden="1">
      <c r="A108" s="273"/>
      <c r="B108" s="273"/>
      <c r="C108" s="272"/>
      <c r="D108" s="277"/>
      <c r="E108" s="272"/>
      <c r="F108" s="271"/>
      <c r="G108" s="277"/>
      <c r="H108" s="272"/>
      <c r="I108" s="277"/>
      <c r="J108" s="272"/>
      <c r="K108" s="277"/>
      <c r="L108" s="277"/>
      <c r="M108" s="277"/>
      <c r="N108" s="212">
        <f t="shared" si="22"/>
        <v>0</v>
      </c>
    </row>
    <row r="109" spans="1:14" ht="12.75" hidden="1">
      <c r="A109" s="273"/>
      <c r="B109" s="273"/>
      <c r="C109" s="272"/>
      <c r="D109" s="277"/>
      <c r="E109" s="272"/>
      <c r="F109" s="271"/>
      <c r="G109" s="277"/>
      <c r="H109" s="272"/>
      <c r="I109" s="277"/>
      <c r="J109" s="272"/>
      <c r="K109" s="277"/>
      <c r="L109" s="277"/>
      <c r="M109" s="277"/>
      <c r="N109" s="212">
        <f t="shared" si="22"/>
        <v>0</v>
      </c>
    </row>
    <row r="110" spans="1:14" ht="12.75" hidden="1">
      <c r="A110" s="273"/>
      <c r="B110" s="273"/>
      <c r="C110" s="272"/>
      <c r="D110" s="277"/>
      <c r="E110" s="272"/>
      <c r="F110" s="271"/>
      <c r="G110" s="277"/>
      <c r="H110" s="272"/>
      <c r="I110" s="277"/>
      <c r="J110" s="272"/>
      <c r="K110" s="277"/>
      <c r="L110" s="277"/>
      <c r="M110" s="277"/>
      <c r="N110" s="212">
        <f t="shared" si="22"/>
        <v>0</v>
      </c>
    </row>
    <row r="111" spans="1:14" ht="12.75" hidden="1">
      <c r="A111" s="273"/>
      <c r="B111" s="273"/>
      <c r="C111" s="272"/>
      <c r="D111" s="277"/>
      <c r="E111" s="272"/>
      <c r="F111" s="271"/>
      <c r="G111" s="277"/>
      <c r="H111" s="272"/>
      <c r="I111" s="277"/>
      <c r="J111" s="272"/>
      <c r="K111" s="277"/>
      <c r="L111" s="277"/>
      <c r="M111" s="277"/>
      <c r="N111" s="212">
        <f t="shared" si="22"/>
        <v>0</v>
      </c>
    </row>
    <row r="112" spans="1:14" ht="12.75" hidden="1">
      <c r="A112" s="273"/>
      <c r="B112" s="273"/>
      <c r="C112" s="272"/>
      <c r="D112" s="277"/>
      <c r="E112" s="272"/>
      <c r="F112" s="271"/>
      <c r="G112" s="277"/>
      <c r="H112" s="272"/>
      <c r="I112" s="277"/>
      <c r="J112" s="272"/>
      <c r="K112" s="277"/>
      <c r="L112" s="277"/>
      <c r="M112" s="277"/>
      <c r="N112" s="212">
        <f t="shared" si="22"/>
        <v>0</v>
      </c>
    </row>
    <row r="113" spans="1:14" ht="12.75">
      <c r="A113" s="273" t="s">
        <v>552</v>
      </c>
      <c r="B113" s="273"/>
      <c r="C113" s="272">
        <f>SUM(C107:C112)</f>
        <v>-4086</v>
      </c>
      <c r="D113" s="271">
        <f aca="true" t="shared" si="33" ref="D113:M113">SUM(D107:D112)</f>
        <v>0</v>
      </c>
      <c r="E113" s="271">
        <f t="shared" si="33"/>
        <v>0</v>
      </c>
      <c r="F113" s="271">
        <f t="shared" si="33"/>
        <v>-1497</v>
      </c>
      <c r="G113" s="271">
        <f t="shared" si="33"/>
        <v>-2589</v>
      </c>
      <c r="H113" s="271">
        <f t="shared" si="33"/>
        <v>0</v>
      </c>
      <c r="I113" s="271">
        <f t="shared" si="33"/>
        <v>0</v>
      </c>
      <c r="J113" s="271">
        <f t="shared" si="33"/>
        <v>0</v>
      </c>
      <c r="K113" s="271">
        <f t="shared" si="33"/>
        <v>0</v>
      </c>
      <c r="L113" s="271">
        <f t="shared" si="33"/>
        <v>0</v>
      </c>
      <c r="M113" s="271">
        <f t="shared" si="33"/>
        <v>0</v>
      </c>
      <c r="N113" s="212">
        <f t="shared" si="22"/>
        <v>-4086</v>
      </c>
    </row>
    <row r="114" spans="1:14" ht="12.75">
      <c r="A114" s="273" t="s">
        <v>531</v>
      </c>
      <c r="B114" s="273"/>
      <c r="C114" s="170">
        <f>SUM(C106,C113)</f>
        <v>25388</v>
      </c>
      <c r="D114" s="160">
        <f aca="true" t="shared" si="34" ref="D114:M114">SUM(D106,D113)</f>
        <v>0</v>
      </c>
      <c r="E114" s="160">
        <f t="shared" si="34"/>
        <v>0</v>
      </c>
      <c r="F114" s="160">
        <f t="shared" si="34"/>
        <v>6977</v>
      </c>
      <c r="G114" s="160">
        <f t="shared" si="34"/>
        <v>18411</v>
      </c>
      <c r="H114" s="160">
        <f t="shared" si="34"/>
        <v>0</v>
      </c>
      <c r="I114" s="160">
        <f t="shared" si="34"/>
        <v>0</v>
      </c>
      <c r="J114" s="160">
        <f t="shared" si="34"/>
        <v>0</v>
      </c>
      <c r="K114" s="160">
        <f t="shared" si="34"/>
        <v>0</v>
      </c>
      <c r="L114" s="160">
        <f t="shared" si="34"/>
        <v>0</v>
      </c>
      <c r="M114" s="160">
        <f t="shared" si="34"/>
        <v>0</v>
      </c>
      <c r="N114" s="212">
        <f t="shared" si="22"/>
        <v>25388</v>
      </c>
    </row>
    <row r="115" spans="1:14" ht="12.75">
      <c r="A115" s="69" t="s">
        <v>445</v>
      </c>
      <c r="B115" s="56" t="s">
        <v>887</v>
      </c>
      <c r="C115" s="167"/>
      <c r="D115" s="163"/>
      <c r="E115" s="167"/>
      <c r="F115" s="166"/>
      <c r="G115" s="163"/>
      <c r="H115" s="167"/>
      <c r="I115" s="163"/>
      <c r="J115" s="167"/>
      <c r="K115" s="163"/>
      <c r="L115" s="163"/>
      <c r="M115" s="163"/>
      <c r="N115" s="212">
        <f t="shared" si="22"/>
        <v>0</v>
      </c>
    </row>
    <row r="116" spans="1:14" ht="12.75">
      <c r="A116" s="299" t="s">
        <v>102</v>
      </c>
      <c r="B116" s="299"/>
      <c r="C116" s="170">
        <f>SUM(D116,E116,F116,G116,H116,I116,K116)</f>
        <v>7534</v>
      </c>
      <c r="D116" s="126">
        <v>3842</v>
      </c>
      <c r="E116" s="170">
        <v>1037</v>
      </c>
      <c r="F116" s="180">
        <v>2655</v>
      </c>
      <c r="G116" s="126">
        <v>0</v>
      </c>
      <c r="H116" s="170">
        <v>0</v>
      </c>
      <c r="I116" s="126">
        <v>0</v>
      </c>
      <c r="J116" s="170">
        <v>0</v>
      </c>
      <c r="K116" s="126">
        <v>0</v>
      </c>
      <c r="L116" s="126">
        <v>0</v>
      </c>
      <c r="M116" s="126"/>
      <c r="N116" s="212">
        <f t="shared" si="22"/>
        <v>7534</v>
      </c>
    </row>
    <row r="117" spans="1:14" ht="12.75">
      <c r="A117" s="273" t="s">
        <v>531</v>
      </c>
      <c r="B117" s="273"/>
      <c r="C117" s="272">
        <v>7903</v>
      </c>
      <c r="D117" s="277">
        <v>3842</v>
      </c>
      <c r="E117" s="272">
        <v>1037</v>
      </c>
      <c r="F117" s="271">
        <v>2655</v>
      </c>
      <c r="G117" s="277">
        <v>0</v>
      </c>
      <c r="H117" s="272">
        <v>0</v>
      </c>
      <c r="I117" s="277">
        <v>0</v>
      </c>
      <c r="J117" s="272">
        <v>369</v>
      </c>
      <c r="K117" s="277">
        <v>0</v>
      </c>
      <c r="L117" s="277">
        <v>0</v>
      </c>
      <c r="M117" s="277"/>
      <c r="N117" s="212">
        <v>7534</v>
      </c>
    </row>
    <row r="118" spans="1:14" ht="12.75">
      <c r="A118" s="273" t="s">
        <v>905</v>
      </c>
      <c r="B118" s="273"/>
      <c r="C118" s="272">
        <v>2539</v>
      </c>
      <c r="D118" s="277">
        <v>514</v>
      </c>
      <c r="E118" s="272">
        <v>137</v>
      </c>
      <c r="F118" s="271">
        <v>1888</v>
      </c>
      <c r="G118" s="277"/>
      <c r="H118" s="272"/>
      <c r="I118" s="277"/>
      <c r="J118" s="272"/>
      <c r="K118" s="277"/>
      <c r="L118" s="277"/>
      <c r="M118" s="277"/>
      <c r="N118" s="212"/>
    </row>
    <row r="119" spans="1:14" ht="12.75">
      <c r="A119" s="273" t="s">
        <v>908</v>
      </c>
      <c r="B119" s="273"/>
      <c r="C119" s="272">
        <v>-758</v>
      </c>
      <c r="D119" s="277"/>
      <c r="E119" s="272"/>
      <c r="F119" s="271">
        <v>-758</v>
      </c>
      <c r="G119" s="277"/>
      <c r="H119" s="272"/>
      <c r="I119" s="277"/>
      <c r="J119" s="272"/>
      <c r="K119" s="277"/>
      <c r="L119" s="277"/>
      <c r="M119" s="277"/>
      <c r="N119" s="212">
        <f aca="true" t="shared" si="35" ref="N119:N126">SUM(D119:L119)</f>
        <v>-758</v>
      </c>
    </row>
    <row r="120" spans="1:14" ht="12.75" hidden="1">
      <c r="A120" s="273"/>
      <c r="B120" s="273"/>
      <c r="C120" s="272"/>
      <c r="D120" s="277"/>
      <c r="E120" s="272"/>
      <c r="F120" s="271"/>
      <c r="G120" s="277"/>
      <c r="H120" s="272"/>
      <c r="I120" s="277"/>
      <c r="J120" s="272"/>
      <c r="K120" s="277"/>
      <c r="L120" s="277"/>
      <c r="M120" s="277"/>
      <c r="N120" s="212">
        <f t="shared" si="35"/>
        <v>0</v>
      </c>
    </row>
    <row r="121" spans="1:14" ht="12.75" hidden="1">
      <c r="A121" s="273"/>
      <c r="B121" s="273"/>
      <c r="C121" s="272"/>
      <c r="D121" s="277"/>
      <c r="E121" s="272"/>
      <c r="F121" s="271"/>
      <c r="G121" s="277"/>
      <c r="H121" s="272"/>
      <c r="I121" s="277"/>
      <c r="J121" s="272"/>
      <c r="K121" s="277"/>
      <c r="L121" s="277"/>
      <c r="M121" s="277"/>
      <c r="N121" s="212">
        <f t="shared" si="35"/>
        <v>0</v>
      </c>
    </row>
    <row r="122" spans="1:14" ht="12.75" hidden="1">
      <c r="A122" s="273"/>
      <c r="B122" s="273"/>
      <c r="C122" s="272"/>
      <c r="D122" s="277"/>
      <c r="E122" s="272"/>
      <c r="F122" s="271"/>
      <c r="G122" s="277"/>
      <c r="H122" s="272"/>
      <c r="I122" s="277"/>
      <c r="J122" s="272"/>
      <c r="K122" s="277"/>
      <c r="L122" s="277"/>
      <c r="M122" s="277"/>
      <c r="N122" s="212">
        <f t="shared" si="35"/>
        <v>0</v>
      </c>
    </row>
    <row r="123" spans="1:14" ht="12.75" hidden="1">
      <c r="A123" s="273"/>
      <c r="B123" s="273"/>
      <c r="C123" s="272"/>
      <c r="D123" s="277"/>
      <c r="E123" s="272"/>
      <c r="F123" s="271"/>
      <c r="G123" s="277"/>
      <c r="H123" s="272"/>
      <c r="I123" s="277"/>
      <c r="J123" s="272"/>
      <c r="K123" s="277"/>
      <c r="L123" s="277"/>
      <c r="M123" s="277"/>
      <c r="N123" s="212">
        <f t="shared" si="35"/>
        <v>0</v>
      </c>
    </row>
    <row r="124" spans="1:14" ht="12.75" hidden="1">
      <c r="A124" s="273"/>
      <c r="B124" s="273"/>
      <c r="C124" s="272"/>
      <c r="D124" s="277"/>
      <c r="E124" s="272"/>
      <c r="F124" s="271"/>
      <c r="G124" s="277"/>
      <c r="H124" s="272"/>
      <c r="I124" s="277"/>
      <c r="J124" s="272"/>
      <c r="K124" s="277"/>
      <c r="L124" s="277"/>
      <c r="M124" s="277"/>
      <c r="N124" s="212">
        <f t="shared" si="35"/>
        <v>0</v>
      </c>
    </row>
    <row r="125" spans="1:14" ht="12.75">
      <c r="A125" s="273" t="s">
        <v>552</v>
      </c>
      <c r="B125" s="273"/>
      <c r="C125" s="272">
        <v>1781</v>
      </c>
      <c r="D125" s="271">
        <v>514</v>
      </c>
      <c r="E125" s="271">
        <v>137</v>
      </c>
      <c r="F125" s="271">
        <v>1130</v>
      </c>
      <c r="G125" s="271">
        <f aca="true" t="shared" si="36" ref="G125:M125">SUM(G119:G124)</f>
        <v>0</v>
      </c>
      <c r="H125" s="271">
        <f t="shared" si="36"/>
        <v>0</v>
      </c>
      <c r="I125" s="271">
        <f t="shared" si="36"/>
        <v>0</v>
      </c>
      <c r="J125" s="271">
        <f t="shared" si="36"/>
        <v>0</v>
      </c>
      <c r="K125" s="271">
        <f t="shared" si="36"/>
        <v>0</v>
      </c>
      <c r="L125" s="271">
        <f t="shared" si="36"/>
        <v>0</v>
      </c>
      <c r="M125" s="271">
        <f t="shared" si="36"/>
        <v>0</v>
      </c>
      <c r="N125" s="212">
        <f t="shared" si="35"/>
        <v>1781</v>
      </c>
    </row>
    <row r="126" spans="1:14" ht="12.75">
      <c r="A126" s="274" t="s">
        <v>531</v>
      </c>
      <c r="B126" s="274"/>
      <c r="C126" s="156">
        <f aca="true" t="shared" si="37" ref="C126:M126">SUM(C117,C125)</f>
        <v>9684</v>
      </c>
      <c r="D126" s="160">
        <f t="shared" si="37"/>
        <v>4356</v>
      </c>
      <c r="E126" s="160">
        <f t="shared" si="37"/>
        <v>1174</v>
      </c>
      <c r="F126" s="160">
        <f t="shared" si="37"/>
        <v>3785</v>
      </c>
      <c r="G126" s="160">
        <f t="shared" si="37"/>
        <v>0</v>
      </c>
      <c r="H126" s="160">
        <f t="shared" si="37"/>
        <v>0</v>
      </c>
      <c r="I126" s="160">
        <f t="shared" si="37"/>
        <v>0</v>
      </c>
      <c r="J126" s="160">
        <f t="shared" si="37"/>
        <v>369</v>
      </c>
      <c r="K126" s="160">
        <f t="shared" si="37"/>
        <v>0</v>
      </c>
      <c r="L126" s="160">
        <f t="shared" si="37"/>
        <v>0</v>
      </c>
      <c r="M126" s="160">
        <f t="shared" si="37"/>
        <v>0</v>
      </c>
      <c r="N126" s="212">
        <f t="shared" si="35"/>
        <v>9684</v>
      </c>
    </row>
    <row r="127" spans="1:14" ht="12.75">
      <c r="A127" s="73" t="s">
        <v>446</v>
      </c>
      <c r="B127" s="58" t="s">
        <v>889</v>
      </c>
      <c r="C127" s="170"/>
      <c r="D127" s="126"/>
      <c r="E127" s="170"/>
      <c r="F127" s="180"/>
      <c r="G127" s="126"/>
      <c r="H127" s="170"/>
      <c r="I127" s="126"/>
      <c r="J127" s="170"/>
      <c r="K127" s="126"/>
      <c r="L127" s="126"/>
      <c r="M127" s="163"/>
      <c r="N127" s="212">
        <f>SUM(D127:L127)</f>
        <v>0</v>
      </c>
    </row>
    <row r="128" spans="1:14" ht="12.75">
      <c r="A128" s="299" t="s">
        <v>102</v>
      </c>
      <c r="B128" s="299"/>
      <c r="C128" s="170">
        <f>SUM(D128,E128,F128,G128,H128,I128,K128)</f>
        <v>357</v>
      </c>
      <c r="D128" s="126">
        <v>0</v>
      </c>
      <c r="E128" s="170">
        <v>0</v>
      </c>
      <c r="F128" s="180">
        <v>357</v>
      </c>
      <c r="G128" s="126">
        <v>0</v>
      </c>
      <c r="H128" s="170">
        <v>0</v>
      </c>
      <c r="I128" s="126">
        <v>0</v>
      </c>
      <c r="J128" s="170">
        <v>0</v>
      </c>
      <c r="K128" s="126">
        <v>0</v>
      </c>
      <c r="L128" s="126">
        <v>0</v>
      </c>
      <c r="M128" s="126"/>
      <c r="N128" s="212">
        <f>SUM(D128:L128)</f>
        <v>357</v>
      </c>
    </row>
    <row r="129" spans="1:14" ht="12.75">
      <c r="A129" s="273" t="s">
        <v>531</v>
      </c>
      <c r="B129" s="273"/>
      <c r="C129" s="272">
        <v>357</v>
      </c>
      <c r="D129" s="277">
        <v>0</v>
      </c>
      <c r="E129" s="272">
        <v>0</v>
      </c>
      <c r="F129" s="271">
        <v>357</v>
      </c>
      <c r="G129" s="277">
        <v>0</v>
      </c>
      <c r="H129" s="272">
        <v>0</v>
      </c>
      <c r="I129" s="277">
        <v>0</v>
      </c>
      <c r="J129" s="272">
        <v>0</v>
      </c>
      <c r="K129" s="277">
        <v>0</v>
      </c>
      <c r="L129" s="277">
        <v>0</v>
      </c>
      <c r="M129" s="277"/>
      <c r="N129" s="212">
        <v>357</v>
      </c>
    </row>
    <row r="130" spans="1:14" ht="12.75" hidden="1">
      <c r="A130" s="273"/>
      <c r="B130" s="273"/>
      <c r="C130" s="272"/>
      <c r="D130" s="277"/>
      <c r="E130" s="272"/>
      <c r="F130" s="271"/>
      <c r="G130" s="277"/>
      <c r="H130" s="272"/>
      <c r="I130" s="277"/>
      <c r="J130" s="272"/>
      <c r="K130" s="277"/>
      <c r="L130" s="277"/>
      <c r="M130" s="277"/>
      <c r="N130" s="212">
        <f aca="true" t="shared" si="38" ref="N130:N137">SUM(D130:L130)</f>
        <v>0</v>
      </c>
    </row>
    <row r="131" spans="1:14" ht="12.75" hidden="1">
      <c r="A131" s="273"/>
      <c r="B131" s="273"/>
      <c r="C131" s="272"/>
      <c r="D131" s="277"/>
      <c r="E131" s="272"/>
      <c r="F131" s="271"/>
      <c r="G131" s="277"/>
      <c r="H131" s="272"/>
      <c r="I131" s="277"/>
      <c r="J131" s="272"/>
      <c r="K131" s="277"/>
      <c r="L131" s="277"/>
      <c r="M131" s="277"/>
      <c r="N131" s="212">
        <f t="shared" si="38"/>
        <v>0</v>
      </c>
    </row>
    <row r="132" spans="1:14" ht="12.75" hidden="1">
      <c r="A132" s="273"/>
      <c r="B132" s="273"/>
      <c r="C132" s="272"/>
      <c r="D132" s="277"/>
      <c r="E132" s="272"/>
      <c r="F132" s="271"/>
      <c r="G132" s="277"/>
      <c r="H132" s="272"/>
      <c r="I132" s="277"/>
      <c r="J132" s="272"/>
      <c r="K132" s="277"/>
      <c r="L132" s="277"/>
      <c r="M132" s="277"/>
      <c r="N132" s="212">
        <f t="shared" si="38"/>
        <v>0</v>
      </c>
    </row>
    <row r="133" spans="1:14" ht="12.75" hidden="1">
      <c r="A133" s="273"/>
      <c r="B133" s="273"/>
      <c r="C133" s="272"/>
      <c r="D133" s="277"/>
      <c r="E133" s="272"/>
      <c r="F133" s="271"/>
      <c r="G133" s="277"/>
      <c r="H133" s="272"/>
      <c r="I133" s="277"/>
      <c r="J133" s="272"/>
      <c r="K133" s="277"/>
      <c r="L133" s="277"/>
      <c r="M133" s="277"/>
      <c r="N133" s="212">
        <f t="shared" si="38"/>
        <v>0</v>
      </c>
    </row>
    <row r="134" spans="1:14" ht="12.75" hidden="1">
      <c r="A134" s="273"/>
      <c r="B134" s="273"/>
      <c r="C134" s="272"/>
      <c r="D134" s="277"/>
      <c r="E134" s="272"/>
      <c r="F134" s="271"/>
      <c r="G134" s="277"/>
      <c r="H134" s="272"/>
      <c r="I134" s="277"/>
      <c r="J134" s="272"/>
      <c r="K134" s="277"/>
      <c r="L134" s="277"/>
      <c r="M134" s="277"/>
      <c r="N134" s="212">
        <f t="shared" si="38"/>
        <v>0</v>
      </c>
    </row>
    <row r="135" spans="1:14" ht="12.75" hidden="1">
      <c r="A135" s="273"/>
      <c r="B135" s="273"/>
      <c r="C135" s="272"/>
      <c r="D135" s="277"/>
      <c r="E135" s="272"/>
      <c r="F135" s="271"/>
      <c r="G135" s="277"/>
      <c r="H135" s="272"/>
      <c r="I135" s="277"/>
      <c r="J135" s="272"/>
      <c r="K135" s="277"/>
      <c r="L135" s="277"/>
      <c r="M135" s="277"/>
      <c r="N135" s="212">
        <f t="shared" si="38"/>
        <v>0</v>
      </c>
    </row>
    <row r="136" spans="1:14" ht="12.75">
      <c r="A136" s="273" t="s">
        <v>552</v>
      </c>
      <c r="B136" s="273"/>
      <c r="C136" s="272">
        <f aca="true" t="shared" si="39" ref="C136:M136">SUM(C130:C135)</f>
        <v>0</v>
      </c>
      <c r="D136" s="271">
        <f t="shared" si="39"/>
        <v>0</v>
      </c>
      <c r="E136" s="271">
        <f t="shared" si="39"/>
        <v>0</v>
      </c>
      <c r="F136" s="271">
        <f t="shared" si="39"/>
        <v>0</v>
      </c>
      <c r="G136" s="271">
        <f t="shared" si="39"/>
        <v>0</v>
      </c>
      <c r="H136" s="271">
        <f t="shared" si="39"/>
        <v>0</v>
      </c>
      <c r="I136" s="271">
        <f t="shared" si="39"/>
        <v>0</v>
      </c>
      <c r="J136" s="271">
        <f t="shared" si="39"/>
        <v>0</v>
      </c>
      <c r="K136" s="271">
        <f t="shared" si="39"/>
        <v>0</v>
      </c>
      <c r="L136" s="271">
        <f t="shared" si="39"/>
        <v>0</v>
      </c>
      <c r="M136" s="271">
        <f t="shared" si="39"/>
        <v>0</v>
      </c>
      <c r="N136" s="212">
        <f t="shared" si="38"/>
        <v>0</v>
      </c>
    </row>
    <row r="137" spans="1:14" ht="12.75">
      <c r="A137" s="274" t="s">
        <v>531</v>
      </c>
      <c r="B137" s="274"/>
      <c r="C137" s="156">
        <f aca="true" t="shared" si="40" ref="C137:M137">SUM(C129,C136)</f>
        <v>357</v>
      </c>
      <c r="D137" s="160">
        <f t="shared" si="40"/>
        <v>0</v>
      </c>
      <c r="E137" s="160">
        <f t="shared" si="40"/>
        <v>0</v>
      </c>
      <c r="F137" s="160">
        <f t="shared" si="40"/>
        <v>357</v>
      </c>
      <c r="G137" s="160">
        <f t="shared" si="40"/>
        <v>0</v>
      </c>
      <c r="H137" s="160">
        <f t="shared" si="40"/>
        <v>0</v>
      </c>
      <c r="I137" s="160">
        <f t="shared" si="40"/>
        <v>0</v>
      </c>
      <c r="J137" s="160">
        <f t="shared" si="40"/>
        <v>0</v>
      </c>
      <c r="K137" s="160">
        <f t="shared" si="40"/>
        <v>0</v>
      </c>
      <c r="L137" s="160">
        <f t="shared" si="40"/>
        <v>0</v>
      </c>
      <c r="M137" s="160">
        <f t="shared" si="40"/>
        <v>0</v>
      </c>
      <c r="N137" s="212">
        <f t="shared" si="38"/>
        <v>357</v>
      </c>
    </row>
    <row r="138" spans="1:14" ht="12.75">
      <c r="A138" s="69" t="s">
        <v>563</v>
      </c>
      <c r="B138" s="56" t="s">
        <v>887</v>
      </c>
      <c r="C138" s="167"/>
      <c r="D138" s="185"/>
      <c r="E138" s="186"/>
      <c r="F138" s="353"/>
      <c r="G138" s="185"/>
      <c r="H138" s="186"/>
      <c r="I138" s="185"/>
      <c r="J138" s="186"/>
      <c r="K138" s="185"/>
      <c r="L138" s="179"/>
      <c r="M138" s="179"/>
      <c r="N138" s="212">
        <f>SUM(D138:L138)</f>
        <v>0</v>
      </c>
    </row>
    <row r="139" spans="1:14" ht="12.75">
      <c r="A139" s="273" t="s">
        <v>102</v>
      </c>
      <c r="B139" s="273"/>
      <c r="C139" s="170">
        <f aca="true" t="shared" si="41" ref="C139:L139">SUM(C144,C152,C160)</f>
        <v>342993</v>
      </c>
      <c r="D139" s="126">
        <f t="shared" si="41"/>
        <v>79223</v>
      </c>
      <c r="E139" s="170">
        <f t="shared" si="41"/>
        <v>20878</v>
      </c>
      <c r="F139" s="180">
        <f t="shared" si="41"/>
        <v>241892</v>
      </c>
      <c r="G139" s="126">
        <f t="shared" si="41"/>
        <v>1000</v>
      </c>
      <c r="H139" s="170">
        <f t="shared" si="41"/>
        <v>0</v>
      </c>
      <c r="I139" s="126">
        <f t="shared" si="41"/>
        <v>0</v>
      </c>
      <c r="J139" s="170">
        <f t="shared" si="41"/>
        <v>0</v>
      </c>
      <c r="K139" s="126">
        <f t="shared" si="41"/>
        <v>0</v>
      </c>
      <c r="L139" s="126">
        <f t="shared" si="41"/>
        <v>0</v>
      </c>
      <c r="M139" s="126"/>
      <c r="N139" s="212">
        <f>SUM(D139:L139)</f>
        <v>342993</v>
      </c>
    </row>
    <row r="140" spans="1:14" ht="12.75">
      <c r="A140" s="273" t="s">
        <v>531</v>
      </c>
      <c r="B140" s="273"/>
      <c r="C140" s="170">
        <f aca="true" t="shared" si="42" ref="C140:L140">SUM(C145,C153,C161)</f>
        <v>361505</v>
      </c>
      <c r="D140" s="180">
        <f t="shared" si="42"/>
        <v>83718</v>
      </c>
      <c r="E140" s="180">
        <f t="shared" si="42"/>
        <v>22011</v>
      </c>
      <c r="F140" s="180">
        <f t="shared" si="42"/>
        <v>254776</v>
      </c>
      <c r="G140" s="180">
        <f t="shared" si="42"/>
        <v>1000</v>
      </c>
      <c r="H140" s="180">
        <f t="shared" si="42"/>
        <v>0</v>
      </c>
      <c r="I140" s="180">
        <f t="shared" si="42"/>
        <v>0</v>
      </c>
      <c r="J140" s="180">
        <f t="shared" si="42"/>
        <v>0</v>
      </c>
      <c r="K140" s="180">
        <f t="shared" si="42"/>
        <v>0</v>
      </c>
      <c r="L140" s="180">
        <f t="shared" si="42"/>
        <v>0</v>
      </c>
      <c r="M140" s="180">
        <f>SUM(M145,M153,M161)</f>
        <v>0</v>
      </c>
      <c r="N140" s="212">
        <f>SUM(D140:L140)</f>
        <v>361505</v>
      </c>
    </row>
    <row r="141" spans="1:14" ht="13.5" customHeight="1">
      <c r="A141" s="273" t="s">
        <v>552</v>
      </c>
      <c r="B141" s="273"/>
      <c r="C141" s="170">
        <f aca="true" t="shared" si="43" ref="C141:M141">SUM(C149,C157,C164)</f>
        <v>8491</v>
      </c>
      <c r="D141" s="180">
        <f t="shared" si="43"/>
        <v>560</v>
      </c>
      <c r="E141" s="180">
        <f t="shared" si="43"/>
        <v>313</v>
      </c>
      <c r="F141" s="180">
        <f t="shared" si="43"/>
        <v>7162</v>
      </c>
      <c r="G141" s="180">
        <f t="shared" si="43"/>
        <v>354</v>
      </c>
      <c r="H141" s="180">
        <f t="shared" si="43"/>
        <v>0</v>
      </c>
      <c r="I141" s="180">
        <f t="shared" si="43"/>
        <v>0</v>
      </c>
      <c r="J141" s="180">
        <f t="shared" si="43"/>
        <v>102</v>
      </c>
      <c r="K141" s="180">
        <f t="shared" si="43"/>
        <v>0</v>
      </c>
      <c r="L141" s="180">
        <f t="shared" si="43"/>
        <v>0</v>
      </c>
      <c r="M141" s="180">
        <f t="shared" si="43"/>
        <v>0</v>
      </c>
      <c r="N141" s="212">
        <f>SUM(D141:L141)</f>
        <v>8491</v>
      </c>
    </row>
    <row r="142" spans="1:14" ht="12.75">
      <c r="A142" s="274" t="s">
        <v>531</v>
      </c>
      <c r="B142" s="274"/>
      <c r="C142" s="169">
        <f aca="true" t="shared" si="44" ref="C142:M142">SUM(C150,C158,C165)</f>
        <v>369996</v>
      </c>
      <c r="D142" s="168">
        <f t="shared" si="44"/>
        <v>84278</v>
      </c>
      <c r="E142" s="168">
        <f t="shared" si="44"/>
        <v>22324</v>
      </c>
      <c r="F142" s="168">
        <f t="shared" si="44"/>
        <v>261938</v>
      </c>
      <c r="G142" s="168">
        <f t="shared" si="44"/>
        <v>1354</v>
      </c>
      <c r="H142" s="168">
        <f t="shared" si="44"/>
        <v>0</v>
      </c>
      <c r="I142" s="168">
        <f t="shared" si="44"/>
        <v>0</v>
      </c>
      <c r="J142" s="168">
        <f t="shared" si="44"/>
        <v>102</v>
      </c>
      <c r="K142" s="168">
        <f t="shared" si="44"/>
        <v>0</v>
      </c>
      <c r="L142" s="160">
        <f t="shared" si="44"/>
        <v>0</v>
      </c>
      <c r="M142" s="180">
        <f t="shared" si="44"/>
        <v>0</v>
      </c>
      <c r="N142" s="212"/>
    </row>
    <row r="143" spans="1:14" ht="12.75">
      <c r="A143" s="73" t="s">
        <v>358</v>
      </c>
      <c r="B143" s="58"/>
      <c r="C143" s="170"/>
      <c r="D143" s="188"/>
      <c r="E143" s="178"/>
      <c r="F143" s="352"/>
      <c r="G143" s="188"/>
      <c r="H143" s="178"/>
      <c r="I143" s="188"/>
      <c r="J143" s="178"/>
      <c r="K143" s="188"/>
      <c r="L143" s="58"/>
      <c r="M143" s="56"/>
      <c r="N143" s="212">
        <f>SUM(D143:L143)</f>
        <v>0</v>
      </c>
    </row>
    <row r="144" spans="1:14" ht="12.75">
      <c r="A144" s="299" t="s">
        <v>102</v>
      </c>
      <c r="B144" s="299"/>
      <c r="C144" s="170">
        <f>SUM(D144,E144,F144,G144,H144,I144,K144)</f>
        <v>22890</v>
      </c>
      <c r="D144" s="188">
        <v>16411</v>
      </c>
      <c r="E144" s="178">
        <v>4062</v>
      </c>
      <c r="F144" s="352">
        <v>2417</v>
      </c>
      <c r="G144" s="188">
        <v>0</v>
      </c>
      <c r="H144" s="178">
        <v>0</v>
      </c>
      <c r="I144" s="188">
        <v>0</v>
      </c>
      <c r="J144" s="178">
        <v>0</v>
      </c>
      <c r="K144" s="188">
        <v>0</v>
      </c>
      <c r="L144" s="58">
        <v>0</v>
      </c>
      <c r="M144" s="58"/>
      <c r="N144" s="212">
        <f>SUM(D144:L144)</f>
        <v>22890</v>
      </c>
    </row>
    <row r="145" spans="1:14" ht="12.75">
      <c r="A145" s="273" t="s">
        <v>531</v>
      </c>
      <c r="B145" s="273"/>
      <c r="C145" s="272">
        <v>23191</v>
      </c>
      <c r="D145" s="277">
        <v>16859</v>
      </c>
      <c r="E145" s="272">
        <v>4183</v>
      </c>
      <c r="F145" s="271">
        <v>2149</v>
      </c>
      <c r="G145" s="277">
        <v>0</v>
      </c>
      <c r="H145" s="272">
        <v>0</v>
      </c>
      <c r="I145" s="277">
        <v>0</v>
      </c>
      <c r="J145" s="272">
        <v>0</v>
      </c>
      <c r="K145" s="277">
        <v>0</v>
      </c>
      <c r="L145" s="277">
        <v>0</v>
      </c>
      <c r="M145" s="277"/>
      <c r="N145" s="212">
        <v>23791</v>
      </c>
    </row>
    <row r="146" spans="1:14" ht="12.75">
      <c r="A146" s="273" t="s">
        <v>909</v>
      </c>
      <c r="B146" s="273"/>
      <c r="C146" s="272">
        <v>773</v>
      </c>
      <c r="D146" s="277">
        <v>760</v>
      </c>
      <c r="E146" s="272">
        <v>13</v>
      </c>
      <c r="F146" s="271"/>
      <c r="G146" s="277"/>
      <c r="H146" s="272"/>
      <c r="I146" s="277"/>
      <c r="J146" s="272"/>
      <c r="K146" s="277"/>
      <c r="L146" s="277"/>
      <c r="M146" s="277"/>
      <c r="N146" s="212"/>
    </row>
    <row r="147" spans="1:14" ht="12.75">
      <c r="A147" s="273" t="s">
        <v>901</v>
      </c>
      <c r="B147" s="273"/>
      <c r="C147" s="272"/>
      <c r="D147" s="277">
        <v>-1700</v>
      </c>
      <c r="E147" s="272">
        <v>-200</v>
      </c>
      <c r="F147" s="271">
        <v>1900</v>
      </c>
      <c r="G147" s="277"/>
      <c r="H147" s="272"/>
      <c r="I147" s="277"/>
      <c r="J147" s="272"/>
      <c r="K147" s="277"/>
      <c r="L147" s="277"/>
      <c r="M147" s="277"/>
      <c r="N147" s="212"/>
    </row>
    <row r="148" spans="1:14" ht="12.75">
      <c r="A148" s="273" t="s">
        <v>901</v>
      </c>
      <c r="B148" s="273"/>
      <c r="C148" s="272"/>
      <c r="D148" s="277"/>
      <c r="E148" s="272"/>
      <c r="F148" s="271">
        <v>-102</v>
      </c>
      <c r="G148" s="277"/>
      <c r="H148" s="272"/>
      <c r="I148" s="277"/>
      <c r="J148" s="272">
        <v>102</v>
      </c>
      <c r="K148" s="277"/>
      <c r="L148" s="277"/>
      <c r="M148" s="277"/>
      <c r="N148" s="212">
        <f>SUM(D148:L148)</f>
        <v>0</v>
      </c>
    </row>
    <row r="149" spans="1:14" ht="12.75">
      <c r="A149" s="273" t="s">
        <v>552</v>
      </c>
      <c r="B149" s="273"/>
      <c r="C149" s="272">
        <v>773</v>
      </c>
      <c r="D149" s="271">
        <v>-940</v>
      </c>
      <c r="E149" s="271">
        <v>-187</v>
      </c>
      <c r="F149" s="271">
        <v>1798</v>
      </c>
      <c r="G149" s="271">
        <f aca="true" t="shared" si="45" ref="G149:M149">SUM(G148:G148)</f>
        <v>0</v>
      </c>
      <c r="H149" s="271">
        <f t="shared" si="45"/>
        <v>0</v>
      </c>
      <c r="I149" s="271">
        <f t="shared" si="45"/>
        <v>0</v>
      </c>
      <c r="J149" s="271">
        <f t="shared" si="45"/>
        <v>102</v>
      </c>
      <c r="K149" s="271">
        <f t="shared" si="45"/>
        <v>0</v>
      </c>
      <c r="L149" s="271">
        <f t="shared" si="45"/>
        <v>0</v>
      </c>
      <c r="M149" s="271">
        <f t="shared" si="45"/>
        <v>0</v>
      </c>
      <c r="N149" s="212">
        <f>SUM(D149:L149)</f>
        <v>773</v>
      </c>
    </row>
    <row r="150" spans="1:14" ht="12.75">
      <c r="A150" s="274" t="s">
        <v>531</v>
      </c>
      <c r="B150" s="274"/>
      <c r="C150" s="156">
        <f aca="true" t="shared" si="46" ref="C150:M150">SUM(C145,C149)</f>
        <v>23964</v>
      </c>
      <c r="D150" s="160">
        <f t="shared" si="46"/>
        <v>15919</v>
      </c>
      <c r="E150" s="160">
        <f t="shared" si="46"/>
        <v>3996</v>
      </c>
      <c r="F150" s="160">
        <f t="shared" si="46"/>
        <v>3947</v>
      </c>
      <c r="G150" s="160">
        <f t="shared" si="46"/>
        <v>0</v>
      </c>
      <c r="H150" s="160">
        <f t="shared" si="46"/>
        <v>0</v>
      </c>
      <c r="I150" s="160">
        <f t="shared" si="46"/>
        <v>0</v>
      </c>
      <c r="J150" s="160">
        <f t="shared" si="46"/>
        <v>102</v>
      </c>
      <c r="K150" s="160">
        <f t="shared" si="46"/>
        <v>0</v>
      </c>
      <c r="L150" s="160">
        <f t="shared" si="46"/>
        <v>0</v>
      </c>
      <c r="M150" s="160">
        <f t="shared" si="46"/>
        <v>0</v>
      </c>
      <c r="N150" s="212">
        <f>SUM(D150:L150)</f>
        <v>23964</v>
      </c>
    </row>
    <row r="151" spans="1:14" ht="12.75">
      <c r="A151" s="69" t="s">
        <v>352</v>
      </c>
      <c r="B151" s="56"/>
      <c r="C151" s="167"/>
      <c r="D151" s="163"/>
      <c r="E151" s="167"/>
      <c r="F151" s="166"/>
      <c r="G151" s="163"/>
      <c r="H151" s="167"/>
      <c r="I151" s="163"/>
      <c r="J151" s="167"/>
      <c r="K151" s="163"/>
      <c r="L151" s="12"/>
      <c r="M151" s="12"/>
      <c r="N151" s="212">
        <f>SUM(D151:L151)</f>
        <v>0</v>
      </c>
    </row>
    <row r="152" spans="1:14" ht="12.75">
      <c r="A152" s="299" t="s">
        <v>102</v>
      </c>
      <c r="B152" s="299"/>
      <c r="C152" s="170">
        <f>SUM(D152,E152,F152,G152,H152,I152,K152)</f>
        <v>18900</v>
      </c>
      <c r="D152" s="188">
        <v>13900</v>
      </c>
      <c r="E152" s="178">
        <v>3713</v>
      </c>
      <c r="F152" s="352">
        <v>287</v>
      </c>
      <c r="G152" s="188">
        <v>1000</v>
      </c>
      <c r="H152" s="178">
        <v>0</v>
      </c>
      <c r="I152" s="188">
        <v>0</v>
      </c>
      <c r="J152" s="178">
        <v>0</v>
      </c>
      <c r="K152" s="188">
        <v>0</v>
      </c>
      <c r="L152" s="188">
        <v>0</v>
      </c>
      <c r="M152" s="188"/>
      <c r="N152" s="212">
        <f>SUM(D152:L152)</f>
        <v>18900</v>
      </c>
    </row>
    <row r="153" spans="1:14" ht="12.75">
      <c r="A153" s="273" t="s">
        <v>531</v>
      </c>
      <c r="B153" s="273"/>
      <c r="C153" s="272">
        <v>23027</v>
      </c>
      <c r="D153" s="277">
        <v>14480</v>
      </c>
      <c r="E153" s="272">
        <v>3809</v>
      </c>
      <c r="F153" s="271">
        <v>3738</v>
      </c>
      <c r="G153" s="277">
        <v>1000</v>
      </c>
      <c r="H153" s="272">
        <v>0</v>
      </c>
      <c r="I153" s="277">
        <v>0</v>
      </c>
      <c r="J153" s="272">
        <v>0</v>
      </c>
      <c r="K153" s="277">
        <v>0</v>
      </c>
      <c r="L153" s="277">
        <v>0</v>
      </c>
      <c r="M153" s="277"/>
      <c r="N153" s="212">
        <v>23022</v>
      </c>
    </row>
    <row r="154" spans="1:14" ht="12.75">
      <c r="A154" s="273" t="s">
        <v>910</v>
      </c>
      <c r="B154" s="273"/>
      <c r="C154" s="272">
        <v>4042</v>
      </c>
      <c r="D154" s="277">
        <v>1500</v>
      </c>
      <c r="E154" s="272">
        <v>500</v>
      </c>
      <c r="F154" s="271">
        <v>1927</v>
      </c>
      <c r="G154" s="277">
        <v>115</v>
      </c>
      <c r="H154" s="272"/>
      <c r="I154" s="277"/>
      <c r="J154" s="272"/>
      <c r="K154" s="277"/>
      <c r="L154" s="277"/>
      <c r="M154" s="277"/>
      <c r="N154" s="212"/>
    </row>
    <row r="155" spans="1:14" ht="12.75">
      <c r="A155" s="273" t="s">
        <v>902</v>
      </c>
      <c r="B155" s="273"/>
      <c r="C155" s="272">
        <v>127</v>
      </c>
      <c r="D155" s="277"/>
      <c r="E155" s="272"/>
      <c r="F155" s="271">
        <v>127</v>
      </c>
      <c r="G155" s="277"/>
      <c r="H155" s="272"/>
      <c r="I155" s="277"/>
      <c r="J155" s="272"/>
      <c r="K155" s="277"/>
      <c r="L155" s="277"/>
      <c r="M155" s="277"/>
      <c r="N155" s="212"/>
    </row>
    <row r="156" spans="1:14" ht="12.75">
      <c r="A156" s="273" t="s">
        <v>901</v>
      </c>
      <c r="B156" s="273"/>
      <c r="C156" s="272"/>
      <c r="D156" s="277"/>
      <c r="E156" s="272"/>
      <c r="F156" s="271">
        <v>-239</v>
      </c>
      <c r="G156" s="277">
        <v>239</v>
      </c>
      <c r="H156" s="272"/>
      <c r="I156" s="277"/>
      <c r="J156" s="272"/>
      <c r="K156" s="277"/>
      <c r="L156" s="277"/>
      <c r="M156" s="277"/>
      <c r="N156" s="212">
        <f>SUM(D156:L156)</f>
        <v>0</v>
      </c>
    </row>
    <row r="157" spans="1:14" ht="12.75">
      <c r="A157" s="273" t="s">
        <v>552</v>
      </c>
      <c r="B157" s="273"/>
      <c r="C157" s="272">
        <v>4169</v>
      </c>
      <c r="D157" s="271">
        <v>1500</v>
      </c>
      <c r="E157" s="271">
        <v>500</v>
      </c>
      <c r="F157" s="271">
        <v>1815</v>
      </c>
      <c r="G157" s="271">
        <v>354</v>
      </c>
      <c r="H157" s="271">
        <f aca="true" t="shared" si="47" ref="H157:M157">SUM(H156:H156)</f>
        <v>0</v>
      </c>
      <c r="I157" s="271">
        <f t="shared" si="47"/>
        <v>0</v>
      </c>
      <c r="J157" s="271">
        <f t="shared" si="47"/>
        <v>0</v>
      </c>
      <c r="K157" s="271">
        <f t="shared" si="47"/>
        <v>0</v>
      </c>
      <c r="L157" s="271">
        <f t="shared" si="47"/>
        <v>0</v>
      </c>
      <c r="M157" s="271">
        <f t="shared" si="47"/>
        <v>0</v>
      </c>
      <c r="N157" s="212">
        <f>SUM(D157:L157)</f>
        <v>4169</v>
      </c>
    </row>
    <row r="158" spans="1:14" ht="12.75">
      <c r="A158" s="274" t="s">
        <v>531</v>
      </c>
      <c r="B158" s="274"/>
      <c r="C158" s="156">
        <f aca="true" t="shared" si="48" ref="C158:M158">SUM(C153,C157)</f>
        <v>27196</v>
      </c>
      <c r="D158" s="160">
        <f t="shared" si="48"/>
        <v>15980</v>
      </c>
      <c r="E158" s="160">
        <f t="shared" si="48"/>
        <v>4309</v>
      </c>
      <c r="F158" s="160">
        <f t="shared" si="48"/>
        <v>5553</v>
      </c>
      <c r="G158" s="160">
        <f t="shared" si="48"/>
        <v>1354</v>
      </c>
      <c r="H158" s="160">
        <f t="shared" si="48"/>
        <v>0</v>
      </c>
      <c r="I158" s="160">
        <f t="shared" si="48"/>
        <v>0</v>
      </c>
      <c r="J158" s="160">
        <f t="shared" si="48"/>
        <v>0</v>
      </c>
      <c r="K158" s="160">
        <f t="shared" si="48"/>
        <v>0</v>
      </c>
      <c r="L158" s="160">
        <f t="shared" si="48"/>
        <v>0</v>
      </c>
      <c r="M158" s="160">
        <f t="shared" si="48"/>
        <v>0</v>
      </c>
      <c r="N158" s="212">
        <f>SUM(D158:L158)</f>
        <v>27196</v>
      </c>
    </row>
    <row r="159" spans="1:14" ht="12.75">
      <c r="A159" s="73" t="s">
        <v>447</v>
      </c>
      <c r="B159" s="58"/>
      <c r="C159" s="170"/>
      <c r="D159" s="126"/>
      <c r="E159" s="170"/>
      <c r="F159" s="180"/>
      <c r="G159" s="126"/>
      <c r="H159" s="170"/>
      <c r="I159" s="126"/>
      <c r="J159" s="170"/>
      <c r="K159" s="126"/>
      <c r="L159" s="13"/>
      <c r="M159" s="12"/>
      <c r="N159" s="212">
        <f>SUM(D159:L159)</f>
        <v>0</v>
      </c>
    </row>
    <row r="160" spans="1:14" ht="12.75">
      <c r="A160" s="299" t="s">
        <v>102</v>
      </c>
      <c r="B160" s="299"/>
      <c r="C160" s="170">
        <f>SUM(D160,E160,F160,G160,H160,I160,K160)</f>
        <v>301203</v>
      </c>
      <c r="D160" s="188">
        <v>48912</v>
      </c>
      <c r="E160" s="178">
        <v>13103</v>
      </c>
      <c r="F160" s="352">
        <v>239188</v>
      </c>
      <c r="G160" s="188">
        <v>0</v>
      </c>
      <c r="H160" s="178">
        <v>0</v>
      </c>
      <c r="I160" s="188">
        <v>0</v>
      </c>
      <c r="J160" s="178">
        <v>0</v>
      </c>
      <c r="K160" s="188">
        <v>0</v>
      </c>
      <c r="L160" s="188">
        <v>0</v>
      </c>
      <c r="M160" s="188"/>
      <c r="N160" s="212">
        <f>SUM(D160:L160)</f>
        <v>301203</v>
      </c>
    </row>
    <row r="161" spans="1:14" ht="12.75">
      <c r="A161" s="273" t="s">
        <v>531</v>
      </c>
      <c r="B161" s="273"/>
      <c r="C161" s="272">
        <v>315287</v>
      </c>
      <c r="D161" s="277">
        <v>52379</v>
      </c>
      <c r="E161" s="272">
        <v>14019</v>
      </c>
      <c r="F161" s="271">
        <v>248889</v>
      </c>
      <c r="G161" s="277">
        <v>0</v>
      </c>
      <c r="H161" s="272">
        <v>0</v>
      </c>
      <c r="I161" s="277">
        <v>0</v>
      </c>
      <c r="J161" s="272">
        <v>0</v>
      </c>
      <c r="K161" s="277">
        <v>0</v>
      </c>
      <c r="L161" s="277">
        <v>0</v>
      </c>
      <c r="M161" s="277"/>
      <c r="N161" s="212">
        <v>311507</v>
      </c>
    </row>
    <row r="162" spans="1:14" ht="12.75">
      <c r="A162" s="273" t="s">
        <v>905</v>
      </c>
      <c r="B162" s="273"/>
      <c r="C162" s="272">
        <v>-5122</v>
      </c>
      <c r="D162" s="277"/>
      <c r="E162" s="272"/>
      <c r="F162" s="271">
        <v>-5122</v>
      </c>
      <c r="G162" s="277"/>
      <c r="H162" s="272"/>
      <c r="I162" s="277"/>
      <c r="J162" s="272"/>
      <c r="K162" s="277"/>
      <c r="L162" s="277"/>
      <c r="M162" s="277"/>
      <c r="N162" s="212">
        <f aca="true" t="shared" si="49" ref="N162:N170">SUM(D162:L162)</f>
        <v>-5122</v>
      </c>
    </row>
    <row r="163" spans="1:14" ht="12.75">
      <c r="A163" s="273" t="s">
        <v>902</v>
      </c>
      <c r="B163" s="273"/>
      <c r="C163" s="272">
        <v>8671</v>
      </c>
      <c r="D163" s="277"/>
      <c r="E163" s="272"/>
      <c r="F163" s="271">
        <v>8671</v>
      </c>
      <c r="G163" s="277"/>
      <c r="H163" s="272"/>
      <c r="I163" s="277"/>
      <c r="J163" s="272"/>
      <c r="K163" s="277"/>
      <c r="L163" s="277"/>
      <c r="M163" s="277"/>
      <c r="N163" s="212">
        <f t="shared" si="49"/>
        <v>8671</v>
      </c>
    </row>
    <row r="164" spans="1:14" ht="12.75">
      <c r="A164" s="273" t="s">
        <v>552</v>
      </c>
      <c r="B164" s="273"/>
      <c r="C164" s="272">
        <f aca="true" t="shared" si="50" ref="C164:M164">SUM(C162:C163)</f>
        <v>3549</v>
      </c>
      <c r="D164" s="271">
        <f t="shared" si="50"/>
        <v>0</v>
      </c>
      <c r="E164" s="271">
        <f t="shared" si="50"/>
        <v>0</v>
      </c>
      <c r="F164" s="271">
        <f t="shared" si="50"/>
        <v>3549</v>
      </c>
      <c r="G164" s="271">
        <f t="shared" si="50"/>
        <v>0</v>
      </c>
      <c r="H164" s="271">
        <f t="shared" si="50"/>
        <v>0</v>
      </c>
      <c r="I164" s="271">
        <f t="shared" si="50"/>
        <v>0</v>
      </c>
      <c r="J164" s="271">
        <f t="shared" si="50"/>
        <v>0</v>
      </c>
      <c r="K164" s="271">
        <f t="shared" si="50"/>
        <v>0</v>
      </c>
      <c r="L164" s="271">
        <f t="shared" si="50"/>
        <v>0</v>
      </c>
      <c r="M164" s="271">
        <f t="shared" si="50"/>
        <v>0</v>
      </c>
      <c r="N164" s="212">
        <f t="shared" si="49"/>
        <v>3549</v>
      </c>
    </row>
    <row r="165" spans="1:14" ht="12.75">
      <c r="A165" s="274" t="s">
        <v>531</v>
      </c>
      <c r="B165" s="274"/>
      <c r="C165" s="156">
        <f aca="true" t="shared" si="51" ref="C165:M165">SUM(C161,C164)</f>
        <v>318836</v>
      </c>
      <c r="D165" s="160">
        <f t="shared" si="51"/>
        <v>52379</v>
      </c>
      <c r="E165" s="160">
        <f t="shared" si="51"/>
        <v>14019</v>
      </c>
      <c r="F165" s="160">
        <f t="shared" si="51"/>
        <v>252438</v>
      </c>
      <c r="G165" s="160">
        <f t="shared" si="51"/>
        <v>0</v>
      </c>
      <c r="H165" s="160">
        <f t="shared" si="51"/>
        <v>0</v>
      </c>
      <c r="I165" s="160">
        <f t="shared" si="51"/>
        <v>0</v>
      </c>
      <c r="J165" s="160">
        <f t="shared" si="51"/>
        <v>0</v>
      </c>
      <c r="K165" s="160">
        <f t="shared" si="51"/>
        <v>0</v>
      </c>
      <c r="L165" s="160">
        <f t="shared" si="51"/>
        <v>0</v>
      </c>
      <c r="M165" s="160">
        <f t="shared" si="51"/>
        <v>0</v>
      </c>
      <c r="N165" s="212">
        <f t="shared" si="49"/>
        <v>318836</v>
      </c>
    </row>
    <row r="166" spans="1:14" ht="12.75">
      <c r="A166" s="15" t="s">
        <v>567</v>
      </c>
      <c r="B166" s="12"/>
      <c r="C166" s="26"/>
      <c r="D166" s="12"/>
      <c r="E166" s="26"/>
      <c r="F166" s="39"/>
      <c r="G166" s="12"/>
      <c r="H166" s="26"/>
      <c r="I166" s="12"/>
      <c r="J166" s="26"/>
      <c r="K166" s="12"/>
      <c r="L166" s="15"/>
      <c r="M166" s="15"/>
      <c r="N166" s="212">
        <f t="shared" si="49"/>
        <v>0</v>
      </c>
    </row>
    <row r="167" spans="1:14" ht="12.75">
      <c r="A167" s="273" t="s">
        <v>102</v>
      </c>
      <c r="B167" s="273"/>
      <c r="C167" s="170">
        <f>SUM(D167:K167)</f>
        <v>829112</v>
      </c>
      <c r="D167" s="126">
        <f aca="true" t="shared" si="52" ref="D167:L167">SUM(D13,D41,D49,D70,D77,D139)</f>
        <v>315297</v>
      </c>
      <c r="E167" s="170">
        <f t="shared" si="52"/>
        <v>83350</v>
      </c>
      <c r="F167" s="180">
        <f t="shared" si="52"/>
        <v>408465</v>
      </c>
      <c r="G167" s="126">
        <f t="shared" si="52"/>
        <v>22000</v>
      </c>
      <c r="H167" s="170">
        <f t="shared" si="52"/>
        <v>0</v>
      </c>
      <c r="I167" s="126">
        <f t="shared" si="52"/>
        <v>0</v>
      </c>
      <c r="J167" s="170">
        <f t="shared" si="52"/>
        <v>0</v>
      </c>
      <c r="K167" s="126">
        <f t="shared" si="52"/>
        <v>0</v>
      </c>
      <c r="L167" s="126">
        <f t="shared" si="52"/>
        <v>0</v>
      </c>
      <c r="M167" s="126"/>
      <c r="N167" s="212">
        <f t="shared" si="49"/>
        <v>829112</v>
      </c>
    </row>
    <row r="168" spans="1:14" ht="12.75">
      <c r="A168" s="273" t="s">
        <v>531</v>
      </c>
      <c r="B168" s="273"/>
      <c r="C168" s="170">
        <f>SUM(C14,C42,C50,C71,C78,C140)</f>
        <v>865945</v>
      </c>
      <c r="D168" s="180">
        <f aca="true" t="shared" si="53" ref="D168:L168">SUM(D14,D42,D50,D71,D78,D140)</f>
        <v>327977</v>
      </c>
      <c r="E168" s="180">
        <f t="shared" si="53"/>
        <v>86164</v>
      </c>
      <c r="F168" s="180">
        <f t="shared" si="53"/>
        <v>429435</v>
      </c>
      <c r="G168" s="180">
        <f t="shared" si="53"/>
        <v>22000</v>
      </c>
      <c r="H168" s="180">
        <f t="shared" si="53"/>
        <v>0</v>
      </c>
      <c r="I168" s="180">
        <f t="shared" si="53"/>
        <v>0</v>
      </c>
      <c r="J168" s="180">
        <f t="shared" si="53"/>
        <v>369</v>
      </c>
      <c r="K168" s="180">
        <f t="shared" si="53"/>
        <v>0</v>
      </c>
      <c r="L168" s="180">
        <f t="shared" si="53"/>
        <v>0</v>
      </c>
      <c r="M168" s="180">
        <f>SUM(M14,M42,M50,M71,M78,M140)</f>
        <v>0</v>
      </c>
      <c r="N168" s="212">
        <f t="shared" si="49"/>
        <v>865945</v>
      </c>
    </row>
    <row r="169" spans="1:14" ht="12.75">
      <c r="A169" s="273" t="s">
        <v>552</v>
      </c>
      <c r="B169" s="273"/>
      <c r="C169" s="170">
        <f aca="true" t="shared" si="54" ref="C169:M169">SUM(C15,C46,C51,C74,C79,C141)</f>
        <v>33636</v>
      </c>
      <c r="D169" s="180">
        <f t="shared" si="54"/>
        <v>3516</v>
      </c>
      <c r="E169" s="180">
        <f t="shared" si="54"/>
        <v>2485</v>
      </c>
      <c r="F169" s="180">
        <f t="shared" si="54"/>
        <v>25833</v>
      </c>
      <c r="G169" s="180">
        <f t="shared" si="54"/>
        <v>-2085</v>
      </c>
      <c r="H169" s="180">
        <f t="shared" si="54"/>
        <v>0</v>
      </c>
      <c r="I169" s="180">
        <f t="shared" si="54"/>
        <v>0</v>
      </c>
      <c r="J169" s="180">
        <f t="shared" si="54"/>
        <v>3887</v>
      </c>
      <c r="K169" s="180">
        <f t="shared" si="54"/>
        <v>0</v>
      </c>
      <c r="L169" s="180">
        <f t="shared" si="54"/>
        <v>0</v>
      </c>
      <c r="M169" s="180">
        <f t="shared" si="54"/>
        <v>0</v>
      </c>
      <c r="N169" s="284">
        <f t="shared" si="49"/>
        <v>33636</v>
      </c>
    </row>
    <row r="170" spans="1:14" ht="12.75">
      <c r="A170" s="274" t="s">
        <v>531</v>
      </c>
      <c r="B170" s="274"/>
      <c r="C170" s="170">
        <f aca="true" t="shared" si="55" ref="C170:M170">SUM(C16,C47,C52,C75,C80,C142)</f>
        <v>899581</v>
      </c>
      <c r="D170" s="180">
        <f t="shared" si="55"/>
        <v>331493</v>
      </c>
      <c r="E170" s="180">
        <f t="shared" si="55"/>
        <v>88649</v>
      </c>
      <c r="F170" s="180">
        <f t="shared" si="55"/>
        <v>455268</v>
      </c>
      <c r="G170" s="180">
        <f t="shared" si="55"/>
        <v>19915</v>
      </c>
      <c r="H170" s="180">
        <f t="shared" si="55"/>
        <v>0</v>
      </c>
      <c r="I170" s="180">
        <f t="shared" si="55"/>
        <v>0</v>
      </c>
      <c r="J170" s="180">
        <f t="shared" si="55"/>
        <v>4256</v>
      </c>
      <c r="K170" s="180">
        <f t="shared" si="55"/>
        <v>0</v>
      </c>
      <c r="L170" s="180">
        <f t="shared" si="55"/>
        <v>0</v>
      </c>
      <c r="M170" s="180">
        <f t="shared" si="55"/>
        <v>0</v>
      </c>
      <c r="N170" s="284">
        <f t="shared" si="49"/>
        <v>899581</v>
      </c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</sheetData>
  <sheetProtection/>
  <mergeCells count="14">
    <mergeCell ref="M7:M10"/>
    <mergeCell ref="A3:L3"/>
    <mergeCell ref="A4:L4"/>
    <mergeCell ref="A5:L5"/>
    <mergeCell ref="K7:K10"/>
    <mergeCell ref="L7:L10"/>
    <mergeCell ref="J6:L6"/>
    <mergeCell ref="C7:C10"/>
    <mergeCell ref="A7:A10"/>
    <mergeCell ref="I7:J7"/>
    <mergeCell ref="J8:J10"/>
    <mergeCell ref="I8:I10"/>
    <mergeCell ref="F8:F10"/>
    <mergeCell ref="D8:D10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landscape" paperSize="9" scale="89" r:id="rId1"/>
  <headerFooter alignWithMargins="0">
    <oddFooter>&amp;C&amp;P. oldal</oddFooter>
  </headerFooter>
  <rowBreaks count="3" manualBreakCount="3">
    <brk id="39" max="11" man="1"/>
    <brk id="75" max="11" man="1"/>
    <brk id="1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Dorog Város polgármesteri Hivatal</cp:lastModifiedBy>
  <cp:lastPrinted>2014-02-25T09:02:48Z</cp:lastPrinted>
  <dcterms:created xsi:type="dcterms:W3CDTF">2001-01-09T08:56:26Z</dcterms:created>
  <dcterms:modified xsi:type="dcterms:W3CDTF">2014-02-25T09:02:53Z</dcterms:modified>
  <cp:category/>
  <cp:version/>
  <cp:contentType/>
  <cp:contentStatus/>
</cp:coreProperties>
</file>