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928" activeTab="5"/>
  </bookViews>
  <sheets>
    <sheet name="1. Összesített kv." sheetId="1" r:id="rId1"/>
    <sheet name="2. bevételek" sheetId="2" r:id="rId2"/>
    <sheet name="3. kiadások " sheetId="3" r:id="rId3"/>
    <sheet name="4.Állami támogatások" sheetId="4" r:id="rId4"/>
    <sheet name="5. helyi adók" sheetId="5" r:id="rId5"/>
    <sheet name="6. támogatások, kölcsönök" sheetId="6" r:id="rId6"/>
    <sheet name="7. szociális kiadások" sheetId="7" r:id="rId7"/>
    <sheet name="8. beruházások felújítások" sheetId="8" r:id="rId8"/>
    <sheet name="9. átadott" sheetId="9" r:id="rId9"/>
    <sheet name="10. tartalékok" sheetId="10" r:id="rId10"/>
    <sheet name="11. létszám" sheetId="11" r:id="rId11"/>
    <sheet name="12. EU projektek" sheetId="12" state="hidden" r:id="rId12"/>
    <sheet name="GÖRDÜLŐ" sheetId="13" r:id="rId13"/>
    <sheet name=" KÖZVETETT" sheetId="14" r:id="rId14"/>
    <sheet name=" EI FELHASZN TERV" sheetId="15" r:id="rId15"/>
  </sheets>
  <definedNames>
    <definedName name="_xlnm.Print_Area" localSheetId="14">' EI FELHASZN TERV'!$A$1:$O$213</definedName>
    <definedName name="_xlnm.Print_Area" localSheetId="13">' KÖZVETETT'!$A$1:$E$35</definedName>
    <definedName name="_xlnm.Print_Area" localSheetId="9">'10. tartalékok'!$A$1:$H$17</definedName>
    <definedName name="_xlnm.Print_Area" localSheetId="10">'11. létszám'!$A$1:$E$34</definedName>
    <definedName name="_xlnm.Print_Area" localSheetId="11">'12. EU projektek'!$A$1:$B$25</definedName>
    <definedName name="_xlnm.Print_Area" localSheetId="1">'2. bevételek'!$A$1:$F$95</definedName>
    <definedName name="_xlnm.Print_Area" localSheetId="2">'3. kiadások '!$A$1:$F$123</definedName>
    <definedName name="_xlnm.Print_Area" localSheetId="5">'6. támogatások, kölcsönök'!$A$1:$C$116</definedName>
    <definedName name="_xlnm.Print_Area" localSheetId="6">'7. szociális kiadások'!$A$1:$C$39</definedName>
    <definedName name="_xlnm.Print_Area" localSheetId="7">'8. beruházások felújítások'!$A$1:$H$87</definedName>
    <definedName name="_xlnm.Print_Area" localSheetId="8">'9. átadott'!$A$1:$C$116</definedName>
    <definedName name="_xlnm.Print_Area" localSheetId="12">'GÖRDÜLŐ'!$A$1:$F$53</definedName>
    <definedName name="pr232" localSheetId="13">' KÖZVETETT'!$A$11</definedName>
    <definedName name="pr232" localSheetId="12">'GÖRDÜLŐ'!#REF!</definedName>
    <definedName name="pr233" localSheetId="13">' KÖZVETETT'!$A$16</definedName>
    <definedName name="pr233" localSheetId="12">'GÖRDÜLŐ'!#REF!</definedName>
    <definedName name="pr234" localSheetId="13">' KÖZVETETT'!$A$24</definedName>
    <definedName name="pr234" localSheetId="12">'GÖRDÜLŐ'!#REF!</definedName>
    <definedName name="pr235" localSheetId="13">' KÖZVETETT'!$A$29</definedName>
    <definedName name="pr235" localSheetId="12">'GÖRDÜLŐ'!#REF!</definedName>
    <definedName name="pr236" localSheetId="13">' KÖZVETETT'!$A$34</definedName>
    <definedName name="pr236" localSheetId="12">'GÖRDÜLŐ'!#REF!</definedName>
    <definedName name="pr312" localSheetId="13">' KÖZVETETT'!#REF!</definedName>
    <definedName name="pr312" localSheetId="12">'GÖRDÜLŐ'!#REF!</definedName>
    <definedName name="pr313" localSheetId="13">' KÖZVETETT'!#REF!</definedName>
    <definedName name="pr313" localSheetId="12">'GÖRDÜLŐ'!#REF!</definedName>
    <definedName name="pr314" localSheetId="13">' KÖZVETETT'!$A$3</definedName>
    <definedName name="pr314" localSheetId="12">'GÖRDÜLŐ'!#REF!</definedName>
    <definedName name="pr315" localSheetId="13">' KÖZVETETT'!#REF!</definedName>
    <definedName name="pr315" localSheetId="12">'GÖRDÜLŐ'!$A$3</definedName>
    <definedName name="pr347" localSheetId="12">'GÖRDÜLŐ'!$A$6</definedName>
    <definedName name="pr348" localSheetId="12">'GÖRDÜLŐ'!$A$7</definedName>
    <definedName name="pr349" localSheetId="12">'GÖRDÜLŐ'!$A$8</definedName>
  </definedNames>
  <calcPr fullCalcOnLoad="1"/>
</workbook>
</file>

<file path=xl/sharedStrings.xml><?xml version="1.0" encoding="utf-8"?>
<sst xmlns="http://schemas.openxmlformats.org/spreadsheetml/2006/main" count="1767" uniqueCount="735">
  <si>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</si>
  <si>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</si>
  <si>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</si>
  <si>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</si>
  <si>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</si>
  <si>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</si>
  <si>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</si>
  <si>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</si>
  <si>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</si>
  <si>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</si>
  <si>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</si>
  <si>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</si>
  <si>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</si>
  <si>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</si>
  <si>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</si>
  <si>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</si>
  <si>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</si>
  <si>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</si>
  <si>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</si>
  <si>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</si>
  <si>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</si>
  <si>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</si>
  <si>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</si>
  <si>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</si>
  <si>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</si>
  <si>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</si>
  <si>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</si>
  <si>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</si>
  <si>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</si>
  <si>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</si>
  <si>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</si>
  <si>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</si>
  <si>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</si>
  <si>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</si>
  <si>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</si>
  <si>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</si>
  <si>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</si>
  <si>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</si>
  <si>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</si>
  <si>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</si>
  <si>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</si>
  <si>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</si>
  <si>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</si>
  <si>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</si>
  <si>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</si>
  <si>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</si>
  <si>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</si>
  <si>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</si>
  <si>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</si>
  <si>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</si>
  <si>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</si>
  <si>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</si>
  <si>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</si>
  <si>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</si>
  <si>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</si>
  <si>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</si>
  <si>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</si>
  <si>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</si>
  <si>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</si>
  <si>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</si>
  <si>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</si>
  <si>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</si>
  <si>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</si>
  <si>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</si>
  <si>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</si>
  <si>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</si>
  <si>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</si>
  <si>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Költségvetési engedélyezett létszámkeret (álláshely) (fő) KÖLTSÉGVETÉSI SZERV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</si>
  <si>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</si>
  <si>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</si>
  <si>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</si>
  <si>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</si>
  <si>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</si>
  <si>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</si>
  <si>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</si>
  <si>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</si>
  <si>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</si>
  <si>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</si>
  <si>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</si>
  <si>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>nettó</t>
  </si>
  <si>
    <t>áfa</t>
  </si>
  <si>
    <t>bruttó</t>
  </si>
  <si>
    <t>ÖNKORMÁNYZATI ELŐIRÁNYZATOK</t>
  </si>
  <si>
    <t>KÖLTSÉGVETÉSI SZERV</t>
  </si>
  <si>
    <t>MINDÖSSZESEN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</si>
  <si>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</si>
  <si>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</si>
  <si>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</si>
  <si>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</si>
  <si>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</si>
  <si>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</si>
  <si>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</si>
  <si>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</si>
  <si>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</si>
  <si>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</si>
  <si>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</si>
  <si>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</si>
  <si>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</si>
  <si>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</si>
  <si>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</si>
  <si>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</si>
  <si>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</si>
  <si>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</si>
  <si>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</si>
  <si>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</si>
  <si>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</si>
  <si>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</si>
  <si>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ÖSSZESEN</t>
  </si>
  <si>
    <t>eredeti ei.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</si>
  <si>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</si>
  <si>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</si>
  <si>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</si>
  <si>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</si>
  <si>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Rovat-
szám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</si>
  <si>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</si>
  <si>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</si>
  <si>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</si>
  <si>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</si>
  <si>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</si>
  <si>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</si>
  <si>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</si>
  <si>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</si>
  <si>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</si>
  <si>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</si>
  <si>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</si>
  <si>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</si>
  <si>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</si>
  <si>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</si>
  <si>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</si>
  <si>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</si>
  <si>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</si>
  <si>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</si>
  <si>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</si>
  <si>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</si>
  <si>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</si>
  <si>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</si>
  <si>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</si>
  <si>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</si>
  <si>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</si>
  <si>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</si>
  <si>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</si>
  <si>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</si>
  <si>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</si>
  <si>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</si>
  <si>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</si>
  <si>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</si>
  <si>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</si>
  <si>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</si>
  <si>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</si>
  <si>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</si>
  <si>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</si>
  <si>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</si>
  <si>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</si>
  <si>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</si>
  <si>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</si>
  <si>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</si>
  <si>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</si>
  <si>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</si>
  <si>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</si>
  <si>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</si>
  <si>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</si>
  <si>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</si>
  <si>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</si>
  <si>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</si>
  <si>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</si>
  <si>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</si>
  <si>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</si>
  <si>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</si>
  <si>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</si>
  <si>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</si>
  <si>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</si>
  <si>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</si>
  <si>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</si>
  <si>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</si>
  <si>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</si>
  <si>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</si>
  <si>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</si>
  <si>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</si>
  <si>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</si>
  <si>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</si>
  <si>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</si>
  <si>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</si>
  <si>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</si>
  <si>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</si>
  <si>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</si>
  <si>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</si>
  <si>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</si>
  <si>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</si>
  <si>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</si>
  <si>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</si>
  <si>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</si>
  <si>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</si>
  <si>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</si>
  <si>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</si>
  <si>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</si>
  <si>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</si>
  <si>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</si>
  <si>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</si>
  <si>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</si>
  <si>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</si>
  <si>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</si>
  <si>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</si>
  <si>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</si>
  <si>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</si>
  <si>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</si>
  <si>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</si>
  <si>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</si>
  <si>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</si>
  <si>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</si>
  <si>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</si>
  <si>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</si>
  <si>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</si>
  <si>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</si>
  <si>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</si>
  <si>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</si>
  <si>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</si>
  <si>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</si>
  <si>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</si>
  <si>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</si>
  <si>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</si>
  <si>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</si>
  <si>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</si>
  <si>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</si>
  <si>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</si>
  <si>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</si>
  <si>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</si>
  <si>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</si>
  <si>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</si>
  <si>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</si>
  <si>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</si>
  <si>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</si>
  <si>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</si>
  <si>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</si>
  <si>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</si>
  <si>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</si>
  <si>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</si>
  <si>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</si>
  <si>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</si>
  <si>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</si>
  <si>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</si>
  <si>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</si>
  <si>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</si>
  <si>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</si>
  <si>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</si>
  <si>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</si>
  <si>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</si>
  <si>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</si>
  <si>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</si>
  <si>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</si>
  <si>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</si>
  <si>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</si>
  <si>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</si>
  <si>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</si>
  <si>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</si>
  <si>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</si>
  <si>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</si>
  <si>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</si>
  <si>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</si>
  <si>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</si>
  <si>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</si>
  <si>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</si>
  <si>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</si>
  <si>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</si>
  <si>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</si>
  <si>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</si>
  <si>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</si>
  <si>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</si>
  <si>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</si>
  <si>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</si>
  <si>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</si>
  <si>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</si>
  <si>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</si>
  <si>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</si>
  <si>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</si>
  <si>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</si>
  <si>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</si>
  <si>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</si>
  <si>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</si>
  <si>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</si>
  <si>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</si>
  <si>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</si>
  <si>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</si>
  <si>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</si>
  <si>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</si>
  <si>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</si>
  <si>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</si>
  <si>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</si>
  <si>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</si>
  <si>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</si>
  <si>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</si>
  <si>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</si>
  <si>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</si>
  <si>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</si>
  <si>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</si>
  <si>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</si>
  <si>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</si>
  <si>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</si>
  <si>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</si>
  <si>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</si>
  <si>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</si>
  <si>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</si>
  <si>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</si>
  <si>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</si>
  <si>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</si>
  <si>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</si>
  <si>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</si>
  <si>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</si>
  <si>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</si>
  <si>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</si>
  <si>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</si>
  <si>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</si>
  <si>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</si>
  <si>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</si>
  <si>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</si>
  <si>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</si>
  <si>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</si>
  <si>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</si>
  <si>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</si>
  <si>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</si>
  <si>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</si>
  <si>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</si>
  <si>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</si>
  <si>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</si>
  <si>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</si>
  <si>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</si>
  <si>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</si>
  <si>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</si>
  <si>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</si>
  <si>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</si>
  <si>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</si>
  <si>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</si>
  <si>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</si>
  <si>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</si>
  <si>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</si>
  <si>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</si>
  <si>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</si>
  <si>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</si>
  <si>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</si>
  <si>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</si>
  <si>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</si>
  <si>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</si>
  <si>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</si>
  <si>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</si>
  <si>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</si>
  <si>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</si>
  <si>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</si>
  <si>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</si>
  <si>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</si>
  <si>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</si>
  <si>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</si>
  <si>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</si>
  <si>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</si>
  <si>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</si>
  <si>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</si>
  <si>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</si>
  <si>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</si>
  <si>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</si>
  <si>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</si>
  <si>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</si>
  <si>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</si>
  <si>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</si>
  <si>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</si>
  <si>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</si>
  <si>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</si>
  <si>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</si>
  <si>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</si>
  <si>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</si>
  <si>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</si>
  <si>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</si>
  <si>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</si>
  <si>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</si>
  <si>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</si>
  <si>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</si>
  <si>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</si>
  <si>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</si>
  <si>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</si>
  <si>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</si>
  <si>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</si>
  <si>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</si>
  <si>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</si>
  <si>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</si>
  <si>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</si>
  <si>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</si>
  <si>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</si>
  <si>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</si>
  <si>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</si>
  <si>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</si>
  <si>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</si>
  <si>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</si>
  <si>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</si>
  <si>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</si>
  <si>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</si>
  <si>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</si>
  <si>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</si>
  <si>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</si>
  <si>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</si>
  <si>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</si>
  <si>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</si>
  <si>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</si>
  <si>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</si>
  <si>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</si>
  <si>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</si>
  <si>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</si>
  <si>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</si>
  <si>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</si>
  <si>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</si>
  <si>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</si>
  <si>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</si>
  <si>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</si>
  <si>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</si>
  <si>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</si>
  <si>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</si>
  <si>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</si>
  <si>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</si>
  <si>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</si>
  <si>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</si>
  <si>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</si>
  <si>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</si>
  <si>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</si>
  <si>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</si>
  <si>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</si>
  <si>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</si>
  <si>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</si>
  <si>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</si>
  <si>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</si>
  <si>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</si>
  <si>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</si>
  <si>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</si>
  <si>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</si>
  <si>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</si>
  <si>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</si>
  <si>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</si>
  <si>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</si>
  <si>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</si>
  <si>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</si>
  <si>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</si>
  <si>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</si>
  <si>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</si>
  <si>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</si>
  <si>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</si>
  <si>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</si>
  <si>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</si>
  <si>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</si>
  <si>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</si>
  <si>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</si>
  <si>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</si>
  <si>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</si>
  <si>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</si>
  <si>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</si>
  <si>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</si>
  <si>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</si>
  <si>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</si>
  <si>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</si>
  <si>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</si>
  <si>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</si>
  <si>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</si>
  <si>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</si>
  <si>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</si>
  <si>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</si>
  <si>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</si>
  <si>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</si>
  <si>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</si>
  <si>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</si>
  <si>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</si>
  <si>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</si>
  <si>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</si>
  <si>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</si>
  <si>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</si>
  <si>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</si>
  <si>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</si>
  <si>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</si>
  <si>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</si>
  <si>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</si>
  <si>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</si>
  <si>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</si>
  <si>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</si>
  <si>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</si>
  <si>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</si>
  <si>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</si>
  <si>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</si>
  <si>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</si>
  <si>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</si>
  <si>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</si>
  <si>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</si>
  <si>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</si>
  <si>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</si>
  <si>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</si>
  <si>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</si>
  <si>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</si>
  <si>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</si>
  <si>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</si>
  <si>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</si>
  <si>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</si>
  <si>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</si>
  <si>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</si>
  <si>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</si>
  <si>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</si>
  <si>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</si>
  <si>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</si>
  <si>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</si>
  <si>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</si>
  <si>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</si>
  <si>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</si>
  <si>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</si>
  <si>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</si>
  <si>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</si>
  <si>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</si>
  <si>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</si>
  <si>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</si>
  <si>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</si>
  <si>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</si>
  <si>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</si>
  <si>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</si>
  <si>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</si>
  <si>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</si>
  <si>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</si>
  <si>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</si>
  <si>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</si>
  <si>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</si>
  <si>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</si>
  <si>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</si>
  <si>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</si>
  <si>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</si>
  <si>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</si>
  <si>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</si>
  <si>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</si>
  <si>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</si>
  <si>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</si>
  <si>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</si>
  <si>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</si>
  <si>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</si>
  <si>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</si>
  <si>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</si>
  <si>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</si>
  <si>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</si>
  <si>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</si>
  <si>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</si>
  <si>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</si>
  <si>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</si>
  <si>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</si>
  <si>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</si>
  <si>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</si>
  <si>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</si>
  <si>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</si>
  <si>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</si>
  <si>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</si>
  <si>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</si>
  <si>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>Rovat
száma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</si>
  <si>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</si>
  <si>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</si>
  <si>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</si>
  <si>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</si>
  <si>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</si>
  <si>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</si>
  <si>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</si>
  <si>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</si>
  <si>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</si>
  <si>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</si>
  <si>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</si>
  <si>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</si>
  <si>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</si>
  <si>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</si>
  <si>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</si>
  <si>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</si>
  <si>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</si>
  <si>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</si>
  <si>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</si>
  <si>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</si>
  <si>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</si>
  <si>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</si>
  <si>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</si>
  <si>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</si>
  <si>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</si>
  <si>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</si>
  <si>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</si>
  <si>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</si>
  <si>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</si>
  <si>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</si>
  <si>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</si>
  <si>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</si>
  <si>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</si>
  <si>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</si>
  <si>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</si>
  <si>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</si>
  <si>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</si>
  <si>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</si>
  <si>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</si>
  <si>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</si>
  <si>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</si>
  <si>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</si>
  <si>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</si>
  <si>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</si>
  <si>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</si>
  <si>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</si>
  <si>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</si>
  <si>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</si>
  <si>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</si>
  <si>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</si>
  <si>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</si>
  <si>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</si>
  <si>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</si>
  <si>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</si>
  <si>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</si>
  <si>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</si>
  <si>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</si>
  <si>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</si>
  <si>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</si>
  <si>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AZ Áht.29/A. § szerinti tervszámoknak megfelelően a költségvetési évet követő három év tervezett előirányzatainak keretszámai főbb csoportokban, és a 29/A. § szerinti tervszámoktól történő esetleges eltérés indokai</t>
  </si>
  <si>
    <t>a költségvetési évet követő három évre várható összegét.</t>
  </si>
  <si>
    <t>353/2011. (XII. 30.) Korm. rendelet</t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</si>
  <si>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</si>
  <si>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</si>
  <si>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</si>
  <si>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</si>
  <si>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</si>
  <si>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</si>
  <si>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ÖNKORMÁNYZAT ÉS KÖLTSÉGVETÉSI SZERVEI ELŐIRÁNYZATA MINDÖSSZESEN</t>
  </si>
  <si>
    <t>adósságot keletkeztető ügyletekből és kezességvállalásokból fennálló kötelezettségek 2016.</t>
  </si>
  <si>
    <t>adósságot keletkeztető ügyletekből és kezességvállalásokból fennálló kötelezettségek 2017.</t>
  </si>
  <si>
    <t>ebből: pénzügyi vállalkozás</t>
  </si>
  <si>
    <t>Rövid lejáratú hitelek, kölcsönök felvétele</t>
  </si>
  <si>
    <t xml:space="preserve">Forgatási célú belföldi értékpapírok beváltása, értékesítése </t>
  </si>
  <si>
    <t>ebből: befektetési jegyek</t>
  </si>
  <si>
    <t xml:space="preserve">Befektetési célú belföldi értékpapírok beváltása, értékesítése </t>
  </si>
  <si>
    <t>ebből: kárpótlási jegyek</t>
  </si>
  <si>
    <t>ebből: nemzetközi fejlesztési szervezetek</t>
  </si>
  <si>
    <t>ebből: más kormányok</t>
  </si>
  <si>
    <t>ebből: külföldi pénzintézetek</t>
  </si>
  <si>
    <t>353/2011. (XII. 30.) Korm. Rendelet értelmében az önkormányzat saját bevételének minősül</t>
  </si>
  <si>
    <t>ÖSSZESEN:</t>
  </si>
  <si>
    <r>
      <t>Áht. 29/A. §</t>
    </r>
    <r>
      <rPr>
        <sz val="10"/>
        <color indexed="8"/>
        <rFont val="Times New Roman"/>
        <family val="1"/>
      </rPr>
      <t xml:space="preserve"> A helyi önkormányzat, a nemzetiségi önkormányzat és a társulás évente, legkésőbb a költségvetési rendelet, határozat elfogadásáig határozatban állapítja meg</t>
    </r>
  </si>
  <si>
    <r>
      <t xml:space="preserve">a) </t>
    </r>
    <r>
      <rPr>
        <sz val="10"/>
        <color indexed="8"/>
        <rFont val="Times New Roman"/>
        <family val="1"/>
      </rPr>
      <t>a Stabilitási tv. 45. § (1) bekezdés</t>
    </r>
    <r>
      <rPr>
        <i/>
        <sz val="10"/>
        <color indexed="8"/>
        <rFont val="Times New Roman"/>
        <family val="1"/>
      </rPr>
      <t xml:space="preserve"> a) </t>
    </r>
    <r>
      <rPr>
        <sz val="10"/>
        <color indexed="8"/>
        <rFont val="Times New Roman"/>
        <family val="1"/>
      </rPr>
      <t>pontjában kapott felhatalmazás alapján kiadott jogszabályban meghatározottak szerinti saját bevételeinek és</t>
    </r>
  </si>
  <si>
    <r>
      <t xml:space="preserve">b) </t>
    </r>
    <r>
      <rPr>
        <sz val="10"/>
        <color indexed="8"/>
        <rFont val="Times New Roman"/>
        <family val="1"/>
      </rPr>
      <t>a Stabilitási tv. 3. § (1) bekezdése szerinti adósságot keletkeztető ügyleteiből eredő fizetési kötelezettségeinek</t>
    </r>
  </si>
  <si>
    <r>
      <t>2. §</t>
    </r>
    <r>
      <rPr>
        <sz val="12"/>
        <color indexed="8"/>
        <rFont val="Times New Roman"/>
        <family val="1"/>
      </rPr>
      <t xml:space="preserve"> (1) Az önkormányzat saját bevételének minősül</t>
    </r>
  </si>
  <si>
    <t>TÁJÉKOZTATÓ</t>
  </si>
  <si>
    <t>Sor-</t>
  </si>
  <si>
    <t xml:space="preserve">Létszám  </t>
  </si>
  <si>
    <t>Fajlagos összeg</t>
  </si>
  <si>
    <t>Hozzájárulás Ft</t>
  </si>
  <si>
    <t>szám</t>
  </si>
  <si>
    <t>Fő</t>
  </si>
  <si>
    <t>Ft/fő</t>
  </si>
  <si>
    <t>Költségvetési tv. 2. sz. melléklete alapján</t>
  </si>
  <si>
    <t>I.</t>
  </si>
  <si>
    <t>Önkormányzatok működésének általános támogatása</t>
  </si>
  <si>
    <t>I.I.a.)</t>
  </si>
  <si>
    <t>Önkormányzati hivatal működésének támogatása</t>
  </si>
  <si>
    <t>Beszámítás összege</t>
  </si>
  <si>
    <t>Önk. Hivatal műk. Támogatása - beszámítás után</t>
  </si>
  <si>
    <t>I.I.b.)</t>
  </si>
  <si>
    <t>Településüzemeltetéshez kapcsolódó feladatellátás támogatása</t>
  </si>
  <si>
    <t>I.I.ba.)</t>
  </si>
  <si>
    <t>Zöldterület gazdálkodással kapcs.fel.tám.</t>
  </si>
  <si>
    <t>I.I.bb.)</t>
  </si>
  <si>
    <t>Közvilágítás fenntartásának támogatása</t>
  </si>
  <si>
    <t>I.I.bc.)</t>
  </si>
  <si>
    <t>Köztemető fenntartással kapcs.fel.tám.</t>
  </si>
  <si>
    <t>I.I.bd.)</t>
  </si>
  <si>
    <t>Közutak fenntartásának támogatása</t>
  </si>
  <si>
    <t>Településüzemeltetési fel.tám. összesen</t>
  </si>
  <si>
    <t>Településüzemeltetési fel.tám - beszámítás után</t>
  </si>
  <si>
    <t>I.I.d.)</t>
  </si>
  <si>
    <t>Egyéb kötelező önkormányzati feladatok támogatása</t>
  </si>
  <si>
    <t>Egyéb közp.fel.támogat. - beszámítás után</t>
  </si>
  <si>
    <t>I.  Összesen</t>
  </si>
  <si>
    <t>IV.</t>
  </si>
  <si>
    <t>Települési önkormányzat kulturális feladatainak támogatása</t>
  </si>
  <si>
    <t>Állami hozzájárulás mindösszesen:</t>
  </si>
  <si>
    <t>Önkormányzati előirányzatok</t>
  </si>
  <si>
    <t>Egyes szociális és gyerekjóléti feladatok támogatása</t>
  </si>
  <si>
    <t>falugondnoki szolgálat támogatása</t>
  </si>
  <si>
    <t>kistelepülések szociális feladatainak támogatása</t>
  </si>
  <si>
    <t xml:space="preserve"> Ft-ban</t>
  </si>
  <si>
    <t>A költségvetési rendelet-tervezet előterjesztésének 1. számú melléklete</t>
  </si>
  <si>
    <t>A költségvetési rendelet-tervezet előterjesztésének 2. számú melléklete</t>
  </si>
  <si>
    <t>A költségvetési rendelet-tervezet előterjesztésének 3. számú melléklete</t>
  </si>
  <si>
    <t>Egyéb külső személyi juttatások (reprezentáció is)</t>
  </si>
  <si>
    <t>Lakott külterülettel kapcsolatos feladatok támogatása</t>
  </si>
  <si>
    <t>III.2.</t>
  </si>
  <si>
    <t>A települési önkormányzatok szociális feladatainak egyéb támogatása</t>
  </si>
  <si>
    <t>III.3. e)</t>
  </si>
  <si>
    <t>Települési önkormányzatok szociális, gyermekjóléti és gyermekétkeztetési feladatainak támogatása</t>
  </si>
  <si>
    <t>Az európai uniós forrásból finanszírozott támogatással megvalósuló programok, projektek kiadásai, bevételei, valamint a helyi önkormányzat ilyen projektekhez történő hozzájárulásai (E Ft)</t>
  </si>
  <si>
    <t>Buszforduló felújítása</t>
  </si>
  <si>
    <t>Eredeti ei.</t>
  </si>
  <si>
    <t>K1-K8. Költségvetési kiadások ÖSSZESEN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</si>
  <si>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</si>
  <si>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</si>
  <si>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</si>
  <si>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</si>
  <si>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>B1-7 A helyi önkormányzat projekthez történő hozzájárulása</t>
  </si>
  <si>
    <t xml:space="preserve">B1-B7 Költségvetési bevételek </t>
  </si>
  <si>
    <t>B8 Finanszírozási bevételek- önkormányzat projekthez történő hozzájárulása</t>
  </si>
  <si>
    <t xml:space="preserve">BEVÉTELEK ÖSSZESEN </t>
  </si>
  <si>
    <t>adósságot keletkeztető ügyletekből és kezességvállalásokból fennálló kötelezettségek 2018.</t>
  </si>
  <si>
    <t>12. melléklet a  ……./2016. (……...)  önkormányzati rendelethez</t>
  </si>
  <si>
    <t>saját bevételek 2019.</t>
  </si>
  <si>
    <t>Vásárosmiske Község Önkormányzat 2017. évi költségvetése</t>
  </si>
  <si>
    <t>adósságot keletkeztető ügyletekből és kezességvállalásokból fennálló kötelezettségek 2019.</t>
  </si>
  <si>
    <t>saját bevételek 2020.</t>
  </si>
  <si>
    <t>Vásárosmiske Község Önkormányzatának  2018. évi költségvetése</t>
  </si>
  <si>
    <t>1. melléklet a 1/2018. (II.20.) önkormányzati rendelethez</t>
  </si>
  <si>
    <t>Vásárosmiske Község Önkormányzat 2018. évi költségvetése</t>
  </si>
  <si>
    <t>2. melléklet a 1/2018. (II.20.) önkormányzati rendelethez</t>
  </si>
  <si>
    <t>3. melléklet a 1/2018. (II.20.)  önkormányzati rendelethez</t>
  </si>
  <si>
    <t>K513</t>
  </si>
  <si>
    <t>4. melléklet a 1/2018. (II.20.) önkormányzati rendelethez</t>
  </si>
  <si>
    <t xml:space="preserve"> Vásárosmiske Község Önkormányzatát megillető 2018. évi hozzájárulásokról</t>
  </si>
  <si>
    <t>I.1. jogcímekhez kapcsolódó kiegészítés</t>
  </si>
  <si>
    <t>I.6.</t>
  </si>
  <si>
    <t>Polgármesteri illetmény támogatása</t>
  </si>
  <si>
    <t>5. melléklet a 1/2018. (II.20.) önkormányzati rendelethez</t>
  </si>
  <si>
    <t>Helyi adó és egyéb közhatalmi bevételek (Ft)</t>
  </si>
  <si>
    <t>Kiadások (Ft)</t>
  </si>
  <si>
    <t>Bevételek (Ft)</t>
  </si>
  <si>
    <t>Az egységes rovatrend szerint a kiemelt kiadási és bevételi jogcímek (Ft)</t>
  </si>
  <si>
    <t>Támogatások, kölcsönök bevételei (Ft)</t>
  </si>
  <si>
    <t>6. melléklet a 1/2018. (II.20.) önkormányzati rendelethez</t>
  </si>
  <si>
    <t>7. melléklet a 1/2018. (II.20.) önkormányzati rendelethez</t>
  </si>
  <si>
    <t>Lakosságnak juttatott támogatások, szociális, rászorultsági jellegű ellátások (Ft)</t>
  </si>
  <si>
    <t>8. melléklet a 1/2018. (II.20.) önkormányzati rendelethez</t>
  </si>
  <si>
    <t>Beruházások és felújítások (Ft)</t>
  </si>
  <si>
    <t>fűnyírótraktor vásárlása</t>
  </si>
  <si>
    <t>Hivatal nyílászárók cseréje</t>
  </si>
  <si>
    <t>Hivatal kerítésének felújítása</t>
  </si>
  <si>
    <t>Ravatalozónál lévő járda felújítása</t>
  </si>
  <si>
    <t>9. melléklet a 1/2018. (II.20.) önkormányzati rendelethez</t>
  </si>
  <si>
    <t>Támogatások, kölcsönök nyújtása és törlesztése (Ft)</t>
  </si>
  <si>
    <t>10. melléklet a 1/2018. (II.20.) önkormányzati rendelethez</t>
  </si>
  <si>
    <t>Általános- és céltartalékok (Ft)</t>
  </si>
  <si>
    <t>11. melléklet a 1/2018. (II.20.) önkormányzati rendelethez</t>
  </si>
  <si>
    <t>A közvetett támogatások (Ft)</t>
  </si>
  <si>
    <t>Előirányzat felhasználási terv (Ft)</t>
  </si>
  <si>
    <t>Egyéb tárgyi eszközök beszerzése, létesítése (fűnyírótraktor vásárlása)</t>
  </si>
  <si>
    <t>saját bevételek 2021.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</si>
</sst>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0.0000"/>
    <numFmt numFmtId="174" formatCode="0.000"/>
    <numFmt numFmtId="175" formatCode="0.0"/>
    <numFmt numFmtId="176" formatCode="#,##0.0"/>
    <numFmt numFmtId="177" formatCode="_-* #,##0.0\ _F_t_-;\-* #,##0.0\ _F_t_-;_-* &quot;-&quot;??\ _F_t_-;_-@_-"/>
    <numFmt numFmtId="178" formatCode="_-* #,##0\ _F_t_-;\-* #,##0\ _F_t_-;_-* &quot;-&quot;??\ _F_t_-;_-@_-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sz val="11"/>
      <color indexed="8"/>
      <name val="Calibri"/>
      <family val="2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i/>
      <sz val="11"/>
      <color indexed="8"/>
      <name val="Bookman Old Style"/>
      <family val="1"/>
    </font>
    <font>
      <i/>
      <sz val="11"/>
      <color indexed="8"/>
      <name val="Bookman Old Style"/>
      <family val="1"/>
    </font>
    <font>
      <i/>
      <sz val="11"/>
      <color indexed="8"/>
      <name val="Calibri"/>
      <family val="2"/>
    </font>
    <font>
      <i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u val="single"/>
      <sz val="11"/>
      <color indexed="8"/>
      <name val="Bookman Old Style"/>
      <family val="1"/>
    </font>
    <font>
      <b/>
      <i/>
      <u val="single"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Bookman Old Style"/>
      <family val="1"/>
    </font>
    <font>
      <sz val="11"/>
      <color indexed="8"/>
      <name val="Georgia"/>
      <family val="1"/>
    </font>
    <font>
      <b/>
      <sz val="10"/>
      <color indexed="8"/>
      <name val="Georgia"/>
      <family val="1"/>
    </font>
    <font>
      <b/>
      <u val="single"/>
      <sz val="11"/>
      <color indexed="8"/>
      <name val="Georgia"/>
      <family val="1"/>
    </font>
    <font>
      <sz val="8"/>
      <color indexed="8"/>
      <name val="Georgia"/>
      <family val="1"/>
    </font>
    <font>
      <sz val="10"/>
      <color indexed="8"/>
      <name val="Georgia"/>
      <family val="1"/>
    </font>
    <font>
      <b/>
      <sz val="8"/>
      <color indexed="8"/>
      <name val="Georgia"/>
      <family val="1"/>
    </font>
    <font>
      <b/>
      <i/>
      <sz val="8"/>
      <color indexed="8"/>
      <name val="Georgia"/>
      <family val="1"/>
    </font>
    <font>
      <b/>
      <i/>
      <sz val="10"/>
      <color indexed="8"/>
      <name val="Georgia"/>
      <family val="1"/>
    </font>
    <font>
      <i/>
      <sz val="10"/>
      <color indexed="8"/>
      <name val="Georgia"/>
      <family val="1"/>
    </font>
    <font>
      <b/>
      <i/>
      <sz val="11"/>
      <color indexed="8"/>
      <name val="Georgia"/>
      <family val="1"/>
    </font>
    <font>
      <sz val="11"/>
      <name val="Georgia"/>
      <family val="1"/>
    </font>
    <font>
      <b/>
      <sz val="12"/>
      <color indexed="8"/>
      <name val="Georgia"/>
      <family val="1"/>
    </font>
    <font>
      <b/>
      <sz val="11"/>
      <color indexed="8"/>
      <name val="Georgia"/>
      <family val="1"/>
    </font>
    <font>
      <b/>
      <sz val="11"/>
      <name val="Georgia"/>
      <family val="1"/>
    </font>
    <font>
      <b/>
      <sz val="10"/>
      <name val="Georgia"/>
      <family val="1"/>
    </font>
    <font>
      <sz val="10"/>
      <color indexed="10"/>
      <name val="Georgia"/>
      <family val="1"/>
    </font>
    <font>
      <b/>
      <sz val="11"/>
      <color indexed="10"/>
      <name val="Georgia"/>
      <family val="1"/>
    </font>
    <font>
      <sz val="11"/>
      <color indexed="10"/>
      <name val="Georgia"/>
      <family val="1"/>
    </font>
    <font>
      <b/>
      <sz val="8"/>
      <name val="Georgia"/>
      <family val="1"/>
    </font>
    <font>
      <b/>
      <i/>
      <sz val="10"/>
      <color indexed="8"/>
      <name val="Bookman Old Style"/>
      <family val="1"/>
    </font>
    <font>
      <b/>
      <i/>
      <sz val="10"/>
      <name val="Bookman Old Style"/>
      <family val="1"/>
    </font>
    <font>
      <b/>
      <i/>
      <sz val="10"/>
      <color indexed="8"/>
      <name val="Calibri"/>
      <family val="2"/>
    </font>
    <font>
      <sz val="11"/>
      <name val="Bookman Old Style"/>
      <family val="1"/>
    </font>
    <font>
      <sz val="12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0"/>
      <color indexed="18"/>
      <name val="Bookman Old Style"/>
      <family val="1"/>
    </font>
    <font>
      <b/>
      <sz val="10"/>
      <color indexed="18"/>
      <name val="Bookman Old Style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0"/>
      <color theme="4" tint="-0.4999699890613556"/>
      <name val="Bookman Old Style"/>
      <family val="1"/>
    </font>
    <font>
      <b/>
      <sz val="10"/>
      <color theme="4" tint="-0.4999699890613556"/>
      <name val="Bookman Old Style"/>
      <family val="1"/>
    </font>
    <font>
      <sz val="11"/>
      <color theme="1"/>
      <name val="Bookman Old Style"/>
      <family val="1"/>
    </font>
    <font>
      <b/>
      <i/>
      <sz val="11"/>
      <color theme="1"/>
      <name val="Bookman Old Style"/>
      <family val="1"/>
    </font>
    <font>
      <b/>
      <i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/>
      <top/>
      <bottom style="double"/>
    </border>
    <border>
      <left/>
      <right/>
      <top style="double"/>
      <bottom style="thin"/>
    </border>
    <border>
      <left/>
      <right/>
      <top style="double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9" fillId="20" borderId="1" applyNumberFormat="0" applyAlignment="0" applyProtection="0"/>
    <xf numFmtId="0" fontId="80" fillId="0" borderId="0" applyNumberFormat="0" applyFill="0" applyBorder="0" applyAlignment="0" applyProtection="0"/>
    <xf numFmtId="0" fontId="81" fillId="0" borderId="2" applyNumberFormat="0" applyFill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3" fillId="0" borderId="0" applyNumberFormat="0" applyFill="0" applyBorder="0" applyAlignment="0" applyProtection="0"/>
    <xf numFmtId="0" fontId="84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6" applyNumberFormat="0" applyFill="0" applyAlignment="0" applyProtection="0"/>
    <xf numFmtId="0" fontId="1" fillId="22" borderId="7" applyNumberFormat="0" applyFont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8" fillId="26" borderId="0" applyNumberFormat="0" applyBorder="0" applyAlignment="0" applyProtection="0"/>
    <xf numFmtId="0" fontId="78" fillId="27" borderId="0" applyNumberFormat="0" applyBorder="0" applyAlignment="0" applyProtection="0"/>
    <xf numFmtId="0" fontId="78" fillId="28" borderId="0" applyNumberFormat="0" applyBorder="0" applyAlignment="0" applyProtection="0"/>
    <xf numFmtId="0" fontId="88" fillId="29" borderId="0" applyNumberFormat="0" applyBorder="0" applyAlignment="0" applyProtection="0"/>
    <xf numFmtId="0" fontId="89" fillId="30" borderId="8" applyNumberFormat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92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3" fillId="31" borderId="0" applyNumberFormat="0" applyBorder="0" applyAlignment="0" applyProtection="0"/>
    <xf numFmtId="0" fontId="94" fillId="32" borderId="0" applyNumberFormat="0" applyBorder="0" applyAlignment="0" applyProtection="0"/>
    <xf numFmtId="0" fontId="95" fillId="30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75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/>
    </xf>
    <xf numFmtId="165" fontId="6" fillId="35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6" fillId="36" borderId="10" xfId="0" applyFont="1" applyFill="1" applyBorder="1" applyAlignment="1">
      <alignment/>
    </xf>
    <xf numFmtId="0" fontId="17" fillId="36" borderId="10" xfId="0" applyFont="1" applyFill="1" applyBorder="1" applyAlignment="1">
      <alignment/>
    </xf>
    <xf numFmtId="0" fontId="9" fillId="35" borderId="10" xfId="0" applyFont="1" applyFill="1" applyBorder="1" applyAlignment="1">
      <alignment horizontal="left" vertical="center" wrapText="1"/>
    </xf>
    <xf numFmtId="0" fontId="18" fillId="0" borderId="0" xfId="0" applyFont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165" fontId="11" fillId="0" borderId="10" xfId="0" applyNumberFormat="1" applyFont="1" applyFill="1" applyBorder="1" applyAlignment="1">
      <alignment vertical="center"/>
    </xf>
    <xf numFmtId="0" fontId="7" fillId="0" borderId="10" xfId="62" applyFont="1" applyFill="1" applyBorder="1" applyAlignment="1">
      <alignment horizontal="left" vertical="center" wrapText="1"/>
      <protection/>
    </xf>
    <xf numFmtId="0" fontId="8" fillId="0" borderId="10" xfId="62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9" fillId="37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38" borderId="10" xfId="0" applyFont="1" applyFill="1" applyBorder="1" applyAlignment="1">
      <alignment horizontal="left" vertical="center"/>
    </xf>
    <xf numFmtId="0" fontId="6" fillId="38" borderId="10" xfId="0" applyFont="1" applyFill="1" applyBorder="1" applyAlignment="1">
      <alignment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13" fillId="0" borderId="10" xfId="0" applyFont="1" applyFill="1" applyBorder="1" applyAlignment="1">
      <alignment horizontal="left" vertical="center" wrapText="1"/>
    </xf>
    <xf numFmtId="171" fontId="13" fillId="0" borderId="10" xfId="0" applyNumberFormat="1" applyFont="1" applyBorder="1" applyAlignment="1">
      <alignment/>
    </xf>
    <xf numFmtId="171" fontId="11" fillId="0" borderId="10" xfId="0" applyNumberFormat="1" applyFont="1" applyBorder="1" applyAlignment="1">
      <alignment/>
    </xf>
    <xf numFmtId="0" fontId="18" fillId="0" borderId="0" xfId="0" applyFont="1" applyAlignment="1">
      <alignment horizontal="justify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justify"/>
    </xf>
    <xf numFmtId="0" fontId="21" fillId="0" borderId="10" xfId="0" applyFont="1" applyBorder="1" applyAlignment="1">
      <alignment horizontal="justify"/>
    </xf>
    <xf numFmtId="0" fontId="13" fillId="0" borderId="1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11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0" xfId="0" applyFont="1" applyAlignment="1">
      <alignment/>
    </xf>
    <xf numFmtId="0" fontId="20" fillId="0" borderId="10" xfId="0" applyFont="1" applyFill="1" applyBorder="1" applyAlignment="1">
      <alignment horizontal="left" vertical="center" wrapText="1"/>
    </xf>
    <xf numFmtId="165" fontId="20" fillId="0" borderId="10" xfId="0" applyNumberFormat="1" applyFont="1" applyFill="1" applyBorder="1" applyAlignment="1">
      <alignment vertical="center"/>
    </xf>
    <xf numFmtId="0" fontId="24" fillId="0" borderId="0" xfId="0" applyFont="1" applyAlignment="1">
      <alignment/>
    </xf>
    <xf numFmtId="0" fontId="20" fillId="0" borderId="10" xfId="0" applyFont="1" applyFill="1" applyBorder="1" applyAlignment="1">
      <alignment vertical="center" wrapText="1"/>
    </xf>
    <xf numFmtId="165" fontId="25" fillId="0" borderId="10" xfId="0" applyNumberFormat="1" applyFont="1" applyFill="1" applyBorder="1" applyAlignment="1">
      <alignment vertical="center"/>
    </xf>
    <xf numFmtId="0" fontId="26" fillId="0" borderId="0" xfId="0" applyFont="1" applyAlignment="1">
      <alignment/>
    </xf>
    <xf numFmtId="0" fontId="6" fillId="36" borderId="10" xfId="0" applyFont="1" applyFill="1" applyBorder="1" applyAlignment="1">
      <alignment/>
    </xf>
    <xf numFmtId="0" fontId="15" fillId="0" borderId="0" xfId="0" applyFont="1" applyBorder="1" applyAlignment="1">
      <alignment/>
    </xf>
    <xf numFmtId="0" fontId="4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11" fillId="33" borderId="10" xfId="0" applyFont="1" applyFill="1" applyBorder="1" applyAlignment="1">
      <alignment/>
    </xf>
    <xf numFmtId="1" fontId="13" fillId="0" borderId="10" xfId="0" applyNumberFormat="1" applyFont="1" applyBorder="1" applyAlignment="1">
      <alignment/>
    </xf>
    <xf numFmtId="1" fontId="11" fillId="0" borderId="10" xfId="0" applyNumberFormat="1" applyFont="1" applyBorder="1" applyAlignment="1">
      <alignment/>
    </xf>
    <xf numFmtId="0" fontId="13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10" fillId="0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3" fillId="0" borderId="10" xfId="0" applyFont="1" applyBorder="1" applyAlignment="1">
      <alignment/>
    </xf>
    <xf numFmtId="0" fontId="11" fillId="0" borderId="10" xfId="0" applyFont="1" applyBorder="1" applyAlignment="1">
      <alignment horizontal="justify"/>
    </xf>
    <xf numFmtId="0" fontId="29" fillId="0" borderId="0" xfId="0" applyFont="1" applyAlignment="1">
      <alignment horizontal="justify"/>
    </xf>
    <xf numFmtId="0" fontId="30" fillId="0" borderId="0" xfId="0" applyFont="1" applyAlignment="1">
      <alignment horizontal="justify"/>
    </xf>
    <xf numFmtId="0" fontId="28" fillId="0" borderId="0" xfId="0" applyFont="1" applyAlignment="1">
      <alignment horizontal="justify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33" fillId="0" borderId="10" xfId="0" applyFont="1" applyBorder="1" applyAlignment="1">
      <alignment/>
    </xf>
    <xf numFmtId="0" fontId="7" fillId="0" borderId="1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31" fillId="0" borderId="10" xfId="0" applyFont="1" applyBorder="1" applyAlignment="1">
      <alignment wrapText="1"/>
    </xf>
    <xf numFmtId="0" fontId="32" fillId="0" borderId="10" xfId="0" applyFont="1" applyBorder="1" applyAlignment="1">
      <alignment wrapText="1"/>
    </xf>
    <xf numFmtId="0" fontId="37" fillId="0" borderId="0" xfId="61" applyFont="1">
      <alignment/>
      <protection/>
    </xf>
    <xf numFmtId="0" fontId="38" fillId="0" borderId="0" xfId="61" applyFont="1">
      <alignment/>
      <protection/>
    </xf>
    <xf numFmtId="0" fontId="34" fillId="0" borderId="0" xfId="61" applyFont="1">
      <alignment/>
      <protection/>
    </xf>
    <xf numFmtId="0" fontId="34" fillId="0" borderId="0" xfId="61" applyFont="1" applyAlignment="1">
      <alignment horizontal="center"/>
      <protection/>
    </xf>
    <xf numFmtId="0" fontId="37" fillId="35" borderId="11" xfId="61" applyFont="1" applyFill="1" applyBorder="1">
      <alignment/>
      <protection/>
    </xf>
    <xf numFmtId="0" fontId="35" fillId="35" borderId="11" xfId="61" applyFont="1" applyFill="1" applyBorder="1" applyAlignment="1">
      <alignment horizontal="center"/>
      <protection/>
    </xf>
    <xf numFmtId="0" fontId="39" fillId="35" borderId="12" xfId="61" applyFont="1" applyFill="1" applyBorder="1" applyAlignment="1">
      <alignment horizontal="center"/>
      <protection/>
    </xf>
    <xf numFmtId="0" fontId="37" fillId="35" borderId="12" xfId="61" applyFont="1" applyFill="1" applyBorder="1" applyAlignment="1">
      <alignment horizontal="center"/>
      <protection/>
    </xf>
    <xf numFmtId="0" fontId="39" fillId="35" borderId="12" xfId="61" applyFont="1" applyFill="1" applyBorder="1" applyAlignment="1">
      <alignment/>
      <protection/>
    </xf>
    <xf numFmtId="0" fontId="37" fillId="35" borderId="13" xfId="61" applyFont="1" applyFill="1" applyBorder="1">
      <alignment/>
      <protection/>
    </xf>
    <xf numFmtId="0" fontId="38" fillId="35" borderId="13" xfId="61" applyFont="1" applyFill="1" applyBorder="1">
      <alignment/>
      <protection/>
    </xf>
    <xf numFmtId="0" fontId="34" fillId="35" borderId="13" xfId="61" applyFont="1" applyFill="1" applyBorder="1" applyAlignment="1">
      <alignment horizontal="center"/>
      <protection/>
    </xf>
    <xf numFmtId="0" fontId="40" fillId="0" borderId="14" xfId="61" applyFont="1" applyFill="1" applyBorder="1" applyAlignment="1">
      <alignment/>
      <protection/>
    </xf>
    <xf numFmtId="0" fontId="34" fillId="0" borderId="0" xfId="61" applyFont="1" applyBorder="1" applyAlignment="1">
      <alignment horizontal="center"/>
      <protection/>
    </xf>
    <xf numFmtId="0" fontId="46" fillId="0" borderId="0" xfId="61" applyFont="1">
      <alignment/>
      <protection/>
    </xf>
    <xf numFmtId="0" fontId="35" fillId="0" borderId="0" xfId="61" applyFont="1" applyBorder="1">
      <alignment/>
      <protection/>
    </xf>
    <xf numFmtId="0" fontId="46" fillId="0" borderId="0" xfId="61" applyFont="1" applyBorder="1">
      <alignment/>
      <protection/>
    </xf>
    <xf numFmtId="0" fontId="39" fillId="0" borderId="0" xfId="61" applyFont="1" applyBorder="1">
      <alignment/>
      <protection/>
    </xf>
    <xf numFmtId="0" fontId="49" fillId="0" borderId="0" xfId="61" applyFont="1" applyBorder="1">
      <alignment/>
      <protection/>
    </xf>
    <xf numFmtId="0" fontId="50" fillId="0" borderId="0" xfId="61" applyFont="1" applyBorder="1">
      <alignment/>
      <protection/>
    </xf>
    <xf numFmtId="0" fontId="51" fillId="0" borderId="0" xfId="61" applyFont="1" applyBorder="1">
      <alignment/>
      <protection/>
    </xf>
    <xf numFmtId="0" fontId="27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48" fillId="39" borderId="10" xfId="59" applyFont="1" applyFill="1" applyBorder="1" applyAlignment="1">
      <alignment horizontal="center" vertical="center" wrapText="1"/>
      <protection/>
    </xf>
    <xf numFmtId="0" fontId="52" fillId="39" borderId="10" xfId="59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36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5" fillId="0" borderId="0" xfId="0" applyFont="1" applyAlignment="1">
      <alignment/>
    </xf>
    <xf numFmtId="0" fontId="41" fillId="0" borderId="15" xfId="61" applyFont="1" applyFill="1" applyBorder="1" applyAlignment="1">
      <alignment/>
      <protection/>
    </xf>
    <xf numFmtId="0" fontId="34" fillId="0" borderId="15" xfId="61" applyFont="1" applyBorder="1" applyAlignment="1">
      <alignment horizontal="center"/>
      <protection/>
    </xf>
    <xf numFmtId="0" fontId="42" fillId="0" borderId="10" xfId="61" applyFont="1" applyFill="1" applyBorder="1" applyAlignment="1">
      <alignment/>
      <protection/>
    </xf>
    <xf numFmtId="0" fontId="43" fillId="0" borderId="10" xfId="61" applyFont="1" applyFill="1" applyBorder="1" applyAlignment="1">
      <alignment/>
      <protection/>
    </xf>
    <xf numFmtId="0" fontId="38" fillId="0" borderId="10" xfId="61" applyFont="1" applyFill="1" applyBorder="1" applyAlignment="1">
      <alignment/>
      <protection/>
    </xf>
    <xf numFmtId="0" fontId="34" fillId="0" borderId="10" xfId="61" applyFont="1" applyFill="1" applyBorder="1" applyAlignment="1">
      <alignment/>
      <protection/>
    </xf>
    <xf numFmtId="0" fontId="34" fillId="0" borderId="10" xfId="61" applyFont="1" applyBorder="1">
      <alignment/>
      <protection/>
    </xf>
    <xf numFmtId="0" fontId="38" fillId="0" borderId="10" xfId="61" applyFont="1" applyBorder="1">
      <alignment/>
      <protection/>
    </xf>
    <xf numFmtId="0" fontId="42" fillId="0" borderId="10" xfId="61" applyFont="1" applyBorder="1">
      <alignment/>
      <protection/>
    </xf>
    <xf numFmtId="0" fontId="34" fillId="34" borderId="10" xfId="61" applyFont="1" applyFill="1" applyBorder="1">
      <alignment/>
      <protection/>
    </xf>
    <xf numFmtId="0" fontId="44" fillId="0" borderId="10" xfId="61" applyFont="1" applyBorder="1">
      <alignment/>
      <protection/>
    </xf>
    <xf numFmtId="0" fontId="45" fillId="0" borderId="10" xfId="61" applyFont="1" applyBorder="1">
      <alignment/>
      <protection/>
    </xf>
    <xf numFmtId="0" fontId="46" fillId="0" borderId="10" xfId="61" applyFont="1" applyBorder="1">
      <alignment/>
      <protection/>
    </xf>
    <xf numFmtId="0" fontId="37" fillId="0" borderId="10" xfId="61" applyFont="1" applyBorder="1">
      <alignment/>
      <protection/>
    </xf>
    <xf numFmtId="0" fontId="35" fillId="0" borderId="10" xfId="61" applyFont="1" applyBorder="1">
      <alignment/>
      <protection/>
    </xf>
    <xf numFmtId="0" fontId="47" fillId="0" borderId="10" xfId="61" applyFont="1" applyBorder="1">
      <alignment/>
      <protection/>
    </xf>
    <xf numFmtId="0" fontId="48" fillId="0" borderId="10" xfId="61" applyFont="1" applyBorder="1">
      <alignment/>
      <protection/>
    </xf>
    <xf numFmtId="0" fontId="45" fillId="35" borderId="10" xfId="61" applyFont="1" applyFill="1" applyBorder="1">
      <alignment/>
      <protection/>
    </xf>
    <xf numFmtId="0" fontId="39" fillId="0" borderId="10" xfId="61" applyFont="1" applyBorder="1">
      <alignment/>
      <protection/>
    </xf>
    <xf numFmtId="0" fontId="38" fillId="0" borderId="10" xfId="61" applyFont="1" applyFill="1" applyBorder="1">
      <alignment/>
      <protection/>
    </xf>
    <xf numFmtId="0" fontId="38" fillId="38" borderId="10" xfId="61" applyFont="1" applyFill="1" applyBorder="1">
      <alignment/>
      <protection/>
    </xf>
    <xf numFmtId="0" fontId="34" fillId="38" borderId="10" xfId="61" applyFont="1" applyFill="1" applyBorder="1">
      <alignment/>
      <protection/>
    </xf>
    <xf numFmtId="0" fontId="34" fillId="0" borderId="10" xfId="61" applyFont="1" applyFill="1" applyBorder="1">
      <alignment/>
      <protection/>
    </xf>
    <xf numFmtId="0" fontId="34" fillId="0" borderId="0" xfId="61" applyFont="1" applyAlignment="1">
      <alignment/>
      <protection/>
    </xf>
    <xf numFmtId="0" fontId="11" fillId="0" borderId="16" xfId="0" applyFont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/>
    </xf>
    <xf numFmtId="0" fontId="11" fillId="0" borderId="0" xfId="0" applyFont="1" applyFill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178" fontId="34" fillId="0" borderId="10" xfId="40" applyNumberFormat="1" applyFont="1" applyBorder="1" applyAlignment="1">
      <alignment horizontal="center"/>
    </xf>
    <xf numFmtId="178" fontId="34" fillId="0" borderId="10" xfId="40" applyNumberFormat="1" applyFont="1" applyBorder="1" applyAlignment="1">
      <alignment horizontal="right"/>
    </xf>
    <xf numFmtId="178" fontId="34" fillId="0" borderId="10" xfId="40" applyNumberFormat="1" applyFont="1" applyBorder="1" applyAlignment="1">
      <alignment/>
    </xf>
    <xf numFmtId="178" fontId="44" fillId="38" borderId="10" xfId="40" applyNumberFormat="1" applyFont="1" applyFill="1" applyBorder="1" applyAlignment="1">
      <alignment/>
    </xf>
    <xf numFmtId="178" fontId="34" fillId="34" borderId="10" xfId="40" applyNumberFormat="1" applyFont="1" applyFill="1" applyBorder="1" applyAlignment="1">
      <alignment/>
    </xf>
    <xf numFmtId="178" fontId="34" fillId="38" borderId="10" xfId="40" applyNumberFormat="1" applyFont="1" applyFill="1" applyBorder="1" applyAlignment="1">
      <alignment/>
    </xf>
    <xf numFmtId="178" fontId="44" fillId="0" borderId="10" xfId="40" applyNumberFormat="1" applyFont="1" applyBorder="1" applyAlignment="1">
      <alignment/>
    </xf>
    <xf numFmtId="178" fontId="44" fillId="0" borderId="10" xfId="40" applyNumberFormat="1" applyFont="1" applyFill="1" applyBorder="1" applyAlignment="1">
      <alignment/>
    </xf>
    <xf numFmtId="178" fontId="46" fillId="0" borderId="10" xfId="40" applyNumberFormat="1" applyFont="1" applyBorder="1" applyAlignment="1">
      <alignment/>
    </xf>
    <xf numFmtId="178" fontId="47" fillId="0" borderId="10" xfId="40" applyNumberFormat="1" applyFont="1" applyBorder="1" applyAlignment="1">
      <alignment/>
    </xf>
    <xf numFmtId="178" fontId="45" fillId="35" borderId="10" xfId="40" applyNumberFormat="1" applyFont="1" applyFill="1" applyBorder="1" applyAlignment="1">
      <alignment/>
    </xf>
    <xf numFmtId="0" fontId="38" fillId="38" borderId="10" xfId="61" applyFont="1" applyFill="1" applyBorder="1" applyAlignment="1">
      <alignment wrapText="1"/>
      <protection/>
    </xf>
    <xf numFmtId="0" fontId="53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/>
    </xf>
    <xf numFmtId="0" fontId="0" fillId="40" borderId="0" xfId="0" applyFill="1" applyAlignment="1">
      <alignment/>
    </xf>
    <xf numFmtId="171" fontId="13" fillId="40" borderId="10" xfId="0" applyNumberFormat="1" applyFont="1" applyFill="1" applyBorder="1" applyAlignment="1">
      <alignment/>
    </xf>
    <xf numFmtId="1" fontId="13" fillId="40" borderId="10" xfId="0" applyNumberFormat="1" applyFont="1" applyFill="1" applyBorder="1" applyAlignment="1">
      <alignment/>
    </xf>
    <xf numFmtId="1" fontId="11" fillId="40" borderId="10" xfId="0" applyNumberFormat="1" applyFont="1" applyFill="1" applyBorder="1" applyAlignment="1">
      <alignment/>
    </xf>
    <xf numFmtId="1" fontId="8" fillId="40" borderId="10" xfId="0" applyNumberFormat="1" applyFont="1" applyFill="1" applyBorder="1" applyAlignment="1">
      <alignment horizontal="left" vertical="center" wrapText="1"/>
    </xf>
    <xf numFmtId="1" fontId="7" fillId="40" borderId="10" xfId="0" applyNumberFormat="1" applyFont="1" applyFill="1" applyBorder="1" applyAlignment="1">
      <alignment horizontal="left" vertical="center" wrapText="1"/>
    </xf>
    <xf numFmtId="1" fontId="8" fillId="40" borderId="10" xfId="0" applyNumberFormat="1" applyFont="1" applyFill="1" applyBorder="1" applyAlignment="1">
      <alignment horizontal="left" vertical="center"/>
    </xf>
    <xf numFmtId="1" fontId="7" fillId="40" borderId="10" xfId="0" applyNumberFormat="1" applyFont="1" applyFill="1" applyBorder="1" applyAlignment="1">
      <alignment horizontal="left" vertical="center"/>
    </xf>
    <xf numFmtId="0" fontId="13" fillId="40" borderId="0" xfId="0" applyFont="1" applyFill="1" applyAlignment="1">
      <alignment/>
    </xf>
    <xf numFmtId="0" fontId="96" fillId="0" borderId="18" xfId="0" applyFont="1" applyFill="1" applyBorder="1" applyAlignment="1">
      <alignment horizontal="left" vertical="center" wrapText="1"/>
    </xf>
    <xf numFmtId="0" fontId="96" fillId="0" borderId="10" xfId="0" applyFont="1" applyFill="1" applyBorder="1" applyAlignment="1">
      <alignment horizontal="left" vertical="center" wrapText="1"/>
    </xf>
    <xf numFmtId="0" fontId="97" fillId="0" borderId="10" xfId="0" applyFont="1" applyFill="1" applyBorder="1" applyAlignment="1">
      <alignment horizontal="left" vertical="center" wrapText="1"/>
    </xf>
    <xf numFmtId="0" fontId="8" fillId="40" borderId="10" xfId="62" applyFont="1" applyFill="1" applyBorder="1" applyAlignment="1">
      <alignment horizontal="left" vertical="center" wrapText="1"/>
      <protection/>
    </xf>
    <xf numFmtId="0" fontId="8" fillId="40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6" fillId="0" borderId="10" xfId="0" applyFont="1" applyBorder="1" applyAlignment="1">
      <alignment/>
    </xf>
    <xf numFmtId="0" fontId="13" fillId="0" borderId="10" xfId="0" applyFont="1" applyBorder="1" applyAlignment="1">
      <alignment wrapText="1"/>
    </xf>
    <xf numFmtId="0" fontId="13" fillId="36" borderId="10" xfId="0" applyFont="1" applyFill="1" applyBorder="1" applyAlignment="1">
      <alignment/>
    </xf>
    <xf numFmtId="0" fontId="56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6" fillId="0" borderId="10" xfId="0" applyFont="1" applyBorder="1" applyAlignment="1">
      <alignment/>
    </xf>
    <xf numFmtId="178" fontId="44" fillId="0" borderId="10" xfId="4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" fontId="56" fillId="40" borderId="10" xfId="0" applyNumberFormat="1" applyFont="1" applyFill="1" applyBorder="1" applyAlignment="1">
      <alignment/>
    </xf>
    <xf numFmtId="1" fontId="56" fillId="0" borderId="10" xfId="0" applyNumberFormat="1" applyFont="1" applyBorder="1" applyAlignment="1">
      <alignment/>
    </xf>
    <xf numFmtId="0" fontId="9" fillId="38" borderId="10" xfId="0" applyFont="1" applyFill="1" applyBorder="1" applyAlignment="1">
      <alignment/>
    </xf>
    <xf numFmtId="0" fontId="9" fillId="38" borderId="10" xfId="0" applyFont="1" applyFill="1" applyBorder="1" applyAlignment="1">
      <alignment horizontal="left" vertical="center"/>
    </xf>
    <xf numFmtId="0" fontId="9" fillId="36" borderId="10" xfId="0" applyFont="1" applyFill="1" applyBorder="1" applyAlignment="1">
      <alignment/>
    </xf>
    <xf numFmtId="0" fontId="57" fillId="36" borderId="10" xfId="0" applyFont="1" applyFill="1" applyBorder="1" applyAlignment="1">
      <alignment/>
    </xf>
    <xf numFmtId="178" fontId="98" fillId="0" borderId="10" xfId="40" applyNumberFormat="1" applyFont="1" applyBorder="1" applyAlignment="1">
      <alignment/>
    </xf>
    <xf numFmtId="178" fontId="13" fillId="0" borderId="10" xfId="40" applyNumberFormat="1" applyFont="1" applyBorder="1" applyAlignment="1">
      <alignment/>
    </xf>
    <xf numFmtId="178" fontId="11" fillId="0" borderId="10" xfId="40" applyNumberFormat="1" applyFont="1" applyBorder="1" applyAlignment="1">
      <alignment/>
    </xf>
    <xf numFmtId="178" fontId="11" fillId="41" borderId="10" xfId="40" applyNumberFormat="1" applyFont="1" applyFill="1" applyBorder="1" applyAlignment="1">
      <alignment/>
    </xf>
    <xf numFmtId="178" fontId="11" fillId="36" borderId="10" xfId="40" applyNumberFormat="1" applyFont="1" applyFill="1" applyBorder="1" applyAlignment="1">
      <alignment/>
    </xf>
    <xf numFmtId="178" fontId="0" fillId="0" borderId="10" xfId="40" applyNumberFormat="1" applyFont="1" applyBorder="1" applyAlignment="1">
      <alignment/>
    </xf>
    <xf numFmtId="178" fontId="77" fillId="0" borderId="10" xfId="40" applyNumberFormat="1" applyFont="1" applyBorder="1" applyAlignment="1">
      <alignment/>
    </xf>
    <xf numFmtId="178" fontId="13" fillId="0" borderId="10" xfId="40" applyNumberFormat="1" applyFont="1" applyBorder="1" applyAlignment="1">
      <alignment/>
    </xf>
    <xf numFmtId="178" fontId="20" fillId="0" borderId="10" xfId="40" applyNumberFormat="1" applyFont="1" applyBorder="1" applyAlignment="1">
      <alignment/>
    </xf>
    <xf numFmtId="178" fontId="99" fillId="0" borderId="10" xfId="40" applyNumberFormat="1" applyFont="1" applyBorder="1" applyAlignment="1">
      <alignment/>
    </xf>
    <xf numFmtId="178" fontId="56" fillId="0" borderId="10" xfId="40" applyNumberFormat="1" applyFont="1" applyBorder="1" applyAlignment="1">
      <alignment/>
    </xf>
    <xf numFmtId="178" fontId="25" fillId="0" borderId="10" xfId="40" applyNumberFormat="1" applyFont="1" applyBorder="1" applyAlignment="1">
      <alignment/>
    </xf>
    <xf numFmtId="178" fontId="8" fillId="0" borderId="10" xfId="40" applyNumberFormat="1" applyFont="1" applyFill="1" applyBorder="1" applyAlignment="1">
      <alignment horizontal="left" vertical="center" wrapText="1"/>
    </xf>
    <xf numFmtId="178" fontId="7" fillId="0" borderId="10" xfId="40" applyNumberFormat="1" applyFont="1" applyFill="1" applyBorder="1" applyAlignment="1">
      <alignment horizontal="left" vertical="center" wrapText="1"/>
    </xf>
    <xf numFmtId="178" fontId="8" fillId="0" borderId="10" xfId="40" applyNumberFormat="1" applyFont="1" applyFill="1" applyBorder="1" applyAlignment="1">
      <alignment horizontal="left" vertical="center"/>
    </xf>
    <xf numFmtId="178" fontId="7" fillId="0" borderId="10" xfId="40" applyNumberFormat="1" applyFont="1" applyFill="1" applyBorder="1" applyAlignment="1">
      <alignment horizontal="left" vertical="center"/>
    </xf>
    <xf numFmtId="178" fontId="15" fillId="0" borderId="10" xfId="40" applyNumberFormat="1" applyFont="1" applyBorder="1" applyAlignment="1">
      <alignment/>
    </xf>
    <xf numFmtId="0" fontId="98" fillId="0" borderId="0" xfId="0" applyFont="1" applyAlignment="1">
      <alignment/>
    </xf>
    <xf numFmtId="0" fontId="5" fillId="0" borderId="10" xfId="0" applyFont="1" applyFill="1" applyBorder="1" applyAlignment="1">
      <alignment horizontal="center" wrapText="1"/>
    </xf>
    <xf numFmtId="0" fontId="98" fillId="0" borderId="0" xfId="0" applyFont="1" applyBorder="1" applyAlignment="1">
      <alignment/>
    </xf>
    <xf numFmtId="178" fontId="0" fillId="0" borderId="0" xfId="40" applyNumberFormat="1" applyFont="1" applyAlignment="1">
      <alignment/>
    </xf>
    <xf numFmtId="178" fontId="11" fillId="0" borderId="21" xfId="40" applyNumberFormat="1" applyFont="1" applyBorder="1" applyAlignment="1">
      <alignment horizontal="center"/>
    </xf>
    <xf numFmtId="178" fontId="0" fillId="0" borderId="22" xfId="40" applyNumberFormat="1" applyFont="1" applyBorder="1" applyAlignment="1">
      <alignment/>
    </xf>
    <xf numFmtId="178" fontId="0" fillId="0" borderId="23" xfId="40" applyNumberFormat="1" applyFont="1" applyBorder="1" applyAlignment="1">
      <alignment/>
    </xf>
    <xf numFmtId="178" fontId="0" fillId="0" borderId="0" xfId="40" applyNumberFormat="1" applyFont="1" applyAlignment="1">
      <alignment horizontal="center" wrapText="1"/>
    </xf>
    <xf numFmtId="178" fontId="11" fillId="0" borderId="10" xfId="40" applyNumberFormat="1" applyFont="1" applyBorder="1" applyAlignment="1">
      <alignment horizontal="center"/>
    </xf>
    <xf numFmtId="178" fontId="23" fillId="0" borderId="0" xfId="40" applyNumberFormat="1" applyFont="1" applyAlignment="1">
      <alignment horizontal="center" wrapText="1"/>
    </xf>
    <xf numFmtId="178" fontId="5" fillId="0" borderId="10" xfId="40" applyNumberFormat="1" applyFont="1" applyBorder="1" applyAlignment="1">
      <alignment wrapText="1"/>
    </xf>
    <xf numFmtId="178" fontId="100" fillId="0" borderId="10" xfId="40" applyNumberFormat="1" applyFont="1" applyBorder="1" applyAlignment="1">
      <alignment/>
    </xf>
    <xf numFmtId="178" fontId="15" fillId="33" borderId="10" xfId="40" applyNumberFormat="1" applyFont="1" applyFill="1" applyBorder="1" applyAlignment="1">
      <alignment/>
    </xf>
    <xf numFmtId="178" fontId="55" fillId="0" borderId="10" xfId="40" applyNumberFormat="1" applyFont="1" applyBorder="1" applyAlignment="1">
      <alignment/>
    </xf>
    <xf numFmtId="178" fontId="27" fillId="0" borderId="10" xfId="40" applyNumberFormat="1" applyFont="1" applyBorder="1" applyAlignment="1">
      <alignment/>
    </xf>
    <xf numFmtId="178" fontId="13" fillId="0" borderId="0" xfId="40" applyNumberFormat="1" applyFont="1" applyAlignment="1">
      <alignment/>
    </xf>
    <xf numFmtId="178" fontId="11" fillId="0" borderId="10" xfId="42" applyNumberFormat="1" applyFont="1" applyBorder="1" applyAlignment="1">
      <alignment/>
    </xf>
    <xf numFmtId="178" fontId="13" fillId="0" borderId="10" xfId="42" applyNumberFormat="1" applyFont="1" applyBorder="1" applyAlignment="1">
      <alignment/>
    </xf>
    <xf numFmtId="178" fontId="0" fillId="0" borderId="10" xfId="42" applyNumberFormat="1" applyFont="1" applyBorder="1" applyAlignment="1">
      <alignment/>
    </xf>
    <xf numFmtId="178" fontId="11" fillId="33" borderId="10" xfId="42" applyNumberFormat="1" applyFont="1" applyFill="1" applyBorder="1" applyAlignment="1">
      <alignment/>
    </xf>
    <xf numFmtId="178" fontId="20" fillId="0" borderId="10" xfId="42" applyNumberFormat="1" applyFont="1" applyBorder="1" applyAlignment="1">
      <alignment/>
    </xf>
    <xf numFmtId="178" fontId="13" fillId="0" borderId="10" xfId="0" applyNumberFormat="1" applyFont="1" applyBorder="1" applyAlignment="1">
      <alignment/>
    </xf>
    <xf numFmtId="178" fontId="0" fillId="0" borderId="10" xfId="0" applyNumberFormat="1" applyBorder="1" applyAlignment="1">
      <alignment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27" fillId="0" borderId="0" xfId="0" applyFont="1" applyAlignment="1">
      <alignment horizontal="right"/>
    </xf>
    <xf numFmtId="0" fontId="16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5" fillId="0" borderId="0" xfId="61" applyFont="1" applyAlignment="1">
      <alignment horizontal="center"/>
      <protection/>
    </xf>
    <xf numFmtId="0" fontId="36" fillId="0" borderId="0" xfId="61" applyFont="1" applyAlignment="1">
      <alignment horizontal="center"/>
      <protection/>
    </xf>
    <xf numFmtId="0" fontId="34" fillId="0" borderId="0" xfId="61" applyFont="1" applyAlignment="1">
      <alignment horizontal="right"/>
      <protection/>
    </xf>
    <xf numFmtId="0" fontId="0" fillId="0" borderId="0" xfId="0" applyAlignment="1">
      <alignment horizontal="right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center" wrapText="1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/>
    </xf>
  </cellXfs>
  <cellStyles count="5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yperlink" xfId="45"/>
    <cellStyle name="Hivatkozott cella" xfId="46"/>
    <cellStyle name="Jegyzet" xfId="47"/>
    <cellStyle name="Jelölőszín 1" xfId="48"/>
    <cellStyle name="Jelölőszín 2" xfId="49"/>
    <cellStyle name="Jelölőszín 3" xfId="50"/>
    <cellStyle name="Jelölőszín 4" xfId="51"/>
    <cellStyle name="Jelölőszín 5" xfId="52"/>
    <cellStyle name="Jelölőszín 6" xfId="53"/>
    <cellStyle name="Jó" xfId="54"/>
    <cellStyle name="Kimenet" xfId="55"/>
    <cellStyle name="Followed Hyperlink" xfId="56"/>
    <cellStyle name="Magyarázó szöveg" xfId="57"/>
    <cellStyle name="Normál 2" xfId="58"/>
    <cellStyle name="Normál 2 2" xfId="59"/>
    <cellStyle name="Normál 3" xfId="60"/>
    <cellStyle name="Normál 4" xfId="61"/>
    <cellStyle name="Normal_KTRSZJ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  <cellStyle name="Százalék 2" xfId="70"/>
    <cellStyle name="Százalék 2 2" xfId="71"/>
    <cellStyle name="Százalék 3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C31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64.421875" style="130" bestFit="1" customWidth="1"/>
    <col min="2" max="2" width="19.00390625" style="0" bestFit="1" customWidth="1"/>
    <col min="3" max="3" width="22.421875" style="0" customWidth="1"/>
  </cols>
  <sheetData>
    <row r="1" spans="1:3" ht="15">
      <c r="A1" s="259" t="s">
        <v>701</v>
      </c>
      <c r="B1" s="259"/>
      <c r="C1" s="259"/>
    </row>
    <row r="2" spans="1:3" ht="18">
      <c r="A2" s="257" t="s">
        <v>700</v>
      </c>
      <c r="B2" s="257"/>
      <c r="C2" s="257"/>
    </row>
    <row r="3" spans="1:3" ht="38.25" customHeight="1">
      <c r="A3" s="258" t="s">
        <v>715</v>
      </c>
      <c r="B3" s="258"/>
      <c r="C3" s="258"/>
    </row>
    <row r="4" ht="22.5" customHeight="1"/>
    <row r="5" spans="1:3" ht="54.75" customHeight="1">
      <c r="A5" s="131" t="s">
        <v>78</v>
      </c>
      <c r="B5" s="133" t="s">
        <v>668</v>
      </c>
      <c r="C5" s="132" t="s">
        <v>107</v>
      </c>
    </row>
    <row r="6" spans="1:3" ht="15.75">
      <c r="A6" s="134" t="s">
        <v>115</v>
      </c>
      <c r="B6" s="217">
        <v>9992447</v>
      </c>
      <c r="C6" s="218">
        <f aca="true" t="shared" si="0" ref="C6:C13">SUM(B6:B6)</f>
        <v>9992447</v>
      </c>
    </row>
    <row r="7" spans="1:3" ht="15.75">
      <c r="A7" s="134" t="s">
        <v>116</v>
      </c>
      <c r="B7" s="217">
        <v>4375118</v>
      </c>
      <c r="C7" s="218">
        <f t="shared" si="0"/>
        <v>4375118</v>
      </c>
    </row>
    <row r="8" spans="1:3" ht="15.75">
      <c r="A8" s="134" t="s">
        <v>117</v>
      </c>
      <c r="B8" s="217">
        <v>14445900</v>
      </c>
      <c r="C8" s="218">
        <f t="shared" si="0"/>
        <v>14445900</v>
      </c>
    </row>
    <row r="9" spans="1:3" ht="15.75">
      <c r="A9" s="134" t="s">
        <v>118</v>
      </c>
      <c r="B9" s="217">
        <f>2513000+600000</f>
        <v>3113000</v>
      </c>
      <c r="C9" s="218">
        <f t="shared" si="0"/>
        <v>3113000</v>
      </c>
    </row>
    <row r="10" spans="1:3" ht="15.75">
      <c r="A10" s="134" t="s">
        <v>119</v>
      </c>
      <c r="B10" s="217">
        <f>1416934+1500000+800000+328562+400000+600000</f>
        <v>5045496</v>
      </c>
      <c r="C10" s="218">
        <f t="shared" si="0"/>
        <v>5045496</v>
      </c>
    </row>
    <row r="11" spans="1:3" ht="15.75">
      <c r="A11" s="134" t="s">
        <v>120</v>
      </c>
      <c r="B11" s="217">
        <v>1500000</v>
      </c>
      <c r="C11" s="218">
        <f t="shared" si="0"/>
        <v>1500000</v>
      </c>
    </row>
    <row r="12" spans="1:3" ht="15.75">
      <c r="A12" s="134" t="s">
        <v>121</v>
      </c>
      <c r="B12" s="217">
        <v>3500000</v>
      </c>
      <c r="C12" s="218">
        <f t="shared" si="0"/>
        <v>3500000</v>
      </c>
    </row>
    <row r="13" spans="1:3" ht="15.75">
      <c r="A13" s="134" t="s">
        <v>122</v>
      </c>
      <c r="B13" s="218">
        <v>0</v>
      </c>
      <c r="C13" s="218">
        <f t="shared" si="0"/>
        <v>0</v>
      </c>
    </row>
    <row r="14" spans="1:3" ht="15">
      <c r="A14" s="135" t="s">
        <v>114</v>
      </c>
      <c r="B14" s="219">
        <f>SUM(B6:B13)</f>
        <v>41971961</v>
      </c>
      <c r="C14" s="219">
        <f>SUM(C6:C13)</f>
        <v>41971961</v>
      </c>
    </row>
    <row r="15" spans="1:3" ht="15">
      <c r="A15" s="135" t="s">
        <v>123</v>
      </c>
      <c r="B15" s="220">
        <v>0</v>
      </c>
      <c r="C15" s="219">
        <v>0</v>
      </c>
    </row>
    <row r="16" spans="1:3" ht="15">
      <c r="A16" s="136" t="s">
        <v>554</v>
      </c>
      <c r="B16" s="221">
        <f>SUM(B14:B15)</f>
        <v>41971961</v>
      </c>
      <c r="C16" s="221">
        <f>SUM(C14:C15)</f>
        <v>41971961</v>
      </c>
    </row>
    <row r="17" spans="1:3" ht="15.75">
      <c r="A17" s="134" t="s">
        <v>125</v>
      </c>
      <c r="B17" s="218">
        <f>945000+23314201</f>
        <v>24259201</v>
      </c>
      <c r="C17" s="218">
        <f aca="true" t="shared" si="1" ref="C17:C24">SUM(B17:B17)</f>
        <v>24259201</v>
      </c>
    </row>
    <row r="18" spans="1:3" ht="15.75">
      <c r="A18" s="134" t="s">
        <v>126</v>
      </c>
      <c r="B18" s="218">
        <v>0</v>
      </c>
      <c r="C18" s="218">
        <f t="shared" si="1"/>
        <v>0</v>
      </c>
    </row>
    <row r="19" spans="1:3" ht="15.75">
      <c r="A19" s="134" t="s">
        <v>127</v>
      </c>
      <c r="B19" s="218">
        <f>3680000</f>
        <v>3680000</v>
      </c>
      <c r="C19" s="218">
        <f t="shared" si="1"/>
        <v>3680000</v>
      </c>
    </row>
    <row r="20" spans="1:3" ht="15.75">
      <c r="A20" s="134" t="s">
        <v>128</v>
      </c>
      <c r="B20" s="218">
        <f>80000+70000</f>
        <v>150000</v>
      </c>
      <c r="C20" s="218">
        <f t="shared" si="1"/>
        <v>150000</v>
      </c>
    </row>
    <row r="21" spans="1:3" ht="15.75">
      <c r="A21" s="134" t="s">
        <v>129</v>
      </c>
      <c r="B21" s="218">
        <v>0</v>
      </c>
      <c r="C21" s="218">
        <f t="shared" si="1"/>
        <v>0</v>
      </c>
    </row>
    <row r="22" spans="1:3" ht="15.75">
      <c r="A22" s="134" t="s">
        <v>130</v>
      </c>
      <c r="B22" s="218"/>
      <c r="C22" s="218">
        <f t="shared" si="1"/>
        <v>0</v>
      </c>
    </row>
    <row r="23" spans="1:3" ht="15.75">
      <c r="A23" s="134" t="s">
        <v>131</v>
      </c>
      <c r="B23" s="218">
        <v>0</v>
      </c>
      <c r="C23" s="218">
        <f t="shared" si="1"/>
        <v>0</v>
      </c>
    </row>
    <row r="24" spans="1:3" ht="15">
      <c r="A24" s="135" t="s">
        <v>124</v>
      </c>
      <c r="B24" s="219">
        <f>SUM(B17:B23)</f>
        <v>28089201</v>
      </c>
      <c r="C24" s="219">
        <f t="shared" si="1"/>
        <v>28089201</v>
      </c>
    </row>
    <row r="25" spans="1:3" ht="15">
      <c r="A25" s="135" t="s">
        <v>132</v>
      </c>
      <c r="B25" s="219">
        <f>12382760+1500000</f>
        <v>13882760</v>
      </c>
      <c r="C25" s="219">
        <f>SUM(B25)</f>
        <v>13882760</v>
      </c>
    </row>
    <row r="26" spans="1:3" ht="15">
      <c r="A26" s="136" t="s">
        <v>555</v>
      </c>
      <c r="B26" s="221">
        <f>SUM(B24:B25)</f>
        <v>41971961</v>
      </c>
      <c r="C26" s="221">
        <f>SUM(C24:C25)</f>
        <v>41971961</v>
      </c>
    </row>
    <row r="27" spans="1:3" ht="15.75">
      <c r="A27" s="138"/>
      <c r="B27" s="92"/>
      <c r="C27" s="92"/>
    </row>
    <row r="28" spans="1:3" ht="15.75">
      <c r="A28" s="138"/>
      <c r="B28" s="92"/>
      <c r="C28" s="92"/>
    </row>
    <row r="29" spans="1:3" ht="15.75">
      <c r="A29" s="138"/>
      <c r="B29" s="92"/>
      <c r="C29" s="92"/>
    </row>
    <row r="30" spans="1:3" ht="15.75">
      <c r="A30" s="138"/>
      <c r="B30" s="92"/>
      <c r="C30" s="92"/>
    </row>
    <row r="31" spans="1:3" ht="15.75">
      <c r="A31" s="138"/>
      <c r="B31" s="92"/>
      <c r="C31" s="92"/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H16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28125" style="0" customWidth="1"/>
    <col min="5" max="5" width="17.57421875" style="0" customWidth="1"/>
    <col min="6" max="6" width="17.7109375" style="0" customWidth="1"/>
    <col min="7" max="7" width="17.140625" style="0" customWidth="1"/>
    <col min="8" max="8" width="17.7109375" style="0" customWidth="1"/>
  </cols>
  <sheetData>
    <row r="1" spans="1:8" ht="15">
      <c r="A1" s="268" t="s">
        <v>728</v>
      </c>
      <c r="B1" s="268"/>
      <c r="C1" s="268"/>
      <c r="D1" s="268"/>
      <c r="E1" s="268"/>
      <c r="F1" s="268"/>
      <c r="G1" s="268"/>
      <c r="H1" s="268"/>
    </row>
    <row r="2" spans="1:8" ht="24" customHeight="1">
      <c r="A2" s="260" t="s">
        <v>702</v>
      </c>
      <c r="B2" s="261"/>
      <c r="C2" s="261"/>
      <c r="D2" s="261"/>
      <c r="E2" s="261"/>
      <c r="F2" s="261"/>
      <c r="G2" s="261"/>
      <c r="H2" s="261"/>
    </row>
    <row r="3" spans="1:8" ht="23.25" customHeight="1">
      <c r="A3" s="263" t="s">
        <v>729</v>
      </c>
      <c r="B3" s="264"/>
      <c r="C3" s="264"/>
      <c r="D3" s="264"/>
      <c r="E3" s="264"/>
      <c r="F3" s="264"/>
      <c r="G3" s="264"/>
      <c r="H3" s="264"/>
    </row>
    <row r="4" ht="18">
      <c r="A4" s="46"/>
    </row>
    <row r="6" spans="1:8" ht="30">
      <c r="A6" s="2" t="s">
        <v>133</v>
      </c>
      <c r="B6" s="3" t="s">
        <v>134</v>
      </c>
      <c r="C6" s="56" t="s">
        <v>82</v>
      </c>
      <c r="D6" s="56" t="s">
        <v>83</v>
      </c>
      <c r="E6" s="56" t="s">
        <v>83</v>
      </c>
      <c r="F6" s="56" t="s">
        <v>83</v>
      </c>
      <c r="G6" s="56" t="s">
        <v>83</v>
      </c>
      <c r="H6" s="62" t="s">
        <v>84</v>
      </c>
    </row>
    <row r="7" spans="1:8" ht="15">
      <c r="A7" s="26"/>
      <c r="B7" s="26"/>
      <c r="C7" s="222"/>
      <c r="D7" s="222"/>
      <c r="E7" s="222"/>
      <c r="F7" s="222"/>
      <c r="G7" s="222"/>
      <c r="H7" s="222"/>
    </row>
    <row r="8" spans="1:8" ht="15">
      <c r="A8" s="26"/>
      <c r="B8" s="26"/>
      <c r="C8" s="222"/>
      <c r="D8" s="222"/>
      <c r="E8" s="222"/>
      <c r="F8" s="222"/>
      <c r="G8" s="222"/>
      <c r="H8" s="222"/>
    </row>
    <row r="9" spans="1:8" ht="15">
      <c r="A9" s="26"/>
      <c r="B9" s="26"/>
      <c r="C9" s="222"/>
      <c r="D9" s="222"/>
      <c r="E9" s="222"/>
      <c r="F9" s="222"/>
      <c r="G9" s="222"/>
      <c r="H9" s="222"/>
    </row>
    <row r="10" spans="1:8" ht="15">
      <c r="A10" s="26"/>
      <c r="B10" s="26"/>
      <c r="C10" s="222"/>
      <c r="D10" s="222"/>
      <c r="E10" s="222"/>
      <c r="F10" s="222"/>
      <c r="G10" s="222"/>
      <c r="H10" s="222"/>
    </row>
    <row r="11" spans="1:8" ht="15">
      <c r="A11" s="15" t="s">
        <v>77</v>
      </c>
      <c r="B11" s="8" t="s">
        <v>234</v>
      </c>
      <c r="C11" s="222">
        <v>1500000</v>
      </c>
      <c r="D11" s="222"/>
      <c r="E11" s="222"/>
      <c r="F11" s="222"/>
      <c r="G11" s="222"/>
      <c r="H11" s="222">
        <f>SUM(C11:G11)</f>
        <v>1500000</v>
      </c>
    </row>
    <row r="12" spans="1:8" ht="15">
      <c r="A12" s="15"/>
      <c r="B12" s="8"/>
      <c r="C12" s="222"/>
      <c r="D12" s="222"/>
      <c r="E12" s="222"/>
      <c r="F12" s="222"/>
      <c r="G12" s="222"/>
      <c r="H12" s="222"/>
    </row>
    <row r="13" spans="1:8" ht="15">
      <c r="A13" s="15"/>
      <c r="B13" s="8"/>
      <c r="C13" s="222"/>
      <c r="D13" s="222"/>
      <c r="E13" s="222"/>
      <c r="F13" s="222"/>
      <c r="G13" s="222"/>
      <c r="H13" s="222"/>
    </row>
    <row r="14" spans="1:8" ht="15">
      <c r="A14" s="15"/>
      <c r="B14" s="8"/>
      <c r="C14" s="222"/>
      <c r="D14" s="222"/>
      <c r="E14" s="222"/>
      <c r="F14" s="222"/>
      <c r="G14" s="222"/>
      <c r="H14" s="222"/>
    </row>
    <row r="15" spans="1:8" ht="15">
      <c r="A15" s="15"/>
      <c r="B15" s="8"/>
      <c r="C15" s="222"/>
      <c r="D15" s="222"/>
      <c r="E15" s="222"/>
      <c r="F15" s="222"/>
      <c r="G15" s="222"/>
      <c r="H15" s="222"/>
    </row>
    <row r="16" spans="1:8" ht="15">
      <c r="A16" s="15" t="s">
        <v>76</v>
      </c>
      <c r="B16" s="8" t="s">
        <v>234</v>
      </c>
      <c r="C16" s="222"/>
      <c r="D16" s="222"/>
      <c r="E16" s="222"/>
      <c r="F16" s="222"/>
      <c r="G16" s="222"/>
      <c r="H16" s="222"/>
    </row>
  </sheetData>
  <sheetProtection/>
  <mergeCells count="3">
    <mergeCell ref="A2:H2"/>
    <mergeCell ref="A3:H3"/>
    <mergeCell ref="A1:H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E35"/>
  <sheetViews>
    <sheetView zoomScalePageLayoutView="0" workbookViewId="0" topLeftCell="A4">
      <selection activeCell="B28" sqref="B28"/>
    </sheetView>
  </sheetViews>
  <sheetFormatPr defaultColWidth="9.140625" defaultRowHeight="15"/>
  <cols>
    <col min="1" max="1" width="86.28125" style="0" customWidth="1"/>
    <col min="2" max="2" width="28.28125" style="0" customWidth="1"/>
    <col min="3" max="3" width="29.140625" style="0" customWidth="1"/>
    <col min="4" max="4" width="29.421875" style="0" customWidth="1"/>
    <col min="5" max="5" width="18.421875" style="0" customWidth="1"/>
  </cols>
  <sheetData>
    <row r="1" spans="1:5" ht="15">
      <c r="A1" s="268" t="s">
        <v>730</v>
      </c>
      <c r="B1" s="268"/>
      <c r="C1" s="268"/>
      <c r="D1" s="268"/>
      <c r="E1" s="268"/>
    </row>
    <row r="2" spans="1:5" ht="25.5" customHeight="1">
      <c r="A2" s="260" t="s">
        <v>702</v>
      </c>
      <c r="B2" s="261"/>
      <c r="C2" s="261"/>
      <c r="D2" s="261"/>
      <c r="E2" s="261"/>
    </row>
    <row r="3" spans="1:5" ht="23.25" customHeight="1">
      <c r="A3" s="263" t="s">
        <v>17</v>
      </c>
      <c r="B3" s="272"/>
      <c r="C3" s="272"/>
      <c r="D3" s="272"/>
      <c r="E3" s="272"/>
    </row>
    <row r="4" ht="15">
      <c r="A4" s="1"/>
    </row>
    <row r="5" ht="15">
      <c r="A5" s="1"/>
    </row>
    <row r="6" spans="1:5" ht="51" customHeight="1">
      <c r="A6" s="51" t="s">
        <v>16</v>
      </c>
      <c r="B6" s="52" t="s">
        <v>66</v>
      </c>
      <c r="C6" s="52" t="s">
        <v>67</v>
      </c>
      <c r="D6" s="52" t="s">
        <v>67</v>
      </c>
      <c r="E6" s="62" t="s">
        <v>84</v>
      </c>
    </row>
    <row r="7" spans="1:5" ht="15" customHeight="1">
      <c r="A7" s="52" t="s">
        <v>596</v>
      </c>
      <c r="B7" s="53"/>
      <c r="C7" s="53"/>
      <c r="D7" s="53"/>
      <c r="E7" s="26"/>
    </row>
    <row r="8" spans="1:5" ht="15" customHeight="1">
      <c r="A8" s="52" t="s">
        <v>597</v>
      </c>
      <c r="B8" s="53"/>
      <c r="C8" s="53"/>
      <c r="D8" s="53"/>
      <c r="E8" s="26"/>
    </row>
    <row r="9" spans="1:5" ht="15" customHeight="1">
      <c r="A9" s="52" t="s">
        <v>598</v>
      </c>
      <c r="B9" s="53"/>
      <c r="C9" s="53"/>
      <c r="D9" s="53"/>
      <c r="E9" s="26"/>
    </row>
    <row r="10" spans="1:5" ht="15" customHeight="1">
      <c r="A10" s="52" t="s">
        <v>599</v>
      </c>
      <c r="B10" s="53"/>
      <c r="C10" s="53"/>
      <c r="D10" s="53"/>
      <c r="E10" s="26"/>
    </row>
    <row r="11" spans="1:5" ht="15" customHeight="1">
      <c r="A11" s="51" t="s">
        <v>11</v>
      </c>
      <c r="B11" s="53"/>
      <c r="C11" s="53"/>
      <c r="D11" s="53"/>
      <c r="E11" s="26"/>
    </row>
    <row r="12" spans="1:5" ht="15" customHeight="1">
      <c r="A12" s="52" t="s">
        <v>600</v>
      </c>
      <c r="B12" s="53"/>
      <c r="C12" s="53"/>
      <c r="D12" s="53"/>
      <c r="E12" s="26"/>
    </row>
    <row r="13" spans="1:5" ht="15" customHeight="1">
      <c r="A13" s="52" t="s">
        <v>601</v>
      </c>
      <c r="B13" s="53"/>
      <c r="C13" s="53"/>
      <c r="D13" s="53"/>
      <c r="E13" s="26"/>
    </row>
    <row r="14" spans="1:5" ht="15" customHeight="1">
      <c r="A14" s="52" t="s">
        <v>602</v>
      </c>
      <c r="B14" s="53"/>
      <c r="C14" s="53"/>
      <c r="D14" s="53"/>
      <c r="E14" s="26"/>
    </row>
    <row r="15" spans="1:5" ht="15" customHeight="1">
      <c r="A15" s="52" t="s">
        <v>603</v>
      </c>
      <c r="B15" s="53">
        <v>1</v>
      </c>
      <c r="C15" s="53"/>
      <c r="D15" s="53"/>
      <c r="E15" s="26">
        <f>SUM(B15:D15)</f>
        <v>1</v>
      </c>
    </row>
    <row r="16" spans="1:5" ht="15" customHeight="1">
      <c r="A16" s="52" t="s">
        <v>604</v>
      </c>
      <c r="B16" s="53"/>
      <c r="C16" s="53"/>
      <c r="D16" s="53"/>
      <c r="E16" s="26"/>
    </row>
    <row r="17" spans="1:5" ht="15" customHeight="1">
      <c r="A17" s="52" t="s">
        <v>605</v>
      </c>
      <c r="B17" s="53"/>
      <c r="C17" s="53"/>
      <c r="D17" s="53"/>
      <c r="E17" s="26"/>
    </row>
    <row r="18" spans="1:5" ht="15" customHeight="1">
      <c r="A18" s="52" t="s">
        <v>606</v>
      </c>
      <c r="B18" s="53"/>
      <c r="C18" s="53"/>
      <c r="D18" s="53"/>
      <c r="E18" s="26"/>
    </row>
    <row r="19" spans="1:5" ht="15" customHeight="1">
      <c r="A19" s="51" t="s">
        <v>12</v>
      </c>
      <c r="B19" s="53">
        <v>1</v>
      </c>
      <c r="C19" s="53"/>
      <c r="D19" s="53"/>
      <c r="E19" s="26">
        <f aca="true" t="shared" si="0" ref="E19:E33">SUM(B19:D19)</f>
        <v>1</v>
      </c>
    </row>
    <row r="20" spans="1:5" ht="15" customHeight="1">
      <c r="A20" s="52" t="s">
        <v>0</v>
      </c>
      <c r="B20" s="53">
        <v>1</v>
      </c>
      <c r="C20" s="53"/>
      <c r="D20" s="53"/>
      <c r="E20" s="26">
        <f t="shared" si="0"/>
        <v>1</v>
      </c>
    </row>
    <row r="21" spans="1:5" ht="15" customHeight="1">
      <c r="A21" s="52" t="s">
        <v>1</v>
      </c>
      <c r="B21" s="53"/>
      <c r="C21" s="53"/>
      <c r="D21" s="53"/>
      <c r="E21" s="26"/>
    </row>
    <row r="22" spans="1:5" ht="15" customHeight="1">
      <c r="A22" s="198" t="s">
        <v>2</v>
      </c>
      <c r="B22" s="199">
        <v>2</v>
      </c>
      <c r="C22" s="53"/>
      <c r="D22" s="53"/>
      <c r="E22" s="26">
        <v>2</v>
      </c>
    </row>
    <row r="23" spans="1:5" ht="15" customHeight="1">
      <c r="A23" s="51" t="s">
        <v>13</v>
      </c>
      <c r="B23" s="53">
        <f>SUM(B20:B22)</f>
        <v>3</v>
      </c>
      <c r="C23" s="53"/>
      <c r="D23" s="53"/>
      <c r="E23" s="26">
        <f t="shared" si="0"/>
        <v>3</v>
      </c>
    </row>
    <row r="24" spans="1:5" ht="15" customHeight="1">
      <c r="A24" s="52" t="s">
        <v>3</v>
      </c>
      <c r="B24" s="53">
        <v>1</v>
      </c>
      <c r="C24" s="53"/>
      <c r="D24" s="53"/>
      <c r="E24" s="26">
        <f t="shared" si="0"/>
        <v>1</v>
      </c>
    </row>
    <row r="25" spans="1:5" ht="15" customHeight="1">
      <c r="A25" s="52" t="s">
        <v>4</v>
      </c>
      <c r="B25" s="53">
        <v>3</v>
      </c>
      <c r="C25" s="53"/>
      <c r="D25" s="53"/>
      <c r="E25" s="26">
        <f t="shared" si="0"/>
        <v>3</v>
      </c>
    </row>
    <row r="26" spans="1:5" ht="15" customHeight="1">
      <c r="A26" s="52" t="s">
        <v>5</v>
      </c>
      <c r="B26" s="53">
        <v>1</v>
      </c>
      <c r="C26" s="53"/>
      <c r="D26" s="53"/>
      <c r="E26" s="26">
        <f t="shared" si="0"/>
        <v>1</v>
      </c>
    </row>
    <row r="27" spans="1:5" ht="15" customHeight="1">
      <c r="A27" s="51" t="s">
        <v>14</v>
      </c>
      <c r="B27" s="53">
        <v>5</v>
      </c>
      <c r="C27" s="53"/>
      <c r="D27" s="53"/>
      <c r="E27" s="26">
        <f t="shared" si="0"/>
        <v>5</v>
      </c>
    </row>
    <row r="28" spans="1:5" ht="37.5" customHeight="1">
      <c r="A28" s="51" t="s">
        <v>15</v>
      </c>
      <c r="B28" s="170">
        <f>SUM(B19,B23)</f>
        <v>4</v>
      </c>
      <c r="C28" s="54"/>
      <c r="D28" s="54"/>
      <c r="E28" s="26">
        <f t="shared" si="0"/>
        <v>4</v>
      </c>
    </row>
    <row r="29" spans="1:5" ht="15" customHeight="1">
      <c r="A29" s="52" t="s">
        <v>6</v>
      </c>
      <c r="B29" s="53">
        <v>0</v>
      </c>
      <c r="C29" s="53"/>
      <c r="D29" s="53"/>
      <c r="E29" s="26">
        <f t="shared" si="0"/>
        <v>0</v>
      </c>
    </row>
    <row r="30" spans="1:5" ht="15" customHeight="1">
      <c r="A30" s="52" t="s">
        <v>7</v>
      </c>
      <c r="B30" s="53">
        <v>0</v>
      </c>
      <c r="C30" s="53"/>
      <c r="D30" s="53"/>
      <c r="E30" s="26">
        <f t="shared" si="0"/>
        <v>0</v>
      </c>
    </row>
    <row r="31" spans="1:5" ht="15" customHeight="1">
      <c r="A31" s="52" t="s">
        <v>8</v>
      </c>
      <c r="B31" s="53">
        <v>0</v>
      </c>
      <c r="C31" s="53"/>
      <c r="D31" s="53"/>
      <c r="E31" s="26">
        <f t="shared" si="0"/>
        <v>0</v>
      </c>
    </row>
    <row r="32" spans="1:5" ht="15" customHeight="1">
      <c r="A32" s="52" t="s">
        <v>9</v>
      </c>
      <c r="B32" s="53">
        <v>0</v>
      </c>
      <c r="C32" s="53"/>
      <c r="D32" s="53"/>
      <c r="E32" s="26">
        <f t="shared" si="0"/>
        <v>0</v>
      </c>
    </row>
    <row r="33" spans="1:5" ht="35.25" customHeight="1">
      <c r="A33" s="51" t="s">
        <v>10</v>
      </c>
      <c r="B33" s="53">
        <v>0</v>
      </c>
      <c r="C33" s="53"/>
      <c r="D33" s="53"/>
      <c r="E33" s="26">
        <f t="shared" si="0"/>
        <v>0</v>
      </c>
    </row>
    <row r="34" spans="1:4" ht="15">
      <c r="A34" s="269"/>
      <c r="B34" s="270"/>
      <c r="C34" s="270"/>
      <c r="D34" s="270"/>
    </row>
    <row r="35" spans="1:4" ht="15">
      <c r="A35" s="271"/>
      <c r="B35" s="270"/>
      <c r="C35" s="270"/>
      <c r="D35" s="270"/>
    </row>
  </sheetData>
  <sheetProtection/>
  <mergeCells count="5">
    <mergeCell ref="A1:E1"/>
    <mergeCell ref="A34:D34"/>
    <mergeCell ref="A35:D35"/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G23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83.28125" style="0" customWidth="1"/>
    <col min="2" max="2" width="19.57421875" style="0" customWidth="1"/>
  </cols>
  <sheetData>
    <row r="1" spans="1:2" ht="15">
      <c r="A1" s="268" t="s">
        <v>695</v>
      </c>
      <c r="B1" s="268"/>
    </row>
    <row r="2" spans="1:2" ht="27" customHeight="1">
      <c r="A2" s="260" t="s">
        <v>697</v>
      </c>
      <c r="B2" s="261"/>
    </row>
    <row r="3" spans="1:7" ht="67.5" customHeight="1">
      <c r="A3" s="263" t="s">
        <v>682</v>
      </c>
      <c r="B3" s="263"/>
      <c r="C3" s="200"/>
      <c r="D3" s="200"/>
      <c r="E3" s="200"/>
      <c r="F3" s="200"/>
      <c r="G3" s="200"/>
    </row>
    <row r="4" spans="1:7" ht="24" customHeight="1">
      <c r="A4" s="60"/>
      <c r="B4" s="60"/>
      <c r="C4" s="200"/>
      <c r="D4" s="200"/>
      <c r="E4" s="200"/>
      <c r="F4" s="200"/>
      <c r="G4" s="200"/>
    </row>
    <row r="5" ht="22.5" customHeight="1">
      <c r="A5" s="92" t="s">
        <v>82</v>
      </c>
    </row>
    <row r="6" spans="1:2" ht="18">
      <c r="A6" s="201" t="s">
        <v>683</v>
      </c>
      <c r="B6" s="75" t="s">
        <v>684</v>
      </c>
    </row>
    <row r="7" spans="1:2" ht="15">
      <c r="A7" s="96" t="s">
        <v>115</v>
      </c>
      <c r="B7" s="96"/>
    </row>
    <row r="8" spans="1:2" ht="15">
      <c r="A8" s="202" t="s">
        <v>116</v>
      </c>
      <c r="B8" s="96"/>
    </row>
    <row r="9" spans="1:2" ht="15">
      <c r="A9" s="96" t="s">
        <v>117</v>
      </c>
      <c r="B9" s="96"/>
    </row>
    <row r="10" spans="1:2" ht="15">
      <c r="A10" s="96" t="s">
        <v>118</v>
      </c>
      <c r="B10" s="96"/>
    </row>
    <row r="11" spans="1:2" ht="15">
      <c r="A11" s="96" t="s">
        <v>119</v>
      </c>
      <c r="B11" s="96"/>
    </row>
    <row r="12" spans="1:2" ht="15">
      <c r="A12" s="96" t="s">
        <v>120</v>
      </c>
      <c r="B12" s="96"/>
    </row>
    <row r="13" spans="1:2" ht="15">
      <c r="A13" s="96" t="s">
        <v>121</v>
      </c>
      <c r="B13" s="96">
        <v>0</v>
      </c>
    </row>
    <row r="14" spans="1:2" ht="15">
      <c r="A14" s="96" t="s">
        <v>122</v>
      </c>
      <c r="B14" s="96"/>
    </row>
    <row r="15" spans="1:2" ht="15">
      <c r="A15" s="137" t="s">
        <v>685</v>
      </c>
      <c r="B15" s="203">
        <f>SUM(B7:B14)</f>
        <v>0</v>
      </c>
    </row>
    <row r="16" spans="1:2" ht="30">
      <c r="A16" s="204" t="s">
        <v>686</v>
      </c>
      <c r="B16" s="96"/>
    </row>
    <row r="17" spans="1:2" ht="30">
      <c r="A17" s="204" t="s">
        <v>687</v>
      </c>
      <c r="B17" s="96">
        <v>0</v>
      </c>
    </row>
    <row r="18" spans="1:2" ht="15">
      <c r="A18" s="63" t="s">
        <v>688</v>
      </c>
      <c r="B18" s="96"/>
    </row>
    <row r="19" spans="1:2" ht="15">
      <c r="A19" s="63" t="s">
        <v>689</v>
      </c>
      <c r="B19" s="96"/>
    </row>
    <row r="20" spans="1:2" ht="15">
      <c r="A20" s="96" t="s">
        <v>690</v>
      </c>
      <c r="B20" s="96"/>
    </row>
    <row r="21" spans="1:2" ht="15">
      <c r="A21" s="47" t="s">
        <v>691</v>
      </c>
      <c r="B21" s="96">
        <f>SUM(B16:B20)</f>
        <v>0</v>
      </c>
    </row>
    <row r="22" spans="1:2" ht="31.5">
      <c r="A22" s="205" t="s">
        <v>692</v>
      </c>
      <c r="B22" s="206"/>
    </row>
    <row r="23" spans="1:2" ht="15.75">
      <c r="A23" s="84" t="s">
        <v>693</v>
      </c>
      <c r="B23" s="84">
        <f>SUM(B21:B22)</f>
        <v>0</v>
      </c>
    </row>
  </sheetData>
  <sheetProtection/>
  <mergeCells count="3">
    <mergeCell ref="A1:B1"/>
    <mergeCell ref="A2:B2"/>
    <mergeCell ref="A3:B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F53"/>
  <sheetViews>
    <sheetView workbookViewId="0" topLeftCell="A30">
      <selection activeCell="C46" sqref="C46:E53"/>
    </sheetView>
  </sheetViews>
  <sheetFormatPr defaultColWidth="9.140625" defaultRowHeight="15"/>
  <cols>
    <col min="1" max="1" width="101.28125" style="0" customWidth="1"/>
    <col min="3" max="3" width="22.00390625" style="0" customWidth="1"/>
    <col min="4" max="4" width="24.8515625" style="0" customWidth="1"/>
    <col min="5" max="5" width="23.421875" style="0" customWidth="1"/>
    <col min="6" max="6" width="23.7109375" style="0" customWidth="1"/>
  </cols>
  <sheetData>
    <row r="1" spans="1:6" ht="15">
      <c r="A1" s="273" t="s">
        <v>673</v>
      </c>
      <c r="B1" s="273"/>
      <c r="C1" s="273"/>
      <c r="D1" s="273"/>
      <c r="E1" s="273"/>
      <c r="F1" s="273"/>
    </row>
    <row r="2" spans="1:6" ht="30" customHeight="1">
      <c r="A2" s="260" t="s">
        <v>702</v>
      </c>
      <c r="B2" s="261"/>
      <c r="C2" s="261"/>
      <c r="D2" s="261"/>
      <c r="E2" s="261"/>
      <c r="F2" s="261"/>
    </row>
    <row r="3" spans="1:6" ht="43.5" customHeight="1">
      <c r="A3" s="263" t="s">
        <v>607</v>
      </c>
      <c r="B3" s="263"/>
      <c r="C3" s="263"/>
      <c r="D3" s="263"/>
      <c r="E3" s="263"/>
      <c r="F3" s="263"/>
    </row>
    <row r="5" ht="26.25">
      <c r="A5" s="98" t="s">
        <v>630</v>
      </c>
    </row>
    <row r="6" ht="26.25">
      <c r="A6" s="99" t="s">
        <v>631</v>
      </c>
    </row>
    <row r="7" ht="15">
      <c r="A7" s="99" t="s">
        <v>632</v>
      </c>
    </row>
    <row r="8" ht="15">
      <c r="A8" s="100" t="s">
        <v>608</v>
      </c>
    </row>
    <row r="10" ht="15.75">
      <c r="A10" s="101" t="s">
        <v>609</v>
      </c>
    </row>
    <row r="11" ht="15.75">
      <c r="A11" s="101" t="s">
        <v>633</v>
      </c>
    </row>
    <row r="12" ht="15.75">
      <c r="A12" s="102" t="s">
        <v>610</v>
      </c>
    </row>
    <row r="13" ht="15.75">
      <c r="A13" s="102" t="s">
        <v>611</v>
      </c>
    </row>
    <row r="14" ht="15.75">
      <c r="A14" s="102" t="s">
        <v>612</v>
      </c>
    </row>
    <row r="15" ht="15.75">
      <c r="A15" s="102" t="s">
        <v>613</v>
      </c>
    </row>
    <row r="16" ht="15.75">
      <c r="A16" s="102" t="s">
        <v>614</v>
      </c>
    </row>
    <row r="17" ht="15.75">
      <c r="A17" s="102" t="s">
        <v>615</v>
      </c>
    </row>
    <row r="18" ht="15.75">
      <c r="A18" s="102"/>
    </row>
    <row r="19" ht="15">
      <c r="A19" s="92" t="s">
        <v>616</v>
      </c>
    </row>
    <row r="20" spans="1:6" ht="78.75" customHeight="1">
      <c r="A20" s="2" t="s">
        <v>133</v>
      </c>
      <c r="B20" s="3" t="s">
        <v>134</v>
      </c>
      <c r="C20" s="103" t="s">
        <v>617</v>
      </c>
      <c r="D20" s="103" t="s">
        <v>618</v>
      </c>
      <c r="E20" s="103" t="s">
        <v>694</v>
      </c>
      <c r="F20" s="103" t="s">
        <v>698</v>
      </c>
    </row>
    <row r="21" spans="1:6" ht="15">
      <c r="A21" s="20" t="s">
        <v>548</v>
      </c>
      <c r="B21" s="5" t="s">
        <v>391</v>
      </c>
      <c r="C21" s="96"/>
      <c r="D21" s="96"/>
      <c r="E21" s="104"/>
      <c r="F21" s="104"/>
    </row>
    <row r="22" spans="1:6" ht="15">
      <c r="A22" s="196" t="s">
        <v>619</v>
      </c>
      <c r="B22" s="196" t="s">
        <v>391</v>
      </c>
      <c r="C22" s="96"/>
      <c r="D22" s="96"/>
      <c r="E22" s="96"/>
      <c r="F22" s="96"/>
    </row>
    <row r="23" spans="1:6" ht="15">
      <c r="A23" s="12" t="s">
        <v>392</v>
      </c>
      <c r="B23" s="5" t="s">
        <v>393</v>
      </c>
      <c r="C23" s="96"/>
      <c r="D23" s="96"/>
      <c r="E23" s="96"/>
      <c r="F23" s="96"/>
    </row>
    <row r="24" spans="1:6" ht="15">
      <c r="A24" s="20" t="s">
        <v>620</v>
      </c>
      <c r="B24" s="5" t="s">
        <v>394</v>
      </c>
      <c r="C24" s="96"/>
      <c r="D24" s="96"/>
      <c r="E24" s="96"/>
      <c r="F24" s="96"/>
    </row>
    <row r="25" spans="1:6" ht="15">
      <c r="A25" s="196" t="s">
        <v>619</v>
      </c>
      <c r="B25" s="196" t="s">
        <v>394</v>
      </c>
      <c r="C25" s="96"/>
      <c r="D25" s="96"/>
      <c r="E25" s="96"/>
      <c r="F25" s="96"/>
    </row>
    <row r="26" spans="1:6" ht="15">
      <c r="A26" s="11" t="s">
        <v>567</v>
      </c>
      <c r="B26" s="7" t="s">
        <v>395</v>
      </c>
      <c r="C26" s="96"/>
      <c r="D26" s="96"/>
      <c r="E26" s="96"/>
      <c r="F26" s="96"/>
    </row>
    <row r="27" spans="1:6" ht="15">
      <c r="A27" s="12" t="s">
        <v>621</v>
      </c>
      <c r="B27" s="5" t="s">
        <v>396</v>
      </c>
      <c r="C27" s="96"/>
      <c r="D27" s="96"/>
      <c r="E27" s="96"/>
      <c r="F27" s="96"/>
    </row>
    <row r="28" spans="1:6" ht="15">
      <c r="A28" s="196" t="s">
        <v>622</v>
      </c>
      <c r="B28" s="196" t="s">
        <v>396</v>
      </c>
      <c r="C28" s="96"/>
      <c r="D28" s="96"/>
      <c r="E28" s="96"/>
      <c r="F28" s="96"/>
    </row>
    <row r="29" spans="1:6" ht="15">
      <c r="A29" s="20" t="s">
        <v>397</v>
      </c>
      <c r="B29" s="5" t="s">
        <v>398</v>
      </c>
      <c r="C29" s="96"/>
      <c r="D29" s="96"/>
      <c r="E29" s="96"/>
      <c r="F29" s="96"/>
    </row>
    <row r="30" spans="1:6" ht="15">
      <c r="A30" s="13" t="s">
        <v>623</v>
      </c>
      <c r="B30" s="5" t="s">
        <v>399</v>
      </c>
      <c r="C30" s="26"/>
      <c r="D30" s="26"/>
      <c r="E30" s="26"/>
      <c r="F30" s="26"/>
    </row>
    <row r="31" spans="1:6" ht="15">
      <c r="A31" s="196" t="s">
        <v>624</v>
      </c>
      <c r="B31" s="196" t="s">
        <v>399</v>
      </c>
      <c r="C31" s="26"/>
      <c r="D31" s="26"/>
      <c r="E31" s="26"/>
      <c r="F31" s="26"/>
    </row>
    <row r="32" spans="1:6" ht="15">
      <c r="A32" s="20" t="s">
        <v>400</v>
      </c>
      <c r="B32" s="5" t="s">
        <v>401</v>
      </c>
      <c r="C32" s="26"/>
      <c r="D32" s="26"/>
      <c r="E32" s="26"/>
      <c r="F32" s="26"/>
    </row>
    <row r="33" spans="1:6" ht="15">
      <c r="A33" s="105" t="s">
        <v>568</v>
      </c>
      <c r="B33" s="7" t="s">
        <v>402</v>
      </c>
      <c r="C33" s="26"/>
      <c r="D33" s="26"/>
      <c r="E33" s="26"/>
      <c r="F33" s="26"/>
    </row>
    <row r="34" spans="1:6" ht="15">
      <c r="A34" s="12" t="s">
        <v>416</v>
      </c>
      <c r="B34" s="5" t="s">
        <v>417</v>
      </c>
      <c r="C34" s="26"/>
      <c r="D34" s="26"/>
      <c r="E34" s="26"/>
      <c r="F34" s="26"/>
    </row>
    <row r="35" spans="1:6" ht="15">
      <c r="A35" s="13" t="s">
        <v>418</v>
      </c>
      <c r="B35" s="5" t="s">
        <v>419</v>
      </c>
      <c r="C35" s="26"/>
      <c r="D35" s="26"/>
      <c r="E35" s="26"/>
      <c r="F35" s="26"/>
    </row>
    <row r="36" spans="1:6" ht="15">
      <c r="A36" s="20" t="s">
        <v>420</v>
      </c>
      <c r="B36" s="5" t="s">
        <v>421</v>
      </c>
      <c r="C36" s="26"/>
      <c r="D36" s="26"/>
      <c r="E36" s="26"/>
      <c r="F36" s="26"/>
    </row>
    <row r="37" spans="1:6" ht="15">
      <c r="A37" s="20" t="s">
        <v>553</v>
      </c>
      <c r="B37" s="5" t="s">
        <v>422</v>
      </c>
      <c r="C37" s="26"/>
      <c r="D37" s="26"/>
      <c r="E37" s="26"/>
      <c r="F37" s="26"/>
    </row>
    <row r="38" spans="1:6" ht="15">
      <c r="A38" s="196" t="s">
        <v>625</v>
      </c>
      <c r="B38" s="196" t="s">
        <v>422</v>
      </c>
      <c r="C38" s="26"/>
      <c r="D38" s="26"/>
      <c r="E38" s="26"/>
      <c r="F38" s="26"/>
    </row>
    <row r="39" spans="1:6" ht="15">
      <c r="A39" s="196" t="s">
        <v>626</v>
      </c>
      <c r="B39" s="196" t="s">
        <v>422</v>
      </c>
      <c r="C39" s="26"/>
      <c r="D39" s="26"/>
      <c r="E39" s="26"/>
      <c r="F39" s="26"/>
    </row>
    <row r="40" spans="1:6" ht="15">
      <c r="A40" s="197" t="s">
        <v>627</v>
      </c>
      <c r="B40" s="197" t="s">
        <v>422</v>
      </c>
      <c r="C40" s="26"/>
      <c r="D40" s="26"/>
      <c r="E40" s="26"/>
      <c r="F40" s="26"/>
    </row>
    <row r="41" spans="1:6" ht="15">
      <c r="A41" s="94" t="s">
        <v>571</v>
      </c>
      <c r="B41" s="38" t="s">
        <v>423</v>
      </c>
      <c r="C41" s="26"/>
      <c r="D41" s="26"/>
      <c r="E41" s="26"/>
      <c r="F41" s="26"/>
    </row>
    <row r="42" spans="1:6" ht="15">
      <c r="A42" s="95"/>
      <c r="B42" s="106"/>
      <c r="C42" s="22"/>
      <c r="D42" s="22"/>
      <c r="E42" s="22"/>
      <c r="F42" s="22"/>
    </row>
    <row r="43" spans="1:6" ht="15">
      <c r="A43" s="95"/>
      <c r="B43" s="106"/>
      <c r="C43" s="22"/>
      <c r="D43" s="22"/>
      <c r="E43" s="22"/>
      <c r="F43" s="22"/>
    </row>
    <row r="44" spans="1:2" ht="15">
      <c r="A44" s="95"/>
      <c r="B44" s="106"/>
    </row>
    <row r="45" spans="1:5" ht="25.5">
      <c r="A45" s="2" t="s">
        <v>133</v>
      </c>
      <c r="B45" s="3" t="s">
        <v>134</v>
      </c>
      <c r="C45" s="103" t="s">
        <v>696</v>
      </c>
      <c r="D45" s="103" t="s">
        <v>699</v>
      </c>
      <c r="E45" s="103" t="s">
        <v>734</v>
      </c>
    </row>
    <row r="46" spans="1:5" ht="15.75">
      <c r="A46" s="107" t="s">
        <v>628</v>
      </c>
      <c r="B46" s="38"/>
      <c r="C46" s="26"/>
      <c r="D46" s="26"/>
      <c r="E46" s="26"/>
    </row>
    <row r="47" spans="1:5" ht="15.75">
      <c r="A47" s="108" t="s">
        <v>610</v>
      </c>
      <c r="B47" s="38"/>
      <c r="C47" s="26">
        <v>800</v>
      </c>
      <c r="D47" s="26">
        <v>850</v>
      </c>
      <c r="E47" s="26">
        <v>900</v>
      </c>
    </row>
    <row r="48" spans="1:5" ht="31.5">
      <c r="A48" s="108" t="s">
        <v>611</v>
      </c>
      <c r="B48" s="38"/>
      <c r="C48" s="26">
        <v>250</v>
      </c>
      <c r="D48" s="26">
        <v>300</v>
      </c>
      <c r="E48" s="26">
        <v>350</v>
      </c>
    </row>
    <row r="49" spans="1:5" ht="15.75">
      <c r="A49" s="108" t="s">
        <v>612</v>
      </c>
      <c r="B49" s="38"/>
      <c r="C49" s="26"/>
      <c r="D49" s="26"/>
      <c r="E49" s="26"/>
    </row>
    <row r="50" spans="1:5" ht="31.5">
      <c r="A50" s="108" t="s">
        <v>613</v>
      </c>
      <c r="B50" s="38"/>
      <c r="C50" s="26"/>
      <c r="D50" s="26"/>
      <c r="E50" s="26"/>
    </row>
    <row r="51" spans="1:5" ht="15.75">
      <c r="A51" s="108" t="s">
        <v>614</v>
      </c>
      <c r="B51" s="38"/>
      <c r="C51" s="26">
        <v>10</v>
      </c>
      <c r="D51" s="26">
        <v>10</v>
      </c>
      <c r="E51" s="26">
        <v>10</v>
      </c>
    </row>
    <row r="52" spans="1:5" ht="15.75">
      <c r="A52" s="108" t="s">
        <v>615</v>
      </c>
      <c r="B52" s="38"/>
      <c r="C52" s="26"/>
      <c r="D52" s="26"/>
      <c r="E52" s="26"/>
    </row>
    <row r="53" spans="1:5" ht="15">
      <c r="A53" s="94" t="s">
        <v>629</v>
      </c>
      <c r="B53" s="38"/>
      <c r="C53" s="26">
        <f>SUM(C47:C52)</f>
        <v>1060</v>
      </c>
      <c r="D53" s="26">
        <f>SUM(D47:D52)</f>
        <v>1160</v>
      </c>
      <c r="E53" s="26">
        <f>SUM(E47:E52)</f>
        <v>1260</v>
      </c>
    </row>
  </sheetData>
  <sheetProtection/>
  <mergeCells count="3">
    <mergeCell ref="A2:F2"/>
    <mergeCell ref="A3:F3"/>
    <mergeCell ref="A1:F1"/>
  </mergeCells>
  <hyperlinks>
    <hyperlink ref="A33" r:id="rId1" display="http://njt.hu/cgi_bin/njt_doc.cgi?docid=142896.245143#foot4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1"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5"/>
    <pageSetUpPr fitToPage="1"/>
  </sheetPr>
  <dimension ref="A1:J34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101.28125" style="0" customWidth="1"/>
    <col min="3" max="3" width="19.57421875" style="0" customWidth="1"/>
    <col min="4" max="4" width="16.57421875" style="0" customWidth="1"/>
    <col min="5" max="5" width="15.57421875" style="0" bestFit="1" customWidth="1"/>
  </cols>
  <sheetData>
    <row r="1" spans="1:10" ht="15">
      <c r="A1" s="273" t="s">
        <v>674</v>
      </c>
      <c r="B1" s="273"/>
      <c r="C1" s="273"/>
      <c r="D1" s="273"/>
      <c r="E1" s="273"/>
      <c r="F1" s="169"/>
      <c r="G1" s="169"/>
      <c r="H1" s="169"/>
      <c r="I1" s="169"/>
      <c r="J1" s="169"/>
    </row>
    <row r="2" spans="1:5" ht="27" customHeight="1">
      <c r="A2" s="260" t="s">
        <v>702</v>
      </c>
      <c r="B2" s="261"/>
      <c r="C2" s="261"/>
      <c r="D2" s="261"/>
      <c r="E2" s="261"/>
    </row>
    <row r="3" spans="1:5" ht="22.5" customHeight="1">
      <c r="A3" s="263" t="s">
        <v>731</v>
      </c>
      <c r="B3" s="264"/>
      <c r="C3" s="264"/>
      <c r="D3" s="264"/>
      <c r="E3" s="264"/>
    </row>
    <row r="4" ht="18">
      <c r="A4" s="66"/>
    </row>
    <row r="5" ht="15">
      <c r="A5" s="92" t="s">
        <v>82</v>
      </c>
    </row>
    <row r="6" spans="1:5" ht="31.5" customHeight="1">
      <c r="A6" s="67" t="s">
        <v>133</v>
      </c>
      <c r="B6" s="68" t="s">
        <v>134</v>
      </c>
      <c r="C6" s="93" t="s">
        <v>104</v>
      </c>
      <c r="D6" s="93" t="s">
        <v>105</v>
      </c>
      <c r="E6" s="93" t="s">
        <v>106</v>
      </c>
    </row>
    <row r="7" spans="1:5" ht="15" customHeight="1">
      <c r="A7" s="69"/>
      <c r="B7" s="96"/>
      <c r="C7" s="96"/>
      <c r="D7" s="96"/>
      <c r="E7" s="96"/>
    </row>
    <row r="8" spans="1:5" ht="15" customHeight="1">
      <c r="A8" s="69"/>
      <c r="B8" s="96"/>
      <c r="C8" s="96"/>
      <c r="D8" s="96"/>
      <c r="E8" s="96"/>
    </row>
    <row r="9" spans="1:5" ht="15" customHeight="1">
      <c r="A9" s="69"/>
      <c r="B9" s="96"/>
      <c r="C9" s="96"/>
      <c r="D9" s="96"/>
      <c r="E9" s="96"/>
    </row>
    <row r="10" spans="1:5" ht="15" customHeight="1">
      <c r="A10" s="96"/>
      <c r="B10" s="96"/>
      <c r="C10" s="96"/>
      <c r="D10" s="96"/>
      <c r="E10" s="96"/>
    </row>
    <row r="11" spans="1:5" ht="15" customHeight="1">
      <c r="A11" s="97" t="s">
        <v>97</v>
      </c>
      <c r="B11" s="48" t="s">
        <v>363</v>
      </c>
      <c r="C11" s="96"/>
      <c r="D11" s="96"/>
      <c r="E11" s="96"/>
    </row>
    <row r="12" spans="1:5" ht="15" customHeight="1">
      <c r="A12" s="97"/>
      <c r="B12" s="96"/>
      <c r="C12" s="96"/>
      <c r="D12" s="96"/>
      <c r="E12" s="96"/>
    </row>
    <row r="13" spans="1:5" ht="15" customHeight="1">
      <c r="A13" s="97"/>
      <c r="B13" s="96"/>
      <c r="C13" s="96"/>
      <c r="D13" s="96"/>
      <c r="E13" s="96"/>
    </row>
    <row r="14" spans="1:5" ht="15" customHeight="1">
      <c r="A14" s="70"/>
      <c r="B14" s="96"/>
      <c r="C14" s="218"/>
      <c r="D14" s="218"/>
      <c r="E14" s="218"/>
    </row>
    <row r="15" spans="1:5" ht="15" customHeight="1">
      <c r="A15" s="70"/>
      <c r="B15" s="96"/>
      <c r="C15" s="218"/>
      <c r="D15" s="218"/>
      <c r="E15" s="218"/>
    </row>
    <row r="16" spans="1:5" ht="15" customHeight="1">
      <c r="A16" s="97" t="s">
        <v>98</v>
      </c>
      <c r="B16" s="38" t="s">
        <v>387</v>
      </c>
      <c r="C16" s="218"/>
      <c r="D16" s="218"/>
      <c r="E16" s="218"/>
    </row>
    <row r="17" spans="1:5" ht="15" customHeight="1">
      <c r="A17" s="63" t="s">
        <v>577</v>
      </c>
      <c r="B17" s="63" t="s">
        <v>339</v>
      </c>
      <c r="C17" s="218"/>
      <c r="D17" s="218"/>
      <c r="E17" s="218"/>
    </row>
    <row r="18" spans="1:5" ht="15" customHeight="1">
      <c r="A18" s="63" t="s">
        <v>578</v>
      </c>
      <c r="B18" s="63" t="s">
        <v>339</v>
      </c>
      <c r="C18" s="218"/>
      <c r="D18" s="218"/>
      <c r="E18" s="218"/>
    </row>
    <row r="19" spans="1:5" ht="15" customHeight="1">
      <c r="A19" s="63" t="s">
        <v>579</v>
      </c>
      <c r="B19" s="63" t="s">
        <v>339</v>
      </c>
      <c r="C19" s="217">
        <v>980000</v>
      </c>
      <c r="D19" s="217"/>
      <c r="E19" s="217">
        <v>980000</v>
      </c>
    </row>
    <row r="20" spans="1:5" ht="15" customHeight="1">
      <c r="A20" s="63" t="s">
        <v>580</v>
      </c>
      <c r="B20" s="63" t="s">
        <v>339</v>
      </c>
      <c r="C20" s="218"/>
      <c r="D20" s="218"/>
      <c r="E20" s="218"/>
    </row>
    <row r="21" spans="1:5" ht="15" customHeight="1">
      <c r="A21" s="63" t="s">
        <v>531</v>
      </c>
      <c r="B21" s="71" t="s">
        <v>346</v>
      </c>
      <c r="C21" s="218"/>
      <c r="D21" s="218"/>
      <c r="E21" s="218"/>
    </row>
    <row r="22" spans="1:5" ht="15" customHeight="1">
      <c r="A22" s="63" t="s">
        <v>529</v>
      </c>
      <c r="B22" s="71" t="s">
        <v>340</v>
      </c>
      <c r="C22" s="218"/>
      <c r="D22" s="218"/>
      <c r="E22" s="218"/>
    </row>
    <row r="23" spans="1:5" ht="15" customHeight="1">
      <c r="A23" s="70"/>
      <c r="B23" s="96"/>
      <c r="C23" s="218"/>
      <c r="D23" s="218"/>
      <c r="E23" s="218"/>
    </row>
    <row r="24" spans="1:5" ht="15" customHeight="1">
      <c r="A24" s="97" t="s">
        <v>99</v>
      </c>
      <c r="B24" s="75" t="s">
        <v>102</v>
      </c>
      <c r="C24" s="218"/>
      <c r="D24" s="218"/>
      <c r="E24" s="218"/>
    </row>
    <row r="25" spans="1:5" ht="15" customHeight="1">
      <c r="A25" s="97"/>
      <c r="B25" s="96" t="s">
        <v>359</v>
      </c>
      <c r="C25" s="96"/>
      <c r="D25" s="96"/>
      <c r="E25" s="96"/>
    </row>
    <row r="26" spans="1:5" ht="15" customHeight="1">
      <c r="A26" s="97"/>
      <c r="B26" s="96" t="s">
        <v>379</v>
      </c>
      <c r="C26" s="96"/>
      <c r="D26" s="96"/>
      <c r="E26" s="96"/>
    </row>
    <row r="27" spans="1:5" ht="15" customHeight="1">
      <c r="A27" s="70"/>
      <c r="B27" s="96"/>
      <c r="C27" s="96"/>
      <c r="D27" s="96"/>
      <c r="E27" s="96"/>
    </row>
    <row r="28" spans="1:5" ht="15" customHeight="1">
      <c r="A28" s="70"/>
      <c r="B28" s="96"/>
      <c r="C28" s="96"/>
      <c r="D28" s="96"/>
      <c r="E28" s="96"/>
    </row>
    <row r="29" spans="1:5" ht="15" customHeight="1">
      <c r="A29" s="97" t="s">
        <v>100</v>
      </c>
      <c r="B29" s="75" t="s">
        <v>103</v>
      </c>
      <c r="C29" s="96"/>
      <c r="D29" s="96"/>
      <c r="E29" s="96"/>
    </row>
    <row r="30" spans="1:5" ht="15" customHeight="1">
      <c r="A30" s="97"/>
      <c r="B30" s="96"/>
      <c r="C30" s="96"/>
      <c r="D30" s="96"/>
      <c r="E30" s="96"/>
    </row>
    <row r="31" spans="1:5" ht="15" customHeight="1">
      <c r="A31" s="97"/>
      <c r="B31" s="96"/>
      <c r="C31" s="96"/>
      <c r="D31" s="96"/>
      <c r="E31" s="96"/>
    </row>
    <row r="32" spans="1:5" ht="15" customHeight="1">
      <c r="A32" s="70"/>
      <c r="B32" s="96"/>
      <c r="C32" s="96"/>
      <c r="D32" s="96"/>
      <c r="E32" s="96"/>
    </row>
    <row r="33" spans="1:5" ht="15" customHeight="1">
      <c r="A33" s="70"/>
      <c r="B33" s="96"/>
      <c r="C33" s="96"/>
      <c r="D33" s="96"/>
      <c r="E33" s="96"/>
    </row>
    <row r="34" spans="1:5" ht="15" customHeight="1">
      <c r="A34" s="97" t="s">
        <v>101</v>
      </c>
      <c r="B34" s="75"/>
      <c r="C34" s="96"/>
      <c r="D34" s="96"/>
      <c r="E34" s="96"/>
    </row>
    <row r="35" ht="15" customHeight="1"/>
    <row r="36" ht="15" customHeight="1"/>
    <row r="37" ht="15" customHeight="1"/>
  </sheetData>
  <sheetProtection/>
  <mergeCells count="3">
    <mergeCell ref="A2:E2"/>
    <mergeCell ref="A3:E3"/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6"/>
  </sheetPr>
  <dimension ref="A1:Q226"/>
  <sheetViews>
    <sheetView zoomScale="75" zoomScaleNormal="75" zoomScalePageLayoutView="0" workbookViewId="0" topLeftCell="A125">
      <selection activeCell="C125" sqref="C125:N212"/>
    </sheetView>
  </sheetViews>
  <sheetFormatPr defaultColWidth="9.140625" defaultRowHeight="15"/>
  <cols>
    <col min="1" max="1" width="91.140625" style="0" customWidth="1"/>
    <col min="2" max="2" width="13.28125" style="0" bestFit="1" customWidth="1"/>
    <col min="3" max="3" width="10.57421875" style="186" bestFit="1" customWidth="1"/>
    <col min="4" max="4" width="12.00390625" style="0" bestFit="1" customWidth="1"/>
    <col min="5" max="5" width="11.57421875" style="0" bestFit="1" customWidth="1"/>
    <col min="6" max="9" width="10.57421875" style="0" bestFit="1" customWidth="1"/>
    <col min="10" max="10" width="15.57421875" style="0" bestFit="1" customWidth="1"/>
    <col min="11" max="11" width="16.8515625" style="0" bestFit="1" customWidth="1"/>
    <col min="12" max="12" width="12.28125" style="0" bestFit="1" customWidth="1"/>
    <col min="13" max="13" width="14.28125" style="0" bestFit="1" customWidth="1"/>
    <col min="14" max="14" width="14.00390625" style="0" bestFit="1" customWidth="1"/>
    <col min="15" max="15" width="20.00390625" style="0" bestFit="1" customWidth="1"/>
  </cols>
  <sheetData>
    <row r="1" spans="1:15" ht="15">
      <c r="A1" s="274" t="s">
        <v>675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</row>
    <row r="2" spans="1:15" ht="28.5" customHeight="1">
      <c r="A2" s="260" t="s">
        <v>702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</row>
    <row r="3" spans="1:15" ht="26.25" customHeight="1">
      <c r="A3" s="263" t="s">
        <v>732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</row>
    <row r="5" ht="15">
      <c r="A5" s="4" t="s">
        <v>82</v>
      </c>
    </row>
    <row r="6" spans="1:17" ht="15">
      <c r="A6" s="2" t="s">
        <v>133</v>
      </c>
      <c r="B6" s="3" t="s">
        <v>134</v>
      </c>
      <c r="C6" s="187" t="s">
        <v>85</v>
      </c>
      <c r="D6" s="64" t="s">
        <v>86</v>
      </c>
      <c r="E6" s="64" t="s">
        <v>87</v>
      </c>
      <c r="F6" s="64" t="s">
        <v>88</v>
      </c>
      <c r="G6" s="64" t="s">
        <v>89</v>
      </c>
      <c r="H6" s="64" t="s">
        <v>90</v>
      </c>
      <c r="I6" s="64" t="s">
        <v>91</v>
      </c>
      <c r="J6" s="64" t="s">
        <v>92</v>
      </c>
      <c r="K6" s="64" t="s">
        <v>93</v>
      </c>
      <c r="L6" s="64" t="s">
        <v>94</v>
      </c>
      <c r="M6" s="64" t="s">
        <v>95</v>
      </c>
      <c r="N6" s="64" t="s">
        <v>96</v>
      </c>
      <c r="O6" s="65" t="s">
        <v>84</v>
      </c>
      <c r="P6" s="4"/>
      <c r="Q6" s="4"/>
    </row>
    <row r="7" spans="1:17" ht="15">
      <c r="A7" s="27" t="s">
        <v>135</v>
      </c>
      <c r="B7" s="28" t="s">
        <v>136</v>
      </c>
      <c r="C7" s="188">
        <f>'3. kiadások '!$F7/12</f>
        <v>525691.9166666666</v>
      </c>
      <c r="D7" s="188">
        <f>'3. kiadások '!$F7/12</f>
        <v>525691.9166666666</v>
      </c>
      <c r="E7" s="188">
        <f>'3. kiadások '!$F7/12</f>
        <v>525691.9166666666</v>
      </c>
      <c r="F7" s="188">
        <f>'3. kiadások '!$F7/12</f>
        <v>525691.9166666666</v>
      </c>
      <c r="G7" s="188">
        <f>'3. kiadások '!$F7/12</f>
        <v>525691.9166666666</v>
      </c>
      <c r="H7" s="188">
        <f>'3. kiadások '!$F7/12</f>
        <v>525691.9166666666</v>
      </c>
      <c r="I7" s="188">
        <f>'3. kiadások '!$F7/12</f>
        <v>525691.9166666666</v>
      </c>
      <c r="J7" s="188">
        <f>'3. kiadások '!$F7/12</f>
        <v>525691.9166666666</v>
      </c>
      <c r="K7" s="188">
        <f>'3. kiadások '!$F7/12</f>
        <v>525691.9166666666</v>
      </c>
      <c r="L7" s="188">
        <f>'3. kiadások '!$F7/12</f>
        <v>525691.9166666666</v>
      </c>
      <c r="M7" s="188">
        <f>'3. kiadások '!$F7/12</f>
        <v>525691.9166666666</v>
      </c>
      <c r="N7" s="188">
        <f>'3. kiadások '!$F7/12</f>
        <v>525691.9166666666</v>
      </c>
      <c r="O7" s="90">
        <f>SUM(C7:N7)</f>
        <v>6308303.000000001</v>
      </c>
      <c r="P7" s="4"/>
      <c r="Q7" s="4"/>
    </row>
    <row r="8" spans="1:17" ht="15">
      <c r="A8" s="27" t="s">
        <v>137</v>
      </c>
      <c r="B8" s="29" t="s">
        <v>138</v>
      </c>
      <c r="C8" s="188">
        <f>'3. kiadások '!$F8/12</f>
        <v>0</v>
      </c>
      <c r="D8" s="188">
        <f>'3. kiadások '!$F8/12</f>
        <v>0</v>
      </c>
      <c r="E8" s="188">
        <f>'3. kiadások '!$F8/12</f>
        <v>0</v>
      </c>
      <c r="F8" s="188">
        <f>'3. kiadások '!$F8/12</f>
        <v>0</v>
      </c>
      <c r="G8" s="188">
        <f>'3. kiadások '!$F8/12</f>
        <v>0</v>
      </c>
      <c r="H8" s="188">
        <f>'3. kiadások '!$F8/12</f>
        <v>0</v>
      </c>
      <c r="I8" s="188">
        <f>'3. kiadások '!$F8/12</f>
        <v>0</v>
      </c>
      <c r="J8" s="188">
        <f>'3. kiadások '!$F8/12</f>
        <v>0</v>
      </c>
      <c r="K8" s="188">
        <f>'3. kiadások '!$F8/12</f>
        <v>0</v>
      </c>
      <c r="L8" s="188">
        <f>'3. kiadások '!$F8/12</f>
        <v>0</v>
      </c>
      <c r="M8" s="188">
        <f>'3. kiadások '!$F8/12</f>
        <v>0</v>
      </c>
      <c r="N8" s="188">
        <f>'3. kiadások '!$F8/12</f>
        <v>0</v>
      </c>
      <c r="O8" s="90"/>
      <c r="P8" s="4"/>
      <c r="Q8" s="4"/>
    </row>
    <row r="9" spans="1:17" ht="15">
      <c r="A9" s="27" t="s">
        <v>139</v>
      </c>
      <c r="B9" s="29" t="s">
        <v>140</v>
      </c>
      <c r="C9" s="188">
        <f>'3. kiadások '!$F9/12</f>
        <v>0</v>
      </c>
      <c r="D9" s="188">
        <f>'3. kiadások '!$F9/12</f>
        <v>0</v>
      </c>
      <c r="E9" s="188">
        <f>'3. kiadások '!$F9/12</f>
        <v>0</v>
      </c>
      <c r="F9" s="188">
        <f>'3. kiadások '!$F9/12</f>
        <v>0</v>
      </c>
      <c r="G9" s="188">
        <f>'3. kiadások '!$F9/12</f>
        <v>0</v>
      </c>
      <c r="H9" s="188">
        <f>'3. kiadások '!$F9/12</f>
        <v>0</v>
      </c>
      <c r="I9" s="188">
        <f>'3. kiadások '!$F9/12</f>
        <v>0</v>
      </c>
      <c r="J9" s="188">
        <f>'3. kiadások '!$F9/12</f>
        <v>0</v>
      </c>
      <c r="K9" s="188">
        <f>'3. kiadások '!$F9/12</f>
        <v>0</v>
      </c>
      <c r="L9" s="188">
        <f>'3. kiadások '!$F9/12</f>
        <v>0</v>
      </c>
      <c r="M9" s="188">
        <f>'3. kiadások '!$F9/12</f>
        <v>0</v>
      </c>
      <c r="N9" s="188">
        <f>'3. kiadások '!$F9/12</f>
        <v>0</v>
      </c>
      <c r="O9" s="90"/>
      <c r="P9" s="4"/>
      <c r="Q9" s="4"/>
    </row>
    <row r="10" spans="1:17" ht="15">
      <c r="A10" s="30" t="s">
        <v>141</v>
      </c>
      <c r="B10" s="29" t="s">
        <v>142</v>
      </c>
      <c r="C10" s="188">
        <f>'3. kiadások '!$F10/12</f>
        <v>0</v>
      </c>
      <c r="D10" s="188">
        <f>'3. kiadások '!$F10/12</f>
        <v>0</v>
      </c>
      <c r="E10" s="188">
        <f>'3. kiadások '!$F10/12</f>
        <v>0</v>
      </c>
      <c r="F10" s="188">
        <f>'3. kiadások '!$F10/12</f>
        <v>0</v>
      </c>
      <c r="G10" s="188">
        <f>'3. kiadások '!$F10/12</f>
        <v>0</v>
      </c>
      <c r="H10" s="188">
        <f>'3. kiadások '!$F10/12</f>
        <v>0</v>
      </c>
      <c r="I10" s="188">
        <f>'3. kiadások '!$F10/12</f>
        <v>0</v>
      </c>
      <c r="J10" s="188">
        <f>'3. kiadások '!$F10/12</f>
        <v>0</v>
      </c>
      <c r="K10" s="188">
        <f>'3. kiadások '!$F10/12</f>
        <v>0</v>
      </c>
      <c r="L10" s="188">
        <f>'3. kiadások '!$F10/12</f>
        <v>0</v>
      </c>
      <c r="M10" s="188">
        <f>'3. kiadások '!$F10/12</f>
        <v>0</v>
      </c>
      <c r="N10" s="188">
        <f>'3. kiadások '!$F10/12</f>
        <v>0</v>
      </c>
      <c r="O10" s="90"/>
      <c r="P10" s="4"/>
      <c r="Q10" s="4"/>
    </row>
    <row r="11" spans="1:17" ht="15">
      <c r="A11" s="30" t="s">
        <v>143</v>
      </c>
      <c r="B11" s="29" t="s">
        <v>144</v>
      </c>
      <c r="C11" s="188">
        <f>'3. kiadások '!$F11/12</f>
        <v>0</v>
      </c>
      <c r="D11" s="188">
        <f>'3. kiadások '!$F11/12</f>
        <v>0</v>
      </c>
      <c r="E11" s="188">
        <f>'3. kiadások '!$F11/12</f>
        <v>0</v>
      </c>
      <c r="F11" s="188">
        <f>'3. kiadások '!$F11/12</f>
        <v>0</v>
      </c>
      <c r="G11" s="188">
        <f>'3. kiadások '!$F11/12</f>
        <v>0</v>
      </c>
      <c r="H11" s="188">
        <f>'3. kiadások '!$F11/12</f>
        <v>0</v>
      </c>
      <c r="I11" s="188">
        <f>'3. kiadások '!$F11/12</f>
        <v>0</v>
      </c>
      <c r="J11" s="188">
        <f>'3. kiadások '!$F11/12</f>
        <v>0</v>
      </c>
      <c r="K11" s="188">
        <f>'3. kiadások '!$F11/12</f>
        <v>0</v>
      </c>
      <c r="L11" s="188">
        <f>'3. kiadások '!$F11/12</f>
        <v>0</v>
      </c>
      <c r="M11" s="188">
        <f>'3. kiadások '!$F11/12</f>
        <v>0</v>
      </c>
      <c r="N11" s="188">
        <f>'3. kiadások '!$F11/12</f>
        <v>0</v>
      </c>
      <c r="O11" s="90"/>
      <c r="P11" s="4"/>
      <c r="Q11" s="4"/>
    </row>
    <row r="12" spans="1:17" ht="15">
      <c r="A12" s="30" t="s">
        <v>145</v>
      </c>
      <c r="B12" s="29" t="s">
        <v>146</v>
      </c>
      <c r="C12" s="188">
        <f>'3. kiadások '!$F12/12</f>
        <v>0</v>
      </c>
      <c r="D12" s="188">
        <f>'3. kiadások '!$F12/12</f>
        <v>0</v>
      </c>
      <c r="E12" s="188">
        <f>'3. kiadások '!$F12/12</f>
        <v>0</v>
      </c>
      <c r="F12" s="188">
        <f>'3. kiadások '!$F12/12</f>
        <v>0</v>
      </c>
      <c r="G12" s="188">
        <f>'3. kiadások '!$F12/12</f>
        <v>0</v>
      </c>
      <c r="H12" s="188">
        <f>'3. kiadások '!$F12/12</f>
        <v>0</v>
      </c>
      <c r="I12" s="188">
        <f>'3. kiadások '!$F12/12</f>
        <v>0</v>
      </c>
      <c r="J12" s="188">
        <f>'3. kiadások '!$F12/12</f>
        <v>0</v>
      </c>
      <c r="K12" s="188">
        <f>'3. kiadások '!$F12/12</f>
        <v>0</v>
      </c>
      <c r="L12" s="188">
        <f>'3. kiadások '!$F12/12</f>
        <v>0</v>
      </c>
      <c r="M12" s="188">
        <f>'3. kiadások '!$F12/12</f>
        <v>0</v>
      </c>
      <c r="N12" s="188">
        <f>'3. kiadások '!$F12/12</f>
        <v>0</v>
      </c>
      <c r="O12" s="90"/>
      <c r="P12" s="4"/>
      <c r="Q12" s="4"/>
    </row>
    <row r="13" spans="1:17" ht="15">
      <c r="A13" s="30" t="s">
        <v>147</v>
      </c>
      <c r="B13" s="29" t="s">
        <v>148</v>
      </c>
      <c r="C13" s="188">
        <f>'3. kiadások '!$F13/12</f>
        <v>0</v>
      </c>
      <c r="D13" s="188">
        <f>'3. kiadások '!$F13/12</f>
        <v>0</v>
      </c>
      <c r="E13" s="188">
        <f>'3. kiadások '!$F13/12</f>
        <v>0</v>
      </c>
      <c r="F13" s="188">
        <f>'3. kiadások '!$F13/12</f>
        <v>0</v>
      </c>
      <c r="G13" s="188">
        <f>'3. kiadások '!$F13/12</f>
        <v>0</v>
      </c>
      <c r="H13" s="188">
        <f>'3. kiadások '!$F13/12</f>
        <v>0</v>
      </c>
      <c r="I13" s="188">
        <f>'3. kiadások '!$F13/12</f>
        <v>0</v>
      </c>
      <c r="J13" s="188">
        <f>'3. kiadások '!$F13/12</f>
        <v>0</v>
      </c>
      <c r="K13" s="188">
        <f>'3. kiadások '!$F13/12</f>
        <v>0</v>
      </c>
      <c r="L13" s="188">
        <f>'3. kiadások '!$F13/12</f>
        <v>0</v>
      </c>
      <c r="M13" s="188">
        <f>'3. kiadások '!$F13/12</f>
        <v>0</v>
      </c>
      <c r="N13" s="188">
        <f>'3. kiadások '!$F13/12</f>
        <v>0</v>
      </c>
      <c r="O13" s="90">
        <f>SUM(C13:N13)</f>
        <v>0</v>
      </c>
      <c r="P13" s="4"/>
      <c r="Q13" s="4"/>
    </row>
    <row r="14" spans="1:17" ht="15">
      <c r="A14" s="30" t="s">
        <v>149</v>
      </c>
      <c r="B14" s="29" t="s">
        <v>150</v>
      </c>
      <c r="C14" s="188">
        <f>'3. kiadások '!$F14/12</f>
        <v>0</v>
      </c>
      <c r="D14" s="188">
        <f>'3. kiadások '!$F14/12</f>
        <v>0</v>
      </c>
      <c r="E14" s="188">
        <f>'3. kiadások '!$F14/12</f>
        <v>0</v>
      </c>
      <c r="F14" s="188">
        <f>'3. kiadások '!$F14/12</f>
        <v>0</v>
      </c>
      <c r="G14" s="188">
        <f>'3. kiadások '!$F14/12</f>
        <v>0</v>
      </c>
      <c r="H14" s="188">
        <f>'3. kiadások '!$F14/12</f>
        <v>0</v>
      </c>
      <c r="I14" s="188">
        <f>'3. kiadások '!$F14/12</f>
        <v>0</v>
      </c>
      <c r="J14" s="188">
        <f>'3. kiadások '!$F14/12</f>
        <v>0</v>
      </c>
      <c r="K14" s="188">
        <f>'3. kiadások '!$F14/12</f>
        <v>0</v>
      </c>
      <c r="L14" s="188">
        <f>'3. kiadások '!$F14/12</f>
        <v>0</v>
      </c>
      <c r="M14" s="188">
        <f>'3. kiadások '!$F14/12</f>
        <v>0</v>
      </c>
      <c r="N14" s="188">
        <f>'3. kiadások '!$F14/12</f>
        <v>0</v>
      </c>
      <c r="O14" s="90"/>
      <c r="P14" s="4"/>
      <c r="Q14" s="4"/>
    </row>
    <row r="15" spans="1:17" ht="15">
      <c r="A15" s="5" t="s">
        <v>151</v>
      </c>
      <c r="B15" s="29" t="s">
        <v>152</v>
      </c>
      <c r="C15" s="188">
        <f>'3. kiadások '!$F15/12</f>
        <v>0</v>
      </c>
      <c r="D15" s="188">
        <f>'3. kiadások '!$F15/12</f>
        <v>0</v>
      </c>
      <c r="E15" s="188">
        <f>'3. kiadások '!$F15/12</f>
        <v>0</v>
      </c>
      <c r="F15" s="188">
        <f>'3. kiadások '!$F15/12</f>
        <v>0</v>
      </c>
      <c r="G15" s="188">
        <f>'3. kiadások '!$F15/12</f>
        <v>0</v>
      </c>
      <c r="H15" s="188">
        <f>'3. kiadások '!$F15/12</f>
        <v>0</v>
      </c>
      <c r="I15" s="188">
        <f>'3. kiadások '!$F15/12</f>
        <v>0</v>
      </c>
      <c r="J15" s="188">
        <f>'3. kiadások '!$F15/12</f>
        <v>0</v>
      </c>
      <c r="K15" s="188">
        <f>'3. kiadások '!$F15/12</f>
        <v>0</v>
      </c>
      <c r="L15" s="188">
        <f>'3. kiadások '!$F15/12</f>
        <v>0</v>
      </c>
      <c r="M15" s="188">
        <f>'3. kiadások '!$F15/12</f>
        <v>0</v>
      </c>
      <c r="N15" s="188">
        <f>'3. kiadások '!$F15/12</f>
        <v>0</v>
      </c>
      <c r="O15" s="90"/>
      <c r="P15" s="4"/>
      <c r="Q15" s="4"/>
    </row>
    <row r="16" spans="1:17" ht="15">
      <c r="A16" s="5" t="s">
        <v>153</v>
      </c>
      <c r="B16" s="29" t="s">
        <v>154</v>
      </c>
      <c r="C16" s="188">
        <f>'3. kiadások '!$F16/12</f>
        <v>0</v>
      </c>
      <c r="D16" s="188">
        <f>'3. kiadások '!$F16/12</f>
        <v>0</v>
      </c>
      <c r="E16" s="188">
        <f>'3. kiadások '!$F16/12</f>
        <v>0</v>
      </c>
      <c r="F16" s="188">
        <f>'3. kiadások '!$F16/12</f>
        <v>0</v>
      </c>
      <c r="G16" s="188">
        <f>'3. kiadások '!$F16/12</f>
        <v>0</v>
      </c>
      <c r="H16" s="188">
        <f>'3. kiadások '!$F16/12</f>
        <v>0</v>
      </c>
      <c r="I16" s="188">
        <f>'3. kiadások '!$F16/12</f>
        <v>0</v>
      </c>
      <c r="J16" s="188">
        <f>'3. kiadások '!$F16/12</f>
        <v>0</v>
      </c>
      <c r="K16" s="188">
        <f>'3. kiadások '!$F16/12</f>
        <v>0</v>
      </c>
      <c r="L16" s="188">
        <f>'3. kiadások '!$F16/12</f>
        <v>0</v>
      </c>
      <c r="M16" s="188">
        <f>'3. kiadások '!$F16/12</f>
        <v>0</v>
      </c>
      <c r="N16" s="188">
        <f>'3. kiadások '!$F16/12</f>
        <v>0</v>
      </c>
      <c r="O16" s="90"/>
      <c r="P16" s="4"/>
      <c r="Q16" s="4"/>
    </row>
    <row r="17" spans="1:17" ht="15">
      <c r="A17" s="5" t="s">
        <v>155</v>
      </c>
      <c r="B17" s="29" t="s">
        <v>156</v>
      </c>
      <c r="C17" s="188">
        <f>'3. kiadások '!$F17/12</f>
        <v>0</v>
      </c>
      <c r="D17" s="188">
        <f>'3. kiadások '!$F17/12</f>
        <v>0</v>
      </c>
      <c r="E17" s="188">
        <f>'3. kiadások '!$F17/12</f>
        <v>0</v>
      </c>
      <c r="F17" s="188">
        <f>'3. kiadások '!$F17/12</f>
        <v>0</v>
      </c>
      <c r="G17" s="188">
        <f>'3. kiadások '!$F17/12</f>
        <v>0</v>
      </c>
      <c r="H17" s="188">
        <f>'3. kiadások '!$F17/12</f>
        <v>0</v>
      </c>
      <c r="I17" s="188">
        <f>'3. kiadások '!$F17/12</f>
        <v>0</v>
      </c>
      <c r="J17" s="188">
        <f>'3. kiadások '!$F17/12</f>
        <v>0</v>
      </c>
      <c r="K17" s="188">
        <f>'3. kiadások '!$F17/12</f>
        <v>0</v>
      </c>
      <c r="L17" s="188">
        <f>'3. kiadások '!$F17/12</f>
        <v>0</v>
      </c>
      <c r="M17" s="188">
        <f>'3. kiadások '!$F17/12</f>
        <v>0</v>
      </c>
      <c r="N17" s="188">
        <f>'3. kiadások '!$F17/12</f>
        <v>0</v>
      </c>
      <c r="O17" s="90"/>
      <c r="P17" s="4"/>
      <c r="Q17" s="4"/>
    </row>
    <row r="18" spans="1:17" ht="15">
      <c r="A18" s="5" t="s">
        <v>157</v>
      </c>
      <c r="B18" s="29" t="s">
        <v>158</v>
      </c>
      <c r="C18" s="188">
        <f>'3. kiadások '!$F18/12</f>
        <v>0</v>
      </c>
      <c r="D18" s="188">
        <f>'3. kiadások '!$F18/12</f>
        <v>0</v>
      </c>
      <c r="E18" s="188">
        <f>'3. kiadások '!$F18/12</f>
        <v>0</v>
      </c>
      <c r="F18" s="188">
        <f>'3. kiadások '!$F18/12</f>
        <v>0</v>
      </c>
      <c r="G18" s="188">
        <f>'3. kiadások '!$F18/12</f>
        <v>0</v>
      </c>
      <c r="H18" s="188">
        <f>'3. kiadások '!$F18/12</f>
        <v>0</v>
      </c>
      <c r="I18" s="188">
        <f>'3. kiadások '!$F18/12</f>
        <v>0</v>
      </c>
      <c r="J18" s="188">
        <f>'3. kiadások '!$F18/12</f>
        <v>0</v>
      </c>
      <c r="K18" s="188">
        <f>'3. kiadások '!$F18/12</f>
        <v>0</v>
      </c>
      <c r="L18" s="188">
        <f>'3. kiadások '!$F18/12</f>
        <v>0</v>
      </c>
      <c r="M18" s="188">
        <f>'3. kiadások '!$F18/12</f>
        <v>0</v>
      </c>
      <c r="N18" s="188">
        <f>'3. kiadások '!$F18/12</f>
        <v>0</v>
      </c>
      <c r="O18" s="90"/>
      <c r="P18" s="4"/>
      <c r="Q18" s="4"/>
    </row>
    <row r="19" spans="1:17" ht="15">
      <c r="A19" s="5" t="s">
        <v>484</v>
      </c>
      <c r="B19" s="29" t="s">
        <v>159</v>
      </c>
      <c r="C19" s="188">
        <f>'3. kiadások '!$F19/12</f>
        <v>0</v>
      </c>
      <c r="D19" s="188">
        <f>'3. kiadások '!$F19/12</f>
        <v>0</v>
      </c>
      <c r="E19" s="188">
        <f>'3. kiadások '!$F19/12</f>
        <v>0</v>
      </c>
      <c r="F19" s="188">
        <f>'3. kiadások '!$F19/12</f>
        <v>0</v>
      </c>
      <c r="G19" s="188">
        <f>'3. kiadások '!$F19/12</f>
        <v>0</v>
      </c>
      <c r="H19" s="188">
        <f>'3. kiadások '!$F19/12</f>
        <v>0</v>
      </c>
      <c r="I19" s="188">
        <f>'3. kiadások '!$F19/12</f>
        <v>0</v>
      </c>
      <c r="J19" s="188">
        <f>'3. kiadások '!$F19/12</f>
        <v>0</v>
      </c>
      <c r="K19" s="188">
        <f>'3. kiadások '!$F19/12</f>
        <v>0</v>
      </c>
      <c r="L19" s="188">
        <f>'3. kiadások '!$F19/12</f>
        <v>0</v>
      </c>
      <c r="M19" s="188">
        <f>'3. kiadások '!$F19/12</f>
        <v>0</v>
      </c>
      <c r="N19" s="188">
        <f>'3. kiadások '!$F19/12</f>
        <v>0</v>
      </c>
      <c r="O19" s="90"/>
      <c r="P19" s="4"/>
      <c r="Q19" s="4"/>
    </row>
    <row r="20" spans="1:17" ht="15">
      <c r="A20" s="31" t="s">
        <v>427</v>
      </c>
      <c r="B20" s="32" t="s">
        <v>160</v>
      </c>
      <c r="C20" s="188">
        <f>'3. kiadások '!$F20/12</f>
        <v>525691.9166666666</v>
      </c>
      <c r="D20" s="188">
        <f>'3. kiadások '!$F20/12</f>
        <v>525691.9166666666</v>
      </c>
      <c r="E20" s="188">
        <f>'3. kiadások '!$F20/12</f>
        <v>525691.9166666666</v>
      </c>
      <c r="F20" s="188">
        <f>'3. kiadások '!$F20/12</f>
        <v>525691.9166666666</v>
      </c>
      <c r="G20" s="188">
        <f>'3. kiadások '!$F20/12</f>
        <v>525691.9166666666</v>
      </c>
      <c r="H20" s="188">
        <f>'3. kiadások '!$F20/12</f>
        <v>525691.9166666666</v>
      </c>
      <c r="I20" s="188">
        <f>'3. kiadások '!$F20/12</f>
        <v>525691.9166666666</v>
      </c>
      <c r="J20" s="188">
        <f>'3. kiadások '!$F20/12</f>
        <v>525691.9166666666</v>
      </c>
      <c r="K20" s="188">
        <f>'3. kiadások '!$F20/12</f>
        <v>525691.9166666666</v>
      </c>
      <c r="L20" s="188">
        <f>'3. kiadások '!$F20/12</f>
        <v>525691.9166666666</v>
      </c>
      <c r="M20" s="188">
        <f>'3. kiadások '!$F20/12</f>
        <v>525691.9166666666</v>
      </c>
      <c r="N20" s="188">
        <f>'3. kiadások '!$F20/12</f>
        <v>525691.9166666666</v>
      </c>
      <c r="O20" s="90">
        <f>SUM(C20:N20)</f>
        <v>6308303.000000001</v>
      </c>
      <c r="P20" s="4"/>
      <c r="Q20" s="4"/>
    </row>
    <row r="21" spans="1:17" ht="15">
      <c r="A21" s="5" t="s">
        <v>161</v>
      </c>
      <c r="B21" s="29" t="s">
        <v>162</v>
      </c>
      <c r="C21" s="188">
        <f>'3. kiadások '!$F21/12</f>
        <v>242012</v>
      </c>
      <c r="D21" s="188">
        <f>'3. kiadások '!$F21/12</f>
        <v>242012</v>
      </c>
      <c r="E21" s="188">
        <f>'3. kiadások '!$F21/12</f>
        <v>242012</v>
      </c>
      <c r="F21" s="188">
        <f>'3. kiadások '!$F21/12</f>
        <v>242012</v>
      </c>
      <c r="G21" s="188">
        <f>'3. kiadások '!$F21/12</f>
        <v>242012</v>
      </c>
      <c r="H21" s="188">
        <f>'3. kiadások '!$F21/12</f>
        <v>242012</v>
      </c>
      <c r="I21" s="188">
        <f>'3. kiadások '!$F21/12</f>
        <v>242012</v>
      </c>
      <c r="J21" s="188">
        <f>'3. kiadások '!$F21/12</f>
        <v>242012</v>
      </c>
      <c r="K21" s="188">
        <f>'3. kiadások '!$F21/12</f>
        <v>242012</v>
      </c>
      <c r="L21" s="188">
        <f>'3. kiadások '!$F21/12</f>
        <v>242012</v>
      </c>
      <c r="M21" s="188">
        <f>'3. kiadások '!$F21/12</f>
        <v>242012</v>
      </c>
      <c r="N21" s="188">
        <f>'3. kiadások '!$F21/12</f>
        <v>242012</v>
      </c>
      <c r="O21" s="90">
        <f>SUM(C21:N21)</f>
        <v>2904144</v>
      </c>
      <c r="P21" s="4"/>
      <c r="Q21" s="4"/>
    </row>
    <row r="22" spans="1:17" ht="15">
      <c r="A22" s="5" t="s">
        <v>163</v>
      </c>
      <c r="B22" s="29" t="s">
        <v>164</v>
      </c>
      <c r="C22" s="188">
        <f>'3. kiadások '!$F22/12</f>
        <v>0</v>
      </c>
      <c r="D22" s="188">
        <f>'3. kiadások '!$F22/12</f>
        <v>0</v>
      </c>
      <c r="E22" s="188">
        <f>'3. kiadások '!$F22/12</f>
        <v>0</v>
      </c>
      <c r="F22" s="188">
        <f>'3. kiadások '!$F22/12</f>
        <v>0</v>
      </c>
      <c r="G22" s="188">
        <f>'3. kiadások '!$F22/12</f>
        <v>0</v>
      </c>
      <c r="H22" s="188">
        <f>'3. kiadások '!$F22/12</f>
        <v>0</v>
      </c>
      <c r="I22" s="188">
        <f>'3. kiadások '!$F22/12</f>
        <v>0</v>
      </c>
      <c r="J22" s="188">
        <f>'3. kiadások '!$F22/12</f>
        <v>0</v>
      </c>
      <c r="K22" s="188">
        <f>'3. kiadások '!$F22/12</f>
        <v>0</v>
      </c>
      <c r="L22" s="188">
        <f>'3. kiadások '!$F22/12</f>
        <v>0</v>
      </c>
      <c r="M22" s="188">
        <f>'3. kiadások '!$F22/12</f>
        <v>0</v>
      </c>
      <c r="N22" s="188">
        <f>'3. kiadások '!$F22/12</f>
        <v>0</v>
      </c>
      <c r="O22" s="90"/>
      <c r="P22" s="4"/>
      <c r="Q22" s="4"/>
    </row>
    <row r="23" spans="1:17" ht="15">
      <c r="A23" s="6" t="s">
        <v>165</v>
      </c>
      <c r="B23" s="29" t="s">
        <v>166</v>
      </c>
      <c r="C23" s="188">
        <f>'3. kiadások '!$F23/12</f>
        <v>65000</v>
      </c>
      <c r="D23" s="188">
        <f>'3. kiadások '!$F23/12</f>
        <v>65000</v>
      </c>
      <c r="E23" s="188">
        <f>'3. kiadások '!$F23/12</f>
        <v>65000</v>
      </c>
      <c r="F23" s="188">
        <f>'3. kiadások '!$F23/12</f>
        <v>65000</v>
      </c>
      <c r="G23" s="188">
        <f>'3. kiadások '!$F23/12</f>
        <v>65000</v>
      </c>
      <c r="H23" s="188">
        <f>'3. kiadások '!$F23/12</f>
        <v>65000</v>
      </c>
      <c r="I23" s="188">
        <f>'3. kiadások '!$F23/12</f>
        <v>65000</v>
      </c>
      <c r="J23" s="188">
        <f>'3. kiadások '!$F23/12</f>
        <v>65000</v>
      </c>
      <c r="K23" s="188">
        <f>'3. kiadások '!$F23/12</f>
        <v>65000</v>
      </c>
      <c r="L23" s="188">
        <f>'3. kiadások '!$F23/12</f>
        <v>65000</v>
      </c>
      <c r="M23" s="188">
        <f>'3. kiadások '!$F23/12</f>
        <v>65000</v>
      </c>
      <c r="N23" s="188">
        <f>'3. kiadások '!$F23/12</f>
        <v>65000</v>
      </c>
      <c r="O23" s="90">
        <f aca="true" t="shared" si="0" ref="O23:O28">SUM(C23:N23)</f>
        <v>780000</v>
      </c>
      <c r="P23" s="4"/>
      <c r="Q23" s="4"/>
    </row>
    <row r="24" spans="1:17" ht="15">
      <c r="A24" s="7" t="s">
        <v>428</v>
      </c>
      <c r="B24" s="32" t="s">
        <v>167</v>
      </c>
      <c r="C24" s="188">
        <f>'3. kiadások '!$F24/12</f>
        <v>307012</v>
      </c>
      <c r="D24" s="188">
        <f>'3. kiadások '!$F24/12</f>
        <v>307012</v>
      </c>
      <c r="E24" s="188">
        <f>'3. kiadások '!$F24/12</f>
        <v>307012</v>
      </c>
      <c r="F24" s="188">
        <f>'3. kiadások '!$F24/12</f>
        <v>307012</v>
      </c>
      <c r="G24" s="188">
        <f>'3. kiadások '!$F24/12</f>
        <v>307012</v>
      </c>
      <c r="H24" s="188">
        <f>'3. kiadások '!$F24/12</f>
        <v>307012</v>
      </c>
      <c r="I24" s="188">
        <f>'3. kiadások '!$F24/12</f>
        <v>307012</v>
      </c>
      <c r="J24" s="188">
        <f>'3. kiadások '!$F24/12</f>
        <v>307012</v>
      </c>
      <c r="K24" s="188">
        <f>'3. kiadások '!$F24/12</f>
        <v>307012</v>
      </c>
      <c r="L24" s="188">
        <f>'3. kiadások '!$F24/12</f>
        <v>307012</v>
      </c>
      <c r="M24" s="188">
        <f>'3. kiadások '!$F24/12</f>
        <v>307012</v>
      </c>
      <c r="N24" s="188">
        <f>'3. kiadások '!$F24/12</f>
        <v>307012</v>
      </c>
      <c r="O24" s="90">
        <f t="shared" si="0"/>
        <v>3684144</v>
      </c>
      <c r="P24" s="4"/>
      <c r="Q24" s="4"/>
    </row>
    <row r="25" spans="1:17" ht="15">
      <c r="A25" s="49" t="s">
        <v>514</v>
      </c>
      <c r="B25" s="50" t="s">
        <v>168</v>
      </c>
      <c r="C25" s="188">
        <f>'3. kiadások '!$F25/12</f>
        <v>832703.9166666666</v>
      </c>
      <c r="D25" s="188">
        <f>'3. kiadások '!$F25/12</f>
        <v>832703.9166666666</v>
      </c>
      <c r="E25" s="188">
        <f>'3. kiadások '!$F25/12</f>
        <v>832703.9166666666</v>
      </c>
      <c r="F25" s="188">
        <f>'3. kiadások '!$F25/12</f>
        <v>832703.9166666666</v>
      </c>
      <c r="G25" s="188">
        <f>'3. kiadások '!$F25/12</f>
        <v>832703.9166666666</v>
      </c>
      <c r="H25" s="188">
        <f>'3. kiadások '!$F25/12</f>
        <v>832703.9166666666</v>
      </c>
      <c r="I25" s="188">
        <f>'3. kiadások '!$F25/12</f>
        <v>832703.9166666666</v>
      </c>
      <c r="J25" s="188">
        <f>'3. kiadások '!$F25/12</f>
        <v>832703.9166666666</v>
      </c>
      <c r="K25" s="188">
        <f>'3. kiadások '!$F25/12</f>
        <v>832703.9166666666</v>
      </c>
      <c r="L25" s="188">
        <f>'3. kiadások '!$F25/12</f>
        <v>832703.9166666666</v>
      </c>
      <c r="M25" s="188">
        <f>'3. kiadások '!$F25/12</f>
        <v>832703.9166666666</v>
      </c>
      <c r="N25" s="188">
        <f>'3. kiadások '!$F25/12</f>
        <v>832703.9166666666</v>
      </c>
      <c r="O25" s="90">
        <f t="shared" si="0"/>
        <v>9992447</v>
      </c>
      <c r="P25" s="4"/>
      <c r="Q25" s="4"/>
    </row>
    <row r="26" spans="1:17" ht="15">
      <c r="A26" s="38" t="s">
        <v>485</v>
      </c>
      <c r="B26" s="50" t="s">
        <v>169</v>
      </c>
      <c r="C26" s="188">
        <f>'3. kiadások '!$F26/12</f>
        <v>364593.1666666667</v>
      </c>
      <c r="D26" s="188">
        <f>'3. kiadások '!$F26/12</f>
        <v>364593.1666666667</v>
      </c>
      <c r="E26" s="188">
        <f>'3. kiadások '!$F26/12</f>
        <v>364593.1666666667</v>
      </c>
      <c r="F26" s="188">
        <f>'3. kiadások '!$F26/12</f>
        <v>364593.1666666667</v>
      </c>
      <c r="G26" s="188">
        <f>'3. kiadások '!$F26/12</f>
        <v>364593.1666666667</v>
      </c>
      <c r="H26" s="188">
        <f>'3. kiadások '!$F26/12</f>
        <v>364593.1666666667</v>
      </c>
      <c r="I26" s="188">
        <f>'3. kiadások '!$F26/12</f>
        <v>364593.1666666667</v>
      </c>
      <c r="J26" s="188">
        <f>'3. kiadások '!$F26/12</f>
        <v>364593.1666666667</v>
      </c>
      <c r="K26" s="188">
        <f>'3. kiadások '!$F26/12</f>
        <v>364593.1666666667</v>
      </c>
      <c r="L26" s="188">
        <f>'3. kiadások '!$F26/12</f>
        <v>364593.1666666667</v>
      </c>
      <c r="M26" s="188">
        <f>'3. kiadások '!$F26/12</f>
        <v>364593.1666666667</v>
      </c>
      <c r="N26" s="188">
        <f>'3. kiadások '!$F26/12</f>
        <v>364593.1666666667</v>
      </c>
      <c r="O26" s="90">
        <f t="shared" si="0"/>
        <v>4375117.999999999</v>
      </c>
      <c r="P26" s="4"/>
      <c r="Q26" s="4"/>
    </row>
    <row r="27" spans="1:17" ht="15">
      <c r="A27" s="5" t="s">
        <v>170</v>
      </c>
      <c r="B27" s="29" t="s">
        <v>171</v>
      </c>
      <c r="C27" s="188">
        <f>'3. kiadások '!$F27/12</f>
        <v>12500</v>
      </c>
      <c r="D27" s="188">
        <f>'3. kiadások '!$F27/12</f>
        <v>12500</v>
      </c>
      <c r="E27" s="188">
        <f>'3. kiadások '!$F27/12</f>
        <v>12500</v>
      </c>
      <c r="F27" s="188">
        <f>'3. kiadások '!$F27/12</f>
        <v>12500</v>
      </c>
      <c r="G27" s="188">
        <f>'3. kiadások '!$F27/12</f>
        <v>12500</v>
      </c>
      <c r="H27" s="188">
        <f>'3. kiadások '!$F27/12</f>
        <v>12500</v>
      </c>
      <c r="I27" s="188">
        <f>'3. kiadások '!$F27/12</f>
        <v>12500</v>
      </c>
      <c r="J27" s="188">
        <f>'3. kiadások '!$F27/12</f>
        <v>12500</v>
      </c>
      <c r="K27" s="188">
        <f>'3. kiadások '!$F27/12</f>
        <v>12500</v>
      </c>
      <c r="L27" s="188">
        <f>'3. kiadások '!$F27/12</f>
        <v>12500</v>
      </c>
      <c r="M27" s="188">
        <f>'3. kiadások '!$F27/12</f>
        <v>12500</v>
      </c>
      <c r="N27" s="188">
        <f>'3. kiadások '!$F27/12</f>
        <v>12500</v>
      </c>
      <c r="O27" s="90">
        <f t="shared" si="0"/>
        <v>150000</v>
      </c>
      <c r="P27" s="4"/>
      <c r="Q27" s="4"/>
    </row>
    <row r="28" spans="1:17" ht="15">
      <c r="A28" s="5" t="s">
        <v>172</v>
      </c>
      <c r="B28" s="29" t="s">
        <v>173</v>
      </c>
      <c r="C28" s="188">
        <f>'3. kiadások '!$F28/12</f>
        <v>141666.66666666666</v>
      </c>
      <c r="D28" s="188">
        <f>'3. kiadások '!$F28/12</f>
        <v>141666.66666666666</v>
      </c>
      <c r="E28" s="188">
        <f>'3. kiadások '!$F28/12</f>
        <v>141666.66666666666</v>
      </c>
      <c r="F28" s="188">
        <f>'3. kiadások '!$F28/12</f>
        <v>141666.66666666666</v>
      </c>
      <c r="G28" s="188">
        <f>'3. kiadások '!$F28/12</f>
        <v>141666.66666666666</v>
      </c>
      <c r="H28" s="188">
        <f>'3. kiadások '!$F28/12</f>
        <v>141666.66666666666</v>
      </c>
      <c r="I28" s="188">
        <f>'3. kiadások '!$F28/12</f>
        <v>141666.66666666666</v>
      </c>
      <c r="J28" s="188">
        <f>'3. kiadások '!$F28/12</f>
        <v>141666.66666666666</v>
      </c>
      <c r="K28" s="188">
        <f>'3. kiadások '!$F28/12</f>
        <v>141666.66666666666</v>
      </c>
      <c r="L28" s="188">
        <f>'3. kiadások '!$F28/12</f>
        <v>141666.66666666666</v>
      </c>
      <c r="M28" s="188">
        <f>'3. kiadások '!$F28/12</f>
        <v>141666.66666666666</v>
      </c>
      <c r="N28" s="188">
        <f>'3. kiadások '!$F28/12</f>
        <v>141666.66666666666</v>
      </c>
      <c r="O28" s="90">
        <f t="shared" si="0"/>
        <v>1700000.0000000002</v>
      </c>
      <c r="P28" s="4"/>
      <c r="Q28" s="4"/>
    </row>
    <row r="29" spans="1:17" ht="15">
      <c r="A29" s="5" t="s">
        <v>174</v>
      </c>
      <c r="B29" s="29" t="s">
        <v>175</v>
      </c>
      <c r="C29" s="188">
        <f>'3. kiadások '!$F29/12</f>
        <v>0</v>
      </c>
      <c r="D29" s="188">
        <f>'3. kiadások '!$F29/12</f>
        <v>0</v>
      </c>
      <c r="E29" s="188">
        <f>'3. kiadások '!$F29/12</f>
        <v>0</v>
      </c>
      <c r="F29" s="188">
        <f>'3. kiadások '!$F29/12</f>
        <v>0</v>
      </c>
      <c r="G29" s="188">
        <f>'3. kiadások '!$F29/12</f>
        <v>0</v>
      </c>
      <c r="H29" s="188">
        <f>'3. kiadások '!$F29/12</f>
        <v>0</v>
      </c>
      <c r="I29" s="188">
        <f>'3. kiadások '!$F29/12</f>
        <v>0</v>
      </c>
      <c r="J29" s="188">
        <f>'3. kiadások '!$F29/12</f>
        <v>0</v>
      </c>
      <c r="K29" s="188">
        <f>'3. kiadások '!$F29/12</f>
        <v>0</v>
      </c>
      <c r="L29" s="188">
        <f>'3. kiadások '!$F29/12</f>
        <v>0</v>
      </c>
      <c r="M29" s="188">
        <f>'3. kiadások '!$F29/12</f>
        <v>0</v>
      </c>
      <c r="N29" s="188">
        <f>'3. kiadások '!$F29/12</f>
        <v>0</v>
      </c>
      <c r="O29" s="90"/>
      <c r="P29" s="4"/>
      <c r="Q29" s="4"/>
    </row>
    <row r="30" spans="1:17" ht="15">
      <c r="A30" s="7" t="s">
        <v>429</v>
      </c>
      <c r="B30" s="32" t="s">
        <v>176</v>
      </c>
      <c r="C30" s="188">
        <f>'3. kiadások '!$F30/12</f>
        <v>154166.66666666666</v>
      </c>
      <c r="D30" s="188">
        <f>'3. kiadások '!$F30/12</f>
        <v>154166.66666666666</v>
      </c>
      <c r="E30" s="188">
        <f>'3. kiadások '!$F30/12</f>
        <v>154166.66666666666</v>
      </c>
      <c r="F30" s="188">
        <f>'3. kiadások '!$F30/12</f>
        <v>154166.66666666666</v>
      </c>
      <c r="G30" s="188">
        <f>'3. kiadások '!$F30/12</f>
        <v>154166.66666666666</v>
      </c>
      <c r="H30" s="188">
        <f>'3. kiadások '!$F30/12</f>
        <v>154166.66666666666</v>
      </c>
      <c r="I30" s="188">
        <f>'3. kiadások '!$F30/12</f>
        <v>154166.66666666666</v>
      </c>
      <c r="J30" s="188">
        <f>'3. kiadások '!$F30/12</f>
        <v>154166.66666666666</v>
      </c>
      <c r="K30" s="188">
        <f>'3. kiadások '!$F30/12</f>
        <v>154166.66666666666</v>
      </c>
      <c r="L30" s="188">
        <f>'3. kiadások '!$F30/12</f>
        <v>154166.66666666666</v>
      </c>
      <c r="M30" s="188">
        <f>'3. kiadások '!$F30/12</f>
        <v>154166.66666666666</v>
      </c>
      <c r="N30" s="188">
        <f>'3. kiadások '!$F30/12</f>
        <v>154166.66666666666</v>
      </c>
      <c r="O30" s="90">
        <f>SUM(C30:N30)</f>
        <v>1850000.0000000002</v>
      </c>
      <c r="P30" s="4"/>
      <c r="Q30" s="4"/>
    </row>
    <row r="31" spans="1:17" ht="15">
      <c r="A31" s="5" t="s">
        <v>177</v>
      </c>
      <c r="B31" s="29" t="s">
        <v>178</v>
      </c>
      <c r="C31" s="188">
        <f>'3. kiadások '!$F31/12</f>
        <v>8333.333333333334</v>
      </c>
      <c r="D31" s="188">
        <f>'3. kiadások '!$F31/12</f>
        <v>8333.333333333334</v>
      </c>
      <c r="E31" s="188">
        <f>'3. kiadások '!$F31/12</f>
        <v>8333.333333333334</v>
      </c>
      <c r="F31" s="188">
        <f>'3. kiadások '!$F31/12</f>
        <v>8333.333333333334</v>
      </c>
      <c r="G31" s="188">
        <f>'3. kiadások '!$F31/12</f>
        <v>8333.333333333334</v>
      </c>
      <c r="H31" s="188">
        <f>'3. kiadások '!$F31/12</f>
        <v>8333.333333333334</v>
      </c>
      <c r="I31" s="188">
        <f>'3. kiadások '!$F31/12</f>
        <v>8333.333333333334</v>
      </c>
      <c r="J31" s="188">
        <f>'3. kiadások '!$F31/12</f>
        <v>8333.333333333334</v>
      </c>
      <c r="K31" s="188">
        <f>'3. kiadások '!$F31/12</f>
        <v>8333.333333333334</v>
      </c>
      <c r="L31" s="188">
        <f>'3. kiadások '!$F31/12</f>
        <v>8333.333333333334</v>
      </c>
      <c r="M31" s="188">
        <f>'3. kiadások '!$F31/12</f>
        <v>8333.333333333334</v>
      </c>
      <c r="N31" s="188">
        <f>'3. kiadások '!$F31/12</f>
        <v>8333.333333333334</v>
      </c>
      <c r="O31" s="90"/>
      <c r="P31" s="4"/>
      <c r="Q31" s="4"/>
    </row>
    <row r="32" spans="1:17" ht="15">
      <c r="A32" s="5" t="s">
        <v>179</v>
      </c>
      <c r="B32" s="29" t="s">
        <v>180</v>
      </c>
      <c r="C32" s="188">
        <f>'3. kiadások '!$F32/12</f>
        <v>20833.333333333332</v>
      </c>
      <c r="D32" s="188">
        <f>'3. kiadások '!$F32/12</f>
        <v>20833.333333333332</v>
      </c>
      <c r="E32" s="188">
        <f>'3. kiadások '!$F32/12</f>
        <v>20833.333333333332</v>
      </c>
      <c r="F32" s="188">
        <f>'3. kiadások '!$F32/12</f>
        <v>20833.333333333332</v>
      </c>
      <c r="G32" s="188">
        <f>'3. kiadások '!$F32/12</f>
        <v>20833.333333333332</v>
      </c>
      <c r="H32" s="188">
        <f>'3. kiadások '!$F32/12</f>
        <v>20833.333333333332</v>
      </c>
      <c r="I32" s="188">
        <f>'3. kiadások '!$F32/12</f>
        <v>20833.333333333332</v>
      </c>
      <c r="J32" s="188">
        <f>'3. kiadások '!$F32/12</f>
        <v>20833.333333333332</v>
      </c>
      <c r="K32" s="188">
        <f>'3. kiadások '!$F32/12</f>
        <v>20833.333333333332</v>
      </c>
      <c r="L32" s="188">
        <f>'3. kiadások '!$F32/12</f>
        <v>20833.333333333332</v>
      </c>
      <c r="M32" s="188">
        <f>'3. kiadások '!$F32/12</f>
        <v>20833.333333333332</v>
      </c>
      <c r="N32" s="188">
        <f>'3. kiadások '!$F32/12</f>
        <v>20833.333333333332</v>
      </c>
      <c r="O32" s="90">
        <f>SUM(C32:N32)</f>
        <v>250000.00000000003</v>
      </c>
      <c r="P32" s="4"/>
      <c r="Q32" s="4"/>
    </row>
    <row r="33" spans="1:17" ht="15">
      <c r="A33" s="7" t="s">
        <v>515</v>
      </c>
      <c r="B33" s="32" t="s">
        <v>181</v>
      </c>
      <c r="C33" s="188">
        <f>'3. kiadások '!$F33/12</f>
        <v>29166.666666666668</v>
      </c>
      <c r="D33" s="188">
        <f>'3. kiadások '!$F33/12</f>
        <v>29166.666666666668</v>
      </c>
      <c r="E33" s="188">
        <f>'3. kiadások '!$F33/12</f>
        <v>29166.666666666668</v>
      </c>
      <c r="F33" s="188">
        <f>'3. kiadások '!$F33/12</f>
        <v>29166.666666666668</v>
      </c>
      <c r="G33" s="188">
        <f>'3. kiadások '!$F33/12</f>
        <v>29166.666666666668</v>
      </c>
      <c r="H33" s="188">
        <f>'3. kiadások '!$F33/12</f>
        <v>29166.666666666668</v>
      </c>
      <c r="I33" s="188">
        <f>'3. kiadások '!$F33/12</f>
        <v>29166.666666666668</v>
      </c>
      <c r="J33" s="188">
        <f>'3. kiadások '!$F33/12</f>
        <v>29166.666666666668</v>
      </c>
      <c r="K33" s="188">
        <f>'3. kiadások '!$F33/12</f>
        <v>29166.666666666668</v>
      </c>
      <c r="L33" s="188">
        <f>'3. kiadások '!$F33/12</f>
        <v>29166.666666666668</v>
      </c>
      <c r="M33" s="188">
        <f>'3. kiadások '!$F33/12</f>
        <v>29166.666666666668</v>
      </c>
      <c r="N33" s="188">
        <f>'3. kiadások '!$F33/12</f>
        <v>29166.666666666668</v>
      </c>
      <c r="O33" s="90">
        <f>SUM(C33:N33)</f>
        <v>350000.00000000006</v>
      </c>
      <c r="P33" s="4"/>
      <c r="Q33" s="4"/>
    </row>
    <row r="34" spans="1:17" ht="15">
      <c r="A34" s="5" t="s">
        <v>182</v>
      </c>
      <c r="B34" s="29" t="s">
        <v>183</v>
      </c>
      <c r="C34" s="188">
        <f>'3. kiadások '!$F34/12</f>
        <v>155833.33333333334</v>
      </c>
      <c r="D34" s="188">
        <f>'3. kiadások '!$F34/12</f>
        <v>155833.33333333334</v>
      </c>
      <c r="E34" s="188">
        <f>'3. kiadások '!$F34/12</f>
        <v>155833.33333333334</v>
      </c>
      <c r="F34" s="188">
        <f>'3. kiadások '!$F34/12</f>
        <v>155833.33333333334</v>
      </c>
      <c r="G34" s="188">
        <f>'3. kiadások '!$F34/12</f>
        <v>155833.33333333334</v>
      </c>
      <c r="H34" s="188">
        <f>'3. kiadások '!$F34/12</f>
        <v>155833.33333333334</v>
      </c>
      <c r="I34" s="188">
        <f>'3. kiadások '!$F34/12</f>
        <v>155833.33333333334</v>
      </c>
      <c r="J34" s="188">
        <f>'3. kiadások '!$F34/12</f>
        <v>155833.33333333334</v>
      </c>
      <c r="K34" s="188">
        <f>'3. kiadások '!$F34/12</f>
        <v>155833.33333333334</v>
      </c>
      <c r="L34" s="188">
        <f>'3. kiadások '!$F34/12</f>
        <v>155833.33333333334</v>
      </c>
      <c r="M34" s="188">
        <f>'3. kiadások '!$F34/12</f>
        <v>155833.33333333334</v>
      </c>
      <c r="N34" s="188">
        <f>'3. kiadások '!$F34/12</f>
        <v>155833.33333333334</v>
      </c>
      <c r="O34" s="90">
        <f>SUM(C34:N34)</f>
        <v>1869999.9999999998</v>
      </c>
      <c r="P34" s="4"/>
      <c r="Q34" s="4"/>
    </row>
    <row r="35" spans="1:17" ht="15">
      <c r="A35" s="5" t="s">
        <v>184</v>
      </c>
      <c r="B35" s="29" t="s">
        <v>185</v>
      </c>
      <c r="C35" s="188">
        <f>'3. kiadások '!$F35/12</f>
        <v>0</v>
      </c>
      <c r="D35" s="188">
        <f>'3. kiadások '!$F35/12</f>
        <v>0</v>
      </c>
      <c r="E35" s="188">
        <f>'3. kiadások '!$F35/12</f>
        <v>0</v>
      </c>
      <c r="F35" s="188">
        <f>'3. kiadások '!$F35/12</f>
        <v>0</v>
      </c>
      <c r="G35" s="188">
        <f>'3. kiadások '!$F35/12</f>
        <v>0</v>
      </c>
      <c r="H35" s="188">
        <f>'3. kiadások '!$F35/12</f>
        <v>0</v>
      </c>
      <c r="I35" s="188">
        <f>'3. kiadások '!$F35/12</f>
        <v>0</v>
      </c>
      <c r="J35" s="188">
        <f>'3. kiadások '!$F35/12</f>
        <v>0</v>
      </c>
      <c r="K35" s="188">
        <f>'3. kiadások '!$F35/12</f>
        <v>0</v>
      </c>
      <c r="L35" s="188">
        <f>'3. kiadások '!$F35/12</f>
        <v>0</v>
      </c>
      <c r="M35" s="188">
        <f>'3. kiadások '!$F35/12</f>
        <v>0</v>
      </c>
      <c r="N35" s="188">
        <f>'3. kiadások '!$F35/12</f>
        <v>0</v>
      </c>
      <c r="O35" s="90"/>
      <c r="P35" s="4"/>
      <c r="Q35" s="4"/>
    </row>
    <row r="36" spans="1:17" ht="15">
      <c r="A36" s="5" t="s">
        <v>486</v>
      </c>
      <c r="B36" s="29" t="s">
        <v>186</v>
      </c>
      <c r="C36" s="188">
        <f>'3. kiadások '!$F36/12</f>
        <v>0</v>
      </c>
      <c r="D36" s="188">
        <f>'3. kiadások '!$F36/12</f>
        <v>0</v>
      </c>
      <c r="E36" s="188">
        <f>'3. kiadások '!$F36/12</f>
        <v>0</v>
      </c>
      <c r="F36" s="188">
        <f>'3. kiadások '!$F36/12</f>
        <v>0</v>
      </c>
      <c r="G36" s="188">
        <f>'3. kiadások '!$F36/12</f>
        <v>0</v>
      </c>
      <c r="H36" s="188">
        <f>'3. kiadások '!$F36/12</f>
        <v>0</v>
      </c>
      <c r="I36" s="188">
        <f>'3. kiadások '!$F36/12</f>
        <v>0</v>
      </c>
      <c r="J36" s="188">
        <f>'3. kiadások '!$F36/12</f>
        <v>0</v>
      </c>
      <c r="K36" s="188">
        <f>'3. kiadások '!$F36/12</f>
        <v>0</v>
      </c>
      <c r="L36" s="188">
        <f>'3. kiadások '!$F36/12</f>
        <v>0</v>
      </c>
      <c r="M36" s="188">
        <f>'3. kiadások '!$F36/12</f>
        <v>0</v>
      </c>
      <c r="N36" s="188">
        <f>'3. kiadások '!$F36/12</f>
        <v>0</v>
      </c>
      <c r="O36" s="90"/>
      <c r="P36" s="4"/>
      <c r="Q36" s="4"/>
    </row>
    <row r="37" spans="1:17" ht="15">
      <c r="A37" s="5" t="s">
        <v>187</v>
      </c>
      <c r="B37" s="29" t="s">
        <v>188</v>
      </c>
      <c r="C37" s="188">
        <f>'3. kiadások '!$F37/12</f>
        <v>383333.3333333333</v>
      </c>
      <c r="D37" s="188">
        <f>'3. kiadások '!$F37/12</f>
        <v>383333.3333333333</v>
      </c>
      <c r="E37" s="188">
        <f>'3. kiadások '!$F37/12</f>
        <v>383333.3333333333</v>
      </c>
      <c r="F37" s="188">
        <f>'3. kiadások '!$F37/12</f>
        <v>383333.3333333333</v>
      </c>
      <c r="G37" s="188">
        <f>'3. kiadások '!$F37/12</f>
        <v>383333.3333333333</v>
      </c>
      <c r="H37" s="188">
        <f>'3. kiadások '!$F37/12</f>
        <v>383333.3333333333</v>
      </c>
      <c r="I37" s="188">
        <f>'3. kiadások '!$F37/12</f>
        <v>383333.3333333333</v>
      </c>
      <c r="J37" s="188">
        <f>'3. kiadások '!$F37/12</f>
        <v>383333.3333333333</v>
      </c>
      <c r="K37" s="188">
        <f>'3. kiadások '!$F37/12</f>
        <v>383333.3333333333</v>
      </c>
      <c r="L37" s="188">
        <f>'3. kiadások '!$F37/12</f>
        <v>383333.3333333333</v>
      </c>
      <c r="M37" s="188">
        <f>'3. kiadások '!$F37/12</f>
        <v>383333.3333333333</v>
      </c>
      <c r="N37" s="188">
        <f>'3. kiadások '!$F37/12</f>
        <v>383333.3333333333</v>
      </c>
      <c r="O37" s="90">
        <f>SUM(C37:N37)</f>
        <v>4600000</v>
      </c>
      <c r="P37" s="4"/>
      <c r="Q37" s="4"/>
    </row>
    <row r="38" spans="1:17" ht="15">
      <c r="A38" s="10" t="s">
        <v>487</v>
      </c>
      <c r="B38" s="29" t="s">
        <v>189</v>
      </c>
      <c r="C38" s="188">
        <f>'3. kiadások '!$F38/12</f>
        <v>0</v>
      </c>
      <c r="D38" s="188">
        <f>'3. kiadások '!$F38/12</f>
        <v>0</v>
      </c>
      <c r="E38" s="188">
        <f>'3. kiadások '!$F38/12</f>
        <v>0</v>
      </c>
      <c r="F38" s="188">
        <f>'3. kiadások '!$F38/12</f>
        <v>0</v>
      </c>
      <c r="G38" s="188">
        <f>'3. kiadások '!$F38/12</f>
        <v>0</v>
      </c>
      <c r="H38" s="188">
        <f>'3. kiadások '!$F38/12</f>
        <v>0</v>
      </c>
      <c r="I38" s="188">
        <f>'3. kiadások '!$F38/12</f>
        <v>0</v>
      </c>
      <c r="J38" s="188">
        <f>'3. kiadások '!$F38/12</f>
        <v>0</v>
      </c>
      <c r="K38" s="188">
        <f>'3. kiadások '!$F38/12</f>
        <v>0</v>
      </c>
      <c r="L38" s="188">
        <f>'3. kiadások '!$F38/12</f>
        <v>0</v>
      </c>
      <c r="M38" s="188">
        <f>'3. kiadások '!$F38/12</f>
        <v>0</v>
      </c>
      <c r="N38" s="188">
        <f>'3. kiadások '!$F38/12</f>
        <v>0</v>
      </c>
      <c r="O38" s="90"/>
      <c r="P38" s="4"/>
      <c r="Q38" s="4"/>
    </row>
    <row r="39" spans="1:17" ht="15">
      <c r="A39" s="6" t="s">
        <v>190</v>
      </c>
      <c r="B39" s="29" t="s">
        <v>191</v>
      </c>
      <c r="C39" s="188">
        <f>'3. kiadások '!$F39/12</f>
        <v>16666.666666666668</v>
      </c>
      <c r="D39" s="188">
        <f>'3. kiadások '!$F39/12</f>
        <v>16666.666666666668</v>
      </c>
      <c r="E39" s="188">
        <f>'3. kiadások '!$F39/12</f>
        <v>16666.666666666668</v>
      </c>
      <c r="F39" s="188">
        <f>'3. kiadások '!$F39/12</f>
        <v>16666.666666666668</v>
      </c>
      <c r="G39" s="188">
        <f>'3. kiadások '!$F39/12</f>
        <v>16666.666666666668</v>
      </c>
      <c r="H39" s="188">
        <f>'3. kiadások '!$F39/12</f>
        <v>16666.666666666668</v>
      </c>
      <c r="I39" s="188">
        <f>'3. kiadások '!$F39/12</f>
        <v>16666.666666666668</v>
      </c>
      <c r="J39" s="188">
        <f>'3. kiadások '!$F39/12</f>
        <v>16666.666666666668</v>
      </c>
      <c r="K39" s="188">
        <f>'3. kiadások '!$F39/12</f>
        <v>16666.666666666668</v>
      </c>
      <c r="L39" s="188">
        <f>'3. kiadások '!$F39/12</f>
        <v>16666.666666666668</v>
      </c>
      <c r="M39" s="188">
        <f>'3. kiadások '!$F39/12</f>
        <v>16666.666666666668</v>
      </c>
      <c r="N39" s="188">
        <f>'3. kiadások '!$F39/12</f>
        <v>16666.666666666668</v>
      </c>
      <c r="O39" s="90"/>
      <c r="P39" s="4"/>
      <c r="Q39" s="4"/>
    </row>
    <row r="40" spans="1:17" ht="15">
      <c r="A40" s="5" t="s">
        <v>488</v>
      </c>
      <c r="B40" s="29" t="s">
        <v>192</v>
      </c>
      <c r="C40" s="188">
        <f>'3. kiadások '!$F40/12</f>
        <v>204166.66666666666</v>
      </c>
      <c r="D40" s="188">
        <f>'3. kiadások '!$F40/12</f>
        <v>204166.66666666666</v>
      </c>
      <c r="E40" s="188">
        <f>'3. kiadások '!$F40/12</f>
        <v>204166.66666666666</v>
      </c>
      <c r="F40" s="188">
        <f>'3. kiadások '!$F40/12</f>
        <v>204166.66666666666</v>
      </c>
      <c r="G40" s="188">
        <f>'3. kiadások '!$F40/12</f>
        <v>204166.66666666666</v>
      </c>
      <c r="H40" s="188">
        <f>'3. kiadások '!$F40/12</f>
        <v>204166.66666666666</v>
      </c>
      <c r="I40" s="188">
        <f>'3. kiadások '!$F40/12</f>
        <v>204166.66666666666</v>
      </c>
      <c r="J40" s="188">
        <f>'3. kiadások '!$F40/12</f>
        <v>204166.66666666666</v>
      </c>
      <c r="K40" s="188">
        <f>'3. kiadások '!$F40/12</f>
        <v>204166.66666666666</v>
      </c>
      <c r="L40" s="188">
        <f>'3. kiadások '!$F40/12</f>
        <v>204166.66666666666</v>
      </c>
      <c r="M40" s="188">
        <f>'3. kiadások '!$F40/12</f>
        <v>204166.66666666666</v>
      </c>
      <c r="N40" s="188">
        <f>'3. kiadások '!$F40/12</f>
        <v>204166.66666666666</v>
      </c>
      <c r="O40" s="90">
        <f>SUM(C40:N40)</f>
        <v>2450000</v>
      </c>
      <c r="P40" s="4"/>
      <c r="Q40" s="4"/>
    </row>
    <row r="41" spans="1:17" ht="15">
      <c r="A41" s="7" t="s">
        <v>430</v>
      </c>
      <c r="B41" s="32" t="s">
        <v>193</v>
      </c>
      <c r="C41" s="188">
        <f>'3. kiadások '!$F41/12</f>
        <v>760000</v>
      </c>
      <c r="D41" s="188">
        <f>'3. kiadások '!$F41/12</f>
        <v>760000</v>
      </c>
      <c r="E41" s="188">
        <f>'3. kiadások '!$F41/12</f>
        <v>760000</v>
      </c>
      <c r="F41" s="188">
        <f>'3. kiadások '!$F41/12</f>
        <v>760000</v>
      </c>
      <c r="G41" s="188">
        <f>'3. kiadások '!$F41/12</f>
        <v>760000</v>
      </c>
      <c r="H41" s="188">
        <f>'3. kiadások '!$F41/12</f>
        <v>760000</v>
      </c>
      <c r="I41" s="188">
        <f>'3. kiadások '!$F41/12</f>
        <v>760000</v>
      </c>
      <c r="J41" s="188">
        <f>'3. kiadások '!$F41/12</f>
        <v>760000</v>
      </c>
      <c r="K41" s="188">
        <f>'3. kiadások '!$F41/12</f>
        <v>760000</v>
      </c>
      <c r="L41" s="188">
        <f>'3. kiadások '!$F41/12</f>
        <v>760000</v>
      </c>
      <c r="M41" s="188">
        <f>'3. kiadások '!$F41/12</f>
        <v>760000</v>
      </c>
      <c r="N41" s="188">
        <f>'3. kiadások '!$F41/12</f>
        <v>760000</v>
      </c>
      <c r="O41" s="90">
        <f>SUM(C41:N41)</f>
        <v>9120000</v>
      </c>
      <c r="P41" s="4"/>
      <c r="Q41" s="4"/>
    </row>
    <row r="42" spans="1:17" ht="15">
      <c r="A42" s="5" t="s">
        <v>194</v>
      </c>
      <c r="B42" s="29" t="s">
        <v>195</v>
      </c>
      <c r="C42" s="188">
        <f>'3. kiadások '!$F42/12</f>
        <v>12500</v>
      </c>
      <c r="D42" s="188">
        <f>'3. kiadások '!$F42/12</f>
        <v>12500</v>
      </c>
      <c r="E42" s="188">
        <f>'3. kiadások '!$F42/12</f>
        <v>12500</v>
      </c>
      <c r="F42" s="188">
        <f>'3. kiadások '!$F42/12</f>
        <v>12500</v>
      </c>
      <c r="G42" s="188">
        <f>'3. kiadások '!$F42/12</f>
        <v>12500</v>
      </c>
      <c r="H42" s="188">
        <f>'3. kiadások '!$F42/12</f>
        <v>12500</v>
      </c>
      <c r="I42" s="188">
        <f>'3. kiadások '!$F42/12</f>
        <v>12500</v>
      </c>
      <c r="J42" s="188">
        <f>'3. kiadások '!$F42/12</f>
        <v>12500</v>
      </c>
      <c r="K42" s="188">
        <f>'3. kiadások '!$F42/12</f>
        <v>12500</v>
      </c>
      <c r="L42" s="188">
        <f>'3. kiadások '!$F42/12</f>
        <v>12500</v>
      </c>
      <c r="M42" s="188">
        <f>'3. kiadások '!$F42/12</f>
        <v>12500</v>
      </c>
      <c r="N42" s="188">
        <f>'3. kiadások '!$F42/12</f>
        <v>12500</v>
      </c>
      <c r="O42" s="90">
        <f>SUM(C42:N42)</f>
        <v>150000</v>
      </c>
      <c r="P42" s="4"/>
      <c r="Q42" s="4"/>
    </row>
    <row r="43" spans="1:17" ht="15">
      <c r="A43" s="5" t="s">
        <v>196</v>
      </c>
      <c r="B43" s="29" t="s">
        <v>197</v>
      </c>
      <c r="C43" s="188">
        <f>'3. kiadások '!$F43/12</f>
        <v>0</v>
      </c>
      <c r="D43" s="188">
        <f>'3. kiadások '!$F43/12</f>
        <v>0</v>
      </c>
      <c r="E43" s="188">
        <f>'3. kiadások '!$F43/12</f>
        <v>0</v>
      </c>
      <c r="F43" s="188">
        <f>'3. kiadások '!$F43/12</f>
        <v>0</v>
      </c>
      <c r="G43" s="188">
        <f>'3. kiadások '!$F43/12</f>
        <v>0</v>
      </c>
      <c r="H43" s="188">
        <f>'3. kiadások '!$F43/12</f>
        <v>0</v>
      </c>
      <c r="I43" s="188">
        <f>'3. kiadások '!$F43/12</f>
        <v>0</v>
      </c>
      <c r="J43" s="188">
        <f>'3. kiadások '!$F43/12</f>
        <v>0</v>
      </c>
      <c r="K43" s="188">
        <f>'3. kiadások '!$F43/12</f>
        <v>0</v>
      </c>
      <c r="L43" s="188">
        <f>'3. kiadások '!$F43/12</f>
        <v>0</v>
      </c>
      <c r="M43" s="188">
        <f>'3. kiadások '!$F43/12</f>
        <v>0</v>
      </c>
      <c r="N43" s="188">
        <f>'3. kiadások '!$F43/12</f>
        <v>0</v>
      </c>
      <c r="O43" s="90"/>
      <c r="P43" s="4"/>
      <c r="Q43" s="4"/>
    </row>
    <row r="44" spans="1:17" ht="15">
      <c r="A44" s="7" t="s">
        <v>431</v>
      </c>
      <c r="B44" s="32" t="s">
        <v>198</v>
      </c>
      <c r="C44" s="188">
        <f>'3. kiadások '!$F44/12</f>
        <v>12500</v>
      </c>
      <c r="D44" s="188">
        <f>'3. kiadások '!$F44/12</f>
        <v>12500</v>
      </c>
      <c r="E44" s="188">
        <f>'3. kiadások '!$F44/12</f>
        <v>12500</v>
      </c>
      <c r="F44" s="188">
        <f>'3. kiadások '!$F44/12</f>
        <v>12500</v>
      </c>
      <c r="G44" s="188">
        <f>'3. kiadások '!$F44/12</f>
        <v>12500</v>
      </c>
      <c r="H44" s="188">
        <f>'3. kiadások '!$F44/12</f>
        <v>12500</v>
      </c>
      <c r="I44" s="188">
        <f>'3. kiadások '!$F44/12</f>
        <v>12500</v>
      </c>
      <c r="J44" s="188">
        <f>'3. kiadások '!$F44/12</f>
        <v>12500</v>
      </c>
      <c r="K44" s="188">
        <f>'3. kiadások '!$F44/12</f>
        <v>12500</v>
      </c>
      <c r="L44" s="188">
        <f>'3. kiadások '!$F44/12</f>
        <v>12500</v>
      </c>
      <c r="M44" s="188">
        <f>'3. kiadások '!$F44/12</f>
        <v>12500</v>
      </c>
      <c r="N44" s="188">
        <f>'3. kiadások '!$F44/12</f>
        <v>12500</v>
      </c>
      <c r="O44" s="90">
        <f>SUM(C44:N44)</f>
        <v>150000</v>
      </c>
      <c r="P44" s="4"/>
      <c r="Q44" s="4"/>
    </row>
    <row r="45" spans="1:17" ht="15">
      <c r="A45" s="5" t="s">
        <v>199</v>
      </c>
      <c r="B45" s="29" t="s">
        <v>200</v>
      </c>
      <c r="C45" s="188">
        <f>'3. kiadások '!$F45/12</f>
        <v>247991.66666666666</v>
      </c>
      <c r="D45" s="188">
        <f>'3. kiadások '!$F45/12</f>
        <v>247991.66666666666</v>
      </c>
      <c r="E45" s="188">
        <f>'3. kiadások '!$F45/12</f>
        <v>247991.66666666666</v>
      </c>
      <c r="F45" s="188">
        <f>'3. kiadások '!$F45/12</f>
        <v>247991.66666666666</v>
      </c>
      <c r="G45" s="188">
        <f>'3. kiadások '!$F45/12</f>
        <v>247991.66666666666</v>
      </c>
      <c r="H45" s="188">
        <f>'3. kiadások '!$F45/12</f>
        <v>247991.66666666666</v>
      </c>
      <c r="I45" s="188">
        <f>'3. kiadások '!$F45/12</f>
        <v>247991.66666666666</v>
      </c>
      <c r="J45" s="188">
        <f>'3. kiadások '!$F45/12</f>
        <v>247991.66666666666</v>
      </c>
      <c r="K45" s="188">
        <f>'3. kiadások '!$F45/12</f>
        <v>247991.66666666666</v>
      </c>
      <c r="L45" s="188">
        <f>'3. kiadások '!$F45/12</f>
        <v>247991.66666666666</v>
      </c>
      <c r="M45" s="188">
        <f>'3. kiadások '!$F45/12</f>
        <v>247991.66666666666</v>
      </c>
      <c r="N45" s="188">
        <f>'3. kiadások '!$F45/12</f>
        <v>247991.66666666666</v>
      </c>
      <c r="O45" s="90">
        <f>SUM(C45:N45)</f>
        <v>2975899.9999999995</v>
      </c>
      <c r="P45" s="4"/>
      <c r="Q45" s="4"/>
    </row>
    <row r="46" spans="1:17" ht="15">
      <c r="A46" s="5" t="s">
        <v>201</v>
      </c>
      <c r="B46" s="29" t="s">
        <v>202</v>
      </c>
      <c r="C46" s="188">
        <f>'3. kiadások '!$F46/12</f>
        <v>0</v>
      </c>
      <c r="D46" s="188">
        <f>'3. kiadások '!$F46/12</f>
        <v>0</v>
      </c>
      <c r="E46" s="188">
        <f>'3. kiadások '!$F46/12</f>
        <v>0</v>
      </c>
      <c r="F46" s="188">
        <f>'3. kiadások '!$F46/12</f>
        <v>0</v>
      </c>
      <c r="G46" s="188">
        <f>'3. kiadások '!$F46/12</f>
        <v>0</v>
      </c>
      <c r="H46" s="188">
        <f>'3. kiadások '!$F46/12</f>
        <v>0</v>
      </c>
      <c r="I46" s="188">
        <f>'3. kiadások '!$F46/12</f>
        <v>0</v>
      </c>
      <c r="J46" s="188">
        <f>'3. kiadások '!$F46/12</f>
        <v>0</v>
      </c>
      <c r="K46" s="188">
        <f>'3. kiadások '!$F46/12</f>
        <v>0</v>
      </c>
      <c r="L46" s="188">
        <f>'3. kiadások '!$F46/12</f>
        <v>0</v>
      </c>
      <c r="M46" s="188">
        <f>'3. kiadások '!$F46/12</f>
        <v>0</v>
      </c>
      <c r="N46" s="188">
        <f>'3. kiadások '!$F46/12</f>
        <v>0</v>
      </c>
      <c r="O46" s="90"/>
      <c r="P46" s="4"/>
      <c r="Q46" s="4"/>
    </row>
    <row r="47" spans="1:17" ht="15">
      <c r="A47" s="5" t="s">
        <v>489</v>
      </c>
      <c r="B47" s="29" t="s">
        <v>203</v>
      </c>
      <c r="C47" s="188">
        <f>'3. kiadások '!$F47/12</f>
        <v>0</v>
      </c>
      <c r="D47" s="188">
        <f>'3. kiadások '!$F47/12</f>
        <v>0</v>
      </c>
      <c r="E47" s="188">
        <f>'3. kiadások '!$F47/12</f>
        <v>0</v>
      </c>
      <c r="F47" s="188">
        <f>'3. kiadások '!$F47/12</f>
        <v>0</v>
      </c>
      <c r="G47" s="188">
        <f>'3. kiadások '!$F47/12</f>
        <v>0</v>
      </c>
      <c r="H47" s="188">
        <f>'3. kiadások '!$F47/12</f>
        <v>0</v>
      </c>
      <c r="I47" s="188">
        <f>'3. kiadások '!$F47/12</f>
        <v>0</v>
      </c>
      <c r="J47" s="188">
        <f>'3. kiadások '!$F47/12</f>
        <v>0</v>
      </c>
      <c r="K47" s="188">
        <f>'3. kiadások '!$F47/12</f>
        <v>0</v>
      </c>
      <c r="L47" s="188">
        <f>'3. kiadások '!$F47/12</f>
        <v>0</v>
      </c>
      <c r="M47" s="188">
        <f>'3. kiadások '!$F47/12</f>
        <v>0</v>
      </c>
      <c r="N47" s="188">
        <f>'3. kiadások '!$F47/12</f>
        <v>0</v>
      </c>
      <c r="O47" s="90"/>
      <c r="P47" s="4"/>
      <c r="Q47" s="4"/>
    </row>
    <row r="48" spans="1:17" ht="15">
      <c r="A48" s="5" t="s">
        <v>490</v>
      </c>
      <c r="B48" s="29" t="s">
        <v>204</v>
      </c>
      <c r="C48" s="188">
        <f>'3. kiadások '!$F48/12</f>
        <v>0</v>
      </c>
      <c r="D48" s="188">
        <f>'3. kiadások '!$F48/12</f>
        <v>0</v>
      </c>
      <c r="E48" s="188">
        <f>'3. kiadások '!$F48/12</f>
        <v>0</v>
      </c>
      <c r="F48" s="188">
        <f>'3. kiadások '!$F48/12</f>
        <v>0</v>
      </c>
      <c r="G48" s="188">
        <f>'3. kiadások '!$F48/12</f>
        <v>0</v>
      </c>
      <c r="H48" s="188">
        <f>'3. kiadások '!$F48/12</f>
        <v>0</v>
      </c>
      <c r="I48" s="188">
        <f>'3. kiadások '!$F48/12</f>
        <v>0</v>
      </c>
      <c r="J48" s="188">
        <f>'3. kiadások '!$F48/12</f>
        <v>0</v>
      </c>
      <c r="K48" s="188">
        <f>'3. kiadások '!$F48/12</f>
        <v>0</v>
      </c>
      <c r="L48" s="188">
        <f>'3. kiadások '!$F48/12</f>
        <v>0</v>
      </c>
      <c r="M48" s="188">
        <f>'3. kiadások '!$F48/12</f>
        <v>0</v>
      </c>
      <c r="N48" s="188">
        <f>'3. kiadások '!$F48/12</f>
        <v>0</v>
      </c>
      <c r="O48" s="90">
        <f>SUM(C48:N48)</f>
        <v>0</v>
      </c>
      <c r="P48" s="4"/>
      <c r="Q48" s="4"/>
    </row>
    <row r="49" spans="1:17" ht="15">
      <c r="A49" s="5" t="s">
        <v>205</v>
      </c>
      <c r="B49" s="29" t="s">
        <v>206</v>
      </c>
      <c r="C49" s="188">
        <f>'3. kiadások '!$F49/12</f>
        <v>0</v>
      </c>
      <c r="D49" s="188">
        <f>'3. kiadások '!$F49/12</f>
        <v>0</v>
      </c>
      <c r="E49" s="188">
        <f>'3. kiadások '!$F49/12</f>
        <v>0</v>
      </c>
      <c r="F49" s="188">
        <f>'3. kiadások '!$F49/12</f>
        <v>0</v>
      </c>
      <c r="G49" s="188">
        <f>'3. kiadások '!$F49/12</f>
        <v>0</v>
      </c>
      <c r="H49" s="188">
        <f>'3. kiadások '!$F49/12</f>
        <v>0</v>
      </c>
      <c r="I49" s="188">
        <f>'3. kiadások '!$F49/12</f>
        <v>0</v>
      </c>
      <c r="J49" s="188">
        <f>'3. kiadások '!$F49/12</f>
        <v>0</v>
      </c>
      <c r="K49" s="188">
        <f>'3. kiadások '!$F49/12</f>
        <v>0</v>
      </c>
      <c r="L49" s="188">
        <f>'3. kiadások '!$F49/12</f>
        <v>0</v>
      </c>
      <c r="M49" s="188">
        <f>'3. kiadások '!$F49/12</f>
        <v>0</v>
      </c>
      <c r="N49" s="188">
        <f>'3. kiadások '!$F49/12</f>
        <v>0</v>
      </c>
      <c r="O49" s="90"/>
      <c r="P49" s="4"/>
      <c r="Q49" s="4"/>
    </row>
    <row r="50" spans="1:17" ht="15">
      <c r="A50" s="7" t="s">
        <v>432</v>
      </c>
      <c r="B50" s="32" t="s">
        <v>207</v>
      </c>
      <c r="C50" s="188">
        <f>'3. kiadások '!$F50/12</f>
        <v>247991.66666666666</v>
      </c>
      <c r="D50" s="188">
        <f>'3. kiadások '!$F50/12</f>
        <v>247991.66666666666</v>
      </c>
      <c r="E50" s="188">
        <f>'3. kiadások '!$F50/12</f>
        <v>247991.66666666666</v>
      </c>
      <c r="F50" s="188">
        <f>'3. kiadások '!$F50/12</f>
        <v>247991.66666666666</v>
      </c>
      <c r="G50" s="188">
        <f>'3. kiadások '!$F50/12</f>
        <v>247991.66666666666</v>
      </c>
      <c r="H50" s="188">
        <f>'3. kiadások '!$F50/12</f>
        <v>247991.66666666666</v>
      </c>
      <c r="I50" s="188">
        <f>'3. kiadások '!$F50/12</f>
        <v>247991.66666666666</v>
      </c>
      <c r="J50" s="188">
        <f>'3. kiadások '!$F50/12</f>
        <v>247991.66666666666</v>
      </c>
      <c r="K50" s="188">
        <f>'3. kiadások '!$F50/12</f>
        <v>247991.66666666666</v>
      </c>
      <c r="L50" s="188">
        <f>'3. kiadások '!$F50/12</f>
        <v>247991.66666666666</v>
      </c>
      <c r="M50" s="188">
        <f>'3. kiadások '!$F50/12</f>
        <v>247991.66666666666</v>
      </c>
      <c r="N50" s="188">
        <f>'3. kiadások '!$F50/12</f>
        <v>247991.66666666666</v>
      </c>
      <c r="O50" s="90">
        <f>SUM(C50:N50)</f>
        <v>2975899.9999999995</v>
      </c>
      <c r="P50" s="4"/>
      <c r="Q50" s="4"/>
    </row>
    <row r="51" spans="1:17" ht="15">
      <c r="A51" s="38" t="s">
        <v>433</v>
      </c>
      <c r="B51" s="50" t="s">
        <v>208</v>
      </c>
      <c r="C51" s="188">
        <f>'3. kiadások '!$F51/12</f>
        <v>1203825</v>
      </c>
      <c r="D51" s="188">
        <f>'3. kiadások '!$F51/12</f>
        <v>1203825</v>
      </c>
      <c r="E51" s="188">
        <f>'3. kiadások '!$F51/12</f>
        <v>1203825</v>
      </c>
      <c r="F51" s="188">
        <f>'3. kiadások '!$F51/12</f>
        <v>1203825</v>
      </c>
      <c r="G51" s="188">
        <f>'3. kiadások '!$F51/12</f>
        <v>1203825</v>
      </c>
      <c r="H51" s="188">
        <f>'3. kiadások '!$F51/12</f>
        <v>1203825</v>
      </c>
      <c r="I51" s="188">
        <f>'3. kiadások '!$F51/12</f>
        <v>1203825</v>
      </c>
      <c r="J51" s="188">
        <f>'3. kiadások '!$F51/12</f>
        <v>1203825</v>
      </c>
      <c r="K51" s="188">
        <f>'3. kiadások '!$F51/12</f>
        <v>1203825</v>
      </c>
      <c r="L51" s="188">
        <f>'3. kiadások '!$F51/12</f>
        <v>1203825</v>
      </c>
      <c r="M51" s="188">
        <f>'3. kiadások '!$F51/12</f>
        <v>1203825</v>
      </c>
      <c r="N51" s="188">
        <f>'3. kiadások '!$F51/12</f>
        <v>1203825</v>
      </c>
      <c r="O51" s="90">
        <f>SUM(C51:N51)</f>
        <v>14445900</v>
      </c>
      <c r="P51" s="4"/>
      <c r="Q51" s="4"/>
    </row>
    <row r="52" spans="1:17" ht="15">
      <c r="A52" s="13" t="s">
        <v>209</v>
      </c>
      <c r="B52" s="29" t="s">
        <v>210</v>
      </c>
      <c r="C52" s="188">
        <f>'3. kiadások '!$F52/12</f>
        <v>0</v>
      </c>
      <c r="D52" s="188">
        <f>'3. kiadások '!$F52/12</f>
        <v>0</v>
      </c>
      <c r="E52" s="188">
        <f>'3. kiadások '!$F52/12</f>
        <v>0</v>
      </c>
      <c r="F52" s="188">
        <f>'3. kiadások '!$F52/12</f>
        <v>0</v>
      </c>
      <c r="G52" s="188">
        <f>'3. kiadások '!$F52/12</f>
        <v>0</v>
      </c>
      <c r="H52" s="188">
        <f>'3. kiadások '!$F52/12</f>
        <v>0</v>
      </c>
      <c r="I52" s="188">
        <f>'3. kiadások '!$F52/12</f>
        <v>0</v>
      </c>
      <c r="J52" s="188">
        <f>'3. kiadások '!$F52/12</f>
        <v>0</v>
      </c>
      <c r="K52" s="188">
        <f>'3. kiadások '!$F52/12</f>
        <v>0</v>
      </c>
      <c r="L52" s="188">
        <f>'3. kiadások '!$F52/12</f>
        <v>0</v>
      </c>
      <c r="M52" s="188">
        <f>'3. kiadások '!$F52/12</f>
        <v>0</v>
      </c>
      <c r="N52" s="188">
        <f>'3. kiadások '!$F52/12</f>
        <v>0</v>
      </c>
      <c r="O52" s="90"/>
      <c r="P52" s="4"/>
      <c r="Q52" s="4"/>
    </row>
    <row r="53" spans="1:17" ht="15">
      <c r="A53" s="13" t="s">
        <v>434</v>
      </c>
      <c r="B53" s="29" t="s">
        <v>211</v>
      </c>
      <c r="C53" s="188">
        <f>'3. kiadások '!$F53/12</f>
        <v>0</v>
      </c>
      <c r="D53" s="188">
        <f>'3. kiadások '!$F53/12</f>
        <v>0</v>
      </c>
      <c r="E53" s="188">
        <f>'3. kiadások '!$F53/12</f>
        <v>0</v>
      </c>
      <c r="F53" s="188">
        <f>'3. kiadások '!$F53/12</f>
        <v>0</v>
      </c>
      <c r="G53" s="188">
        <f>'3. kiadások '!$F53/12</f>
        <v>0</v>
      </c>
      <c r="H53" s="188">
        <f>'3. kiadások '!$F53/12</f>
        <v>0</v>
      </c>
      <c r="I53" s="188">
        <f>'3. kiadások '!$F53/12</f>
        <v>0</v>
      </c>
      <c r="J53" s="188">
        <f>'3. kiadások '!$F53/12</f>
        <v>0</v>
      </c>
      <c r="K53" s="188">
        <f>'3. kiadások '!$F53/12</f>
        <v>0</v>
      </c>
      <c r="L53" s="188">
        <f>'3. kiadások '!$F53/12</f>
        <v>0</v>
      </c>
      <c r="M53" s="188">
        <f>'3. kiadások '!$F53/12</f>
        <v>0</v>
      </c>
      <c r="N53" s="188">
        <f>'3. kiadások '!$F53/12</f>
        <v>0</v>
      </c>
      <c r="O53" s="90"/>
      <c r="P53" s="4"/>
      <c r="Q53" s="4"/>
    </row>
    <row r="54" spans="1:17" ht="15">
      <c r="A54" s="17" t="s">
        <v>491</v>
      </c>
      <c r="B54" s="29" t="s">
        <v>212</v>
      </c>
      <c r="C54" s="188">
        <f>'3. kiadások '!$F54/12</f>
        <v>0</v>
      </c>
      <c r="D54" s="188">
        <f>'3. kiadások '!$F54/12</f>
        <v>0</v>
      </c>
      <c r="E54" s="188">
        <f>'3. kiadások '!$F54/12</f>
        <v>0</v>
      </c>
      <c r="F54" s="188">
        <f>'3. kiadások '!$F54/12</f>
        <v>0</v>
      </c>
      <c r="G54" s="188">
        <f>'3. kiadások '!$F54/12</f>
        <v>0</v>
      </c>
      <c r="H54" s="188">
        <f>'3. kiadások '!$F54/12</f>
        <v>0</v>
      </c>
      <c r="I54" s="188">
        <f>'3. kiadások '!$F54/12</f>
        <v>0</v>
      </c>
      <c r="J54" s="188">
        <f>'3. kiadások '!$F54/12</f>
        <v>0</v>
      </c>
      <c r="K54" s="188">
        <f>'3. kiadások '!$F54/12</f>
        <v>0</v>
      </c>
      <c r="L54" s="188">
        <f>'3. kiadások '!$F54/12</f>
        <v>0</v>
      </c>
      <c r="M54" s="188">
        <f>'3. kiadások '!$F54/12</f>
        <v>0</v>
      </c>
      <c r="N54" s="188">
        <f>'3. kiadások '!$F54/12</f>
        <v>0</v>
      </c>
      <c r="O54" s="90"/>
      <c r="P54" s="4"/>
      <c r="Q54" s="4"/>
    </row>
    <row r="55" spans="1:17" ht="15">
      <c r="A55" s="17" t="s">
        <v>492</v>
      </c>
      <c r="B55" s="29" t="s">
        <v>213</v>
      </c>
      <c r="C55" s="188">
        <f>'3. kiadások '!$F55/12</f>
        <v>0</v>
      </c>
      <c r="D55" s="188">
        <f>'3. kiadások '!$F55/12</f>
        <v>0</v>
      </c>
      <c r="E55" s="188">
        <f>'3. kiadások '!$F55/12</f>
        <v>0</v>
      </c>
      <c r="F55" s="188">
        <f>'3. kiadások '!$F55/12</f>
        <v>0</v>
      </c>
      <c r="G55" s="188">
        <f>'3. kiadások '!$F55/12</f>
        <v>0</v>
      </c>
      <c r="H55" s="188">
        <f>'3. kiadások '!$F55/12</f>
        <v>0</v>
      </c>
      <c r="I55" s="188">
        <f>'3. kiadások '!$F55/12</f>
        <v>0</v>
      </c>
      <c r="J55" s="188">
        <f>'3. kiadások '!$F55/12</f>
        <v>0</v>
      </c>
      <c r="K55" s="188">
        <f>'3. kiadások '!$F55/12</f>
        <v>0</v>
      </c>
      <c r="L55" s="188">
        <f>'3. kiadások '!$F55/12</f>
        <v>0</v>
      </c>
      <c r="M55" s="188">
        <f>'3. kiadások '!$F55/12</f>
        <v>0</v>
      </c>
      <c r="N55" s="188">
        <f>'3. kiadások '!$F55/12</f>
        <v>0</v>
      </c>
      <c r="O55" s="90"/>
      <c r="P55" s="4"/>
      <c r="Q55" s="4"/>
    </row>
    <row r="56" spans="1:17" ht="15">
      <c r="A56" s="17" t="s">
        <v>493</v>
      </c>
      <c r="B56" s="29" t="s">
        <v>214</v>
      </c>
      <c r="C56" s="188">
        <f>'3. kiadások '!$F56/12</f>
        <v>0</v>
      </c>
      <c r="D56" s="188">
        <f>'3. kiadások '!$F56/12</f>
        <v>0</v>
      </c>
      <c r="E56" s="188">
        <f>'3. kiadások '!$F56/12</f>
        <v>0</v>
      </c>
      <c r="F56" s="188">
        <f>'3. kiadások '!$F56/12</f>
        <v>0</v>
      </c>
      <c r="G56" s="188">
        <f>'3. kiadások '!$F56/12</f>
        <v>0</v>
      </c>
      <c r="H56" s="188">
        <f>'3. kiadások '!$F56/12</f>
        <v>0</v>
      </c>
      <c r="I56" s="188">
        <f>'3. kiadások '!$F56/12</f>
        <v>0</v>
      </c>
      <c r="J56" s="188">
        <f>'3. kiadások '!$F56/12</f>
        <v>0</v>
      </c>
      <c r="K56" s="188">
        <f>'3. kiadások '!$F56/12</f>
        <v>0</v>
      </c>
      <c r="L56" s="188">
        <f>'3. kiadások '!$F56/12</f>
        <v>0</v>
      </c>
      <c r="M56" s="188">
        <f>'3. kiadások '!$F56/12</f>
        <v>0</v>
      </c>
      <c r="N56" s="188">
        <f>'3. kiadások '!$F56/12</f>
        <v>0</v>
      </c>
      <c r="O56" s="90"/>
      <c r="P56" s="4"/>
      <c r="Q56" s="4"/>
    </row>
    <row r="57" spans="1:17" ht="15">
      <c r="A57" s="13" t="s">
        <v>494</v>
      </c>
      <c r="B57" s="29" t="s">
        <v>215</v>
      </c>
      <c r="C57" s="188">
        <f>'3. kiadások '!$F57/12</f>
        <v>0</v>
      </c>
      <c r="D57" s="188">
        <f>'3. kiadások '!$F57/12</f>
        <v>0</v>
      </c>
      <c r="E57" s="188">
        <f>'3. kiadások '!$F57/12</f>
        <v>0</v>
      </c>
      <c r="F57" s="188">
        <f>'3. kiadások '!$F57/12</f>
        <v>0</v>
      </c>
      <c r="G57" s="188">
        <f>'3. kiadások '!$F57/12</f>
        <v>0</v>
      </c>
      <c r="H57" s="188">
        <f>'3. kiadások '!$F57/12</f>
        <v>0</v>
      </c>
      <c r="I57" s="188">
        <f>'3. kiadások '!$F57/12</f>
        <v>0</v>
      </c>
      <c r="J57" s="188">
        <f>'3. kiadások '!$F57/12</f>
        <v>0</v>
      </c>
      <c r="K57" s="188">
        <f>'3. kiadások '!$F57/12</f>
        <v>0</v>
      </c>
      <c r="L57" s="188">
        <f>'3. kiadások '!$F57/12</f>
        <v>0</v>
      </c>
      <c r="M57" s="188">
        <f>'3. kiadások '!$F57/12</f>
        <v>0</v>
      </c>
      <c r="N57" s="188">
        <f>'3. kiadások '!$F57/12</f>
        <v>0</v>
      </c>
      <c r="O57" s="90"/>
      <c r="P57" s="4"/>
      <c r="Q57" s="4"/>
    </row>
    <row r="58" spans="1:17" ht="15">
      <c r="A58" s="13" t="s">
        <v>495</v>
      </c>
      <c r="B58" s="29" t="s">
        <v>216</v>
      </c>
      <c r="C58" s="188">
        <f>'3. kiadások '!$F58/12</f>
        <v>0</v>
      </c>
      <c r="D58" s="188">
        <f>'3. kiadások '!$F58/12</f>
        <v>0</v>
      </c>
      <c r="E58" s="188">
        <f>'3. kiadások '!$F58/12</f>
        <v>0</v>
      </c>
      <c r="F58" s="188">
        <f>'3. kiadások '!$F58/12</f>
        <v>0</v>
      </c>
      <c r="G58" s="188">
        <f>'3. kiadások '!$F58/12</f>
        <v>0</v>
      </c>
      <c r="H58" s="188">
        <f>'3. kiadások '!$F58/12</f>
        <v>0</v>
      </c>
      <c r="I58" s="188">
        <f>'3. kiadások '!$F58/12</f>
        <v>0</v>
      </c>
      <c r="J58" s="188">
        <f>'3. kiadások '!$F58/12</f>
        <v>0</v>
      </c>
      <c r="K58" s="188">
        <f>'3. kiadások '!$F58/12</f>
        <v>0</v>
      </c>
      <c r="L58" s="188">
        <f>'3. kiadások '!$F58/12</f>
        <v>0</v>
      </c>
      <c r="M58" s="188">
        <f>'3. kiadások '!$F58/12</f>
        <v>0</v>
      </c>
      <c r="N58" s="188">
        <f>'3. kiadások '!$F58/12</f>
        <v>0</v>
      </c>
      <c r="O58" s="90"/>
      <c r="P58" s="4"/>
      <c r="Q58" s="4"/>
    </row>
    <row r="59" spans="1:17" ht="15">
      <c r="A59" s="13" t="s">
        <v>496</v>
      </c>
      <c r="B59" s="29" t="s">
        <v>217</v>
      </c>
      <c r="C59" s="188">
        <f>'3. kiadások '!$F59/12</f>
        <v>259416.66666666666</v>
      </c>
      <c r="D59" s="188">
        <f>'3. kiadások '!$F59/12</f>
        <v>259416.66666666666</v>
      </c>
      <c r="E59" s="188">
        <f>'3. kiadások '!$F59/12</f>
        <v>259416.66666666666</v>
      </c>
      <c r="F59" s="188">
        <f>'3. kiadások '!$F59/12</f>
        <v>259416.66666666666</v>
      </c>
      <c r="G59" s="188">
        <f>'3. kiadások '!$F59/12</f>
        <v>259416.66666666666</v>
      </c>
      <c r="H59" s="188">
        <f>'3. kiadások '!$F59/12</f>
        <v>259416.66666666666</v>
      </c>
      <c r="I59" s="188">
        <f>'3. kiadások '!$F59/12</f>
        <v>259416.66666666666</v>
      </c>
      <c r="J59" s="188">
        <f>'3. kiadások '!$F59/12</f>
        <v>259416.66666666666</v>
      </c>
      <c r="K59" s="188">
        <f>'3. kiadások '!$F59/12</f>
        <v>259416.66666666666</v>
      </c>
      <c r="L59" s="188">
        <f>'3. kiadások '!$F59/12</f>
        <v>259416.66666666666</v>
      </c>
      <c r="M59" s="188">
        <f>'3. kiadások '!$F59/12</f>
        <v>259416.66666666666</v>
      </c>
      <c r="N59" s="188">
        <f>'3. kiadások '!$F59/12</f>
        <v>259416.66666666666</v>
      </c>
      <c r="O59" s="90">
        <f>SUM(C59:N59)</f>
        <v>3112999.9999999995</v>
      </c>
      <c r="P59" s="4"/>
      <c r="Q59" s="4"/>
    </row>
    <row r="60" spans="1:17" ht="15">
      <c r="A60" s="47" t="s">
        <v>463</v>
      </c>
      <c r="B60" s="50" t="s">
        <v>218</v>
      </c>
      <c r="C60" s="188">
        <f>'3. kiadások '!$F60/12</f>
        <v>259416.66666666666</v>
      </c>
      <c r="D60" s="188">
        <f>'3. kiadások '!$F60/12</f>
        <v>259416.66666666666</v>
      </c>
      <c r="E60" s="188">
        <f>'3. kiadások '!$F60/12</f>
        <v>259416.66666666666</v>
      </c>
      <c r="F60" s="188">
        <f>'3. kiadások '!$F60/12</f>
        <v>259416.66666666666</v>
      </c>
      <c r="G60" s="188">
        <f>'3. kiadások '!$F60/12</f>
        <v>259416.66666666666</v>
      </c>
      <c r="H60" s="188">
        <f>'3. kiadások '!$F60/12</f>
        <v>259416.66666666666</v>
      </c>
      <c r="I60" s="188">
        <f>'3. kiadások '!$F60/12</f>
        <v>259416.66666666666</v>
      </c>
      <c r="J60" s="188">
        <f>'3. kiadások '!$F60/12</f>
        <v>259416.66666666666</v>
      </c>
      <c r="K60" s="188">
        <f>'3. kiadások '!$F60/12</f>
        <v>259416.66666666666</v>
      </c>
      <c r="L60" s="188">
        <f>'3. kiadások '!$F60/12</f>
        <v>259416.66666666666</v>
      </c>
      <c r="M60" s="188">
        <f>'3. kiadások '!$F60/12</f>
        <v>259416.66666666666</v>
      </c>
      <c r="N60" s="188">
        <f>'3. kiadások '!$F60/12</f>
        <v>259416.66666666666</v>
      </c>
      <c r="O60" s="90">
        <f>SUM(C60:N60)</f>
        <v>3112999.9999999995</v>
      </c>
      <c r="P60" s="4"/>
      <c r="Q60" s="4"/>
    </row>
    <row r="61" spans="1:17" ht="15">
      <c r="A61" s="12" t="s">
        <v>497</v>
      </c>
      <c r="B61" s="29" t="s">
        <v>219</v>
      </c>
      <c r="C61" s="188">
        <f>'3. kiadások '!$F61/12</f>
        <v>0</v>
      </c>
      <c r="D61" s="188">
        <f>'3. kiadások '!$F61/12</f>
        <v>0</v>
      </c>
      <c r="E61" s="188">
        <f>'3. kiadások '!$F61/12</f>
        <v>0</v>
      </c>
      <c r="F61" s="188">
        <f>'3. kiadások '!$F61/12</f>
        <v>0</v>
      </c>
      <c r="G61" s="188">
        <f>'3. kiadások '!$F61/12</f>
        <v>0</v>
      </c>
      <c r="H61" s="188">
        <f>'3. kiadások '!$F61/12</f>
        <v>0</v>
      </c>
      <c r="I61" s="188">
        <f>'3. kiadások '!$F61/12</f>
        <v>0</v>
      </c>
      <c r="J61" s="188">
        <f>'3. kiadások '!$F61/12</f>
        <v>0</v>
      </c>
      <c r="K61" s="188">
        <f>'3. kiadások '!$F61/12</f>
        <v>0</v>
      </c>
      <c r="L61" s="188">
        <f>'3. kiadások '!$F61/12</f>
        <v>0</v>
      </c>
      <c r="M61" s="188">
        <f>'3. kiadások '!$F61/12</f>
        <v>0</v>
      </c>
      <c r="N61" s="188">
        <f>'3. kiadások '!$F61/12</f>
        <v>0</v>
      </c>
      <c r="O61" s="90"/>
      <c r="P61" s="4"/>
      <c r="Q61" s="4"/>
    </row>
    <row r="62" spans="1:17" ht="15">
      <c r="A62" s="12" t="s">
        <v>220</v>
      </c>
      <c r="B62" s="29" t="s">
        <v>221</v>
      </c>
      <c r="C62" s="188">
        <f>'3. kiadások '!$F62/12</f>
        <v>0</v>
      </c>
      <c r="D62" s="188">
        <f>'3. kiadások '!$F62/12</f>
        <v>0</v>
      </c>
      <c r="E62" s="188">
        <f>'3. kiadások '!$F62/12</f>
        <v>0</v>
      </c>
      <c r="F62" s="188">
        <f>'3. kiadások '!$F62/12</f>
        <v>0</v>
      </c>
      <c r="G62" s="188">
        <f>'3. kiadások '!$F62/12</f>
        <v>0</v>
      </c>
      <c r="H62" s="188">
        <f>'3. kiadások '!$F62/12</f>
        <v>0</v>
      </c>
      <c r="I62" s="188">
        <f>'3. kiadások '!$F62/12</f>
        <v>0</v>
      </c>
      <c r="J62" s="188">
        <f>'3. kiadások '!$F62/12</f>
        <v>0</v>
      </c>
      <c r="K62" s="188">
        <f>'3. kiadások '!$F62/12</f>
        <v>0</v>
      </c>
      <c r="L62" s="188">
        <f>'3. kiadások '!$F62/12</f>
        <v>0</v>
      </c>
      <c r="M62" s="188">
        <f>'3. kiadások '!$F62/12</f>
        <v>0</v>
      </c>
      <c r="N62" s="188">
        <f>'3. kiadások '!$F62/12</f>
        <v>0</v>
      </c>
      <c r="O62" s="90"/>
      <c r="P62" s="4"/>
      <c r="Q62" s="4"/>
    </row>
    <row r="63" spans="1:17" ht="15">
      <c r="A63" s="12" t="s">
        <v>222</v>
      </c>
      <c r="B63" s="29" t="s">
        <v>223</v>
      </c>
      <c r="C63" s="188">
        <f>'3. kiadások '!$F63/12</f>
        <v>0</v>
      </c>
      <c r="D63" s="188">
        <f>'3. kiadások '!$F63/12</f>
        <v>0</v>
      </c>
      <c r="E63" s="188">
        <f>'3. kiadások '!$F63/12</f>
        <v>0</v>
      </c>
      <c r="F63" s="188">
        <f>'3. kiadások '!$F63/12</f>
        <v>0</v>
      </c>
      <c r="G63" s="188">
        <f>'3. kiadások '!$F63/12</f>
        <v>0</v>
      </c>
      <c r="H63" s="188">
        <f>'3. kiadások '!$F63/12</f>
        <v>0</v>
      </c>
      <c r="I63" s="188">
        <f>'3. kiadások '!$F63/12</f>
        <v>0</v>
      </c>
      <c r="J63" s="188">
        <f>'3. kiadások '!$F63/12</f>
        <v>0</v>
      </c>
      <c r="K63" s="188">
        <f>'3. kiadások '!$F63/12</f>
        <v>0</v>
      </c>
      <c r="L63" s="188">
        <f>'3. kiadások '!$F63/12</f>
        <v>0</v>
      </c>
      <c r="M63" s="188">
        <f>'3. kiadások '!$F63/12</f>
        <v>0</v>
      </c>
      <c r="N63" s="188">
        <f>'3. kiadások '!$F63/12</f>
        <v>0</v>
      </c>
      <c r="O63" s="90"/>
      <c r="P63" s="4"/>
      <c r="Q63" s="4"/>
    </row>
    <row r="64" spans="1:17" ht="15">
      <c r="A64" s="12" t="s">
        <v>464</v>
      </c>
      <c r="B64" s="29" t="s">
        <v>224</v>
      </c>
      <c r="C64" s="188">
        <f>'3. kiadások '!$F64/12</f>
        <v>0</v>
      </c>
      <c r="D64" s="188">
        <f>'3. kiadások '!$F64/12</f>
        <v>0</v>
      </c>
      <c r="E64" s="188">
        <f>'3. kiadások '!$F64/12</f>
        <v>0</v>
      </c>
      <c r="F64" s="188">
        <f>'3. kiadások '!$F64/12</f>
        <v>0</v>
      </c>
      <c r="G64" s="188">
        <f>'3. kiadások '!$F64/12</f>
        <v>0</v>
      </c>
      <c r="H64" s="188">
        <f>'3. kiadások '!$F64/12</f>
        <v>0</v>
      </c>
      <c r="I64" s="188">
        <f>'3. kiadások '!$F64/12</f>
        <v>0</v>
      </c>
      <c r="J64" s="188">
        <f>'3. kiadások '!$F64/12</f>
        <v>0</v>
      </c>
      <c r="K64" s="188">
        <f>'3. kiadások '!$F64/12</f>
        <v>0</v>
      </c>
      <c r="L64" s="188">
        <f>'3. kiadások '!$F64/12</f>
        <v>0</v>
      </c>
      <c r="M64" s="188">
        <f>'3. kiadások '!$F64/12</f>
        <v>0</v>
      </c>
      <c r="N64" s="188">
        <f>'3. kiadások '!$F64/12</f>
        <v>0</v>
      </c>
      <c r="O64" s="90"/>
      <c r="P64" s="4"/>
      <c r="Q64" s="4"/>
    </row>
    <row r="65" spans="1:17" ht="15">
      <c r="A65" s="12" t="s">
        <v>498</v>
      </c>
      <c r="B65" s="29" t="s">
        <v>225</v>
      </c>
      <c r="C65" s="188">
        <f>'3. kiadások '!$F65/12</f>
        <v>0</v>
      </c>
      <c r="D65" s="188">
        <f>'3. kiadások '!$F65/12</f>
        <v>0</v>
      </c>
      <c r="E65" s="188">
        <f>'3. kiadások '!$F65/12</f>
        <v>0</v>
      </c>
      <c r="F65" s="188">
        <f>'3. kiadások '!$F65/12</f>
        <v>0</v>
      </c>
      <c r="G65" s="188">
        <f>'3. kiadások '!$F65/12</f>
        <v>0</v>
      </c>
      <c r="H65" s="188">
        <f>'3. kiadások '!$F65/12</f>
        <v>0</v>
      </c>
      <c r="I65" s="188">
        <f>'3. kiadások '!$F65/12</f>
        <v>0</v>
      </c>
      <c r="J65" s="188">
        <f>'3. kiadások '!$F65/12</f>
        <v>0</v>
      </c>
      <c r="K65" s="188">
        <f>'3. kiadások '!$F65/12</f>
        <v>0</v>
      </c>
      <c r="L65" s="188">
        <f>'3. kiadások '!$F65/12</f>
        <v>0</v>
      </c>
      <c r="M65" s="188">
        <f>'3. kiadások '!$F65/12</f>
        <v>0</v>
      </c>
      <c r="N65" s="188">
        <f>'3. kiadások '!$F65/12</f>
        <v>0</v>
      </c>
      <c r="O65" s="90"/>
      <c r="P65" s="4"/>
      <c r="Q65" s="4"/>
    </row>
    <row r="66" spans="1:17" ht="15">
      <c r="A66" s="12" t="s">
        <v>466</v>
      </c>
      <c r="B66" s="29" t="s">
        <v>226</v>
      </c>
      <c r="C66" s="188">
        <f>'3. kiadások '!$F66/12</f>
        <v>228791.33333333334</v>
      </c>
      <c r="D66" s="188">
        <f>'3. kiadások '!$F66/12</f>
        <v>228791.33333333334</v>
      </c>
      <c r="E66" s="188">
        <f>'3. kiadások '!$F66/12</f>
        <v>228791.33333333334</v>
      </c>
      <c r="F66" s="188">
        <f>'3. kiadások '!$F66/12</f>
        <v>228791.33333333334</v>
      </c>
      <c r="G66" s="188">
        <f>'3. kiadások '!$F66/12</f>
        <v>228791.33333333334</v>
      </c>
      <c r="H66" s="188">
        <f>'3. kiadások '!$F66/12</f>
        <v>228791.33333333334</v>
      </c>
      <c r="I66" s="188">
        <f>'3. kiadások '!$F66/12</f>
        <v>228791.33333333334</v>
      </c>
      <c r="J66" s="188">
        <f>'3. kiadások '!$F66/12</f>
        <v>228791.33333333334</v>
      </c>
      <c r="K66" s="188">
        <f>'3. kiadások '!$F66/12</f>
        <v>228791.33333333334</v>
      </c>
      <c r="L66" s="188">
        <f>'3. kiadások '!$F66/12</f>
        <v>228791.33333333334</v>
      </c>
      <c r="M66" s="188">
        <f>'3. kiadások '!$F66/12</f>
        <v>228791.33333333334</v>
      </c>
      <c r="N66" s="188">
        <f>'3. kiadások '!$F66/12</f>
        <v>228791.33333333334</v>
      </c>
      <c r="O66" s="90">
        <f>SUM(C66:N66)</f>
        <v>2745496</v>
      </c>
      <c r="P66" s="4"/>
      <c r="Q66" s="4"/>
    </row>
    <row r="67" spans="1:17" ht="15">
      <c r="A67" s="12" t="s">
        <v>499</v>
      </c>
      <c r="B67" s="29" t="s">
        <v>227</v>
      </c>
      <c r="C67" s="188">
        <f>'3. kiadások '!$F67/12</f>
        <v>0</v>
      </c>
      <c r="D67" s="188">
        <f>'3. kiadások '!$F67/12</f>
        <v>0</v>
      </c>
      <c r="E67" s="188">
        <f>'3. kiadások '!$F67/12</f>
        <v>0</v>
      </c>
      <c r="F67" s="188">
        <f>'3. kiadások '!$F67/12</f>
        <v>0</v>
      </c>
      <c r="G67" s="188">
        <f>'3. kiadások '!$F67/12</f>
        <v>0</v>
      </c>
      <c r="H67" s="188">
        <f>'3. kiadások '!$F67/12</f>
        <v>0</v>
      </c>
      <c r="I67" s="188">
        <f>'3. kiadások '!$F67/12</f>
        <v>0</v>
      </c>
      <c r="J67" s="188">
        <f>'3. kiadások '!$F67/12</f>
        <v>0</v>
      </c>
      <c r="K67" s="188">
        <f>'3. kiadások '!$F67/12</f>
        <v>0</v>
      </c>
      <c r="L67" s="188">
        <f>'3. kiadások '!$F67/12</f>
        <v>0</v>
      </c>
      <c r="M67" s="188">
        <f>'3. kiadások '!$F67/12</f>
        <v>0</v>
      </c>
      <c r="N67" s="188">
        <f>'3. kiadások '!$F67/12</f>
        <v>0</v>
      </c>
      <c r="O67" s="90"/>
      <c r="P67" s="4"/>
      <c r="Q67" s="4"/>
    </row>
    <row r="68" spans="1:17" ht="15">
      <c r="A68" s="12" t="s">
        <v>500</v>
      </c>
      <c r="B68" s="29" t="s">
        <v>228</v>
      </c>
      <c r="C68" s="188">
        <f>'3. kiadások '!$F68/12</f>
        <v>0</v>
      </c>
      <c r="D68" s="188">
        <f>'3. kiadások '!$F68/12</f>
        <v>0</v>
      </c>
      <c r="E68" s="188">
        <f>'3. kiadások '!$F68/12</f>
        <v>0</v>
      </c>
      <c r="F68" s="188">
        <f>'3. kiadások '!$F68/12</f>
        <v>0</v>
      </c>
      <c r="G68" s="188">
        <f>'3. kiadások '!$F68/12</f>
        <v>0</v>
      </c>
      <c r="H68" s="188">
        <f>'3. kiadások '!$F68/12</f>
        <v>0</v>
      </c>
      <c r="I68" s="188">
        <f>'3. kiadások '!$F68/12</f>
        <v>0</v>
      </c>
      <c r="J68" s="188">
        <f>'3. kiadások '!$F68/12</f>
        <v>0</v>
      </c>
      <c r="K68" s="188">
        <f>'3. kiadások '!$F68/12</f>
        <v>0</v>
      </c>
      <c r="L68" s="188">
        <f>'3. kiadások '!$F68/12</f>
        <v>0</v>
      </c>
      <c r="M68" s="188">
        <f>'3. kiadások '!$F68/12</f>
        <v>0</v>
      </c>
      <c r="N68" s="188">
        <f>'3. kiadások '!$F68/12</f>
        <v>0</v>
      </c>
      <c r="O68" s="90"/>
      <c r="P68" s="4"/>
      <c r="Q68" s="4"/>
    </row>
    <row r="69" spans="1:17" ht="15">
      <c r="A69" s="12" t="s">
        <v>229</v>
      </c>
      <c r="B69" s="29" t="s">
        <v>230</v>
      </c>
      <c r="C69" s="188">
        <f>'3. kiadások '!$F69/12</f>
        <v>0</v>
      </c>
      <c r="D69" s="188">
        <f>'3. kiadások '!$F69/12</f>
        <v>0</v>
      </c>
      <c r="E69" s="188">
        <f>'3. kiadások '!$F69/12</f>
        <v>0</v>
      </c>
      <c r="F69" s="188">
        <f>'3. kiadások '!$F69/12</f>
        <v>0</v>
      </c>
      <c r="G69" s="188">
        <f>'3. kiadások '!$F69/12</f>
        <v>0</v>
      </c>
      <c r="H69" s="188">
        <f>'3. kiadások '!$F69/12</f>
        <v>0</v>
      </c>
      <c r="I69" s="188">
        <f>'3. kiadások '!$F69/12</f>
        <v>0</v>
      </c>
      <c r="J69" s="188">
        <f>'3. kiadások '!$F69/12</f>
        <v>0</v>
      </c>
      <c r="K69" s="188">
        <f>'3. kiadások '!$F69/12</f>
        <v>0</v>
      </c>
      <c r="L69" s="188">
        <f>'3. kiadások '!$F69/12</f>
        <v>0</v>
      </c>
      <c r="M69" s="188">
        <f>'3. kiadások '!$F69/12</f>
        <v>0</v>
      </c>
      <c r="N69" s="188">
        <f>'3. kiadások '!$F69/12</f>
        <v>0</v>
      </c>
      <c r="O69" s="90"/>
      <c r="P69" s="4"/>
      <c r="Q69" s="4"/>
    </row>
    <row r="70" spans="1:17" ht="15">
      <c r="A70" s="20" t="s">
        <v>231</v>
      </c>
      <c r="B70" s="29" t="s">
        <v>232</v>
      </c>
      <c r="C70" s="188">
        <f>'3. kiadások '!$F70/12</f>
        <v>0</v>
      </c>
      <c r="D70" s="188">
        <f>'3. kiadások '!$F70/12</f>
        <v>0</v>
      </c>
      <c r="E70" s="188">
        <f>'3. kiadások '!$F70/12</f>
        <v>0</v>
      </c>
      <c r="F70" s="188">
        <f>'3. kiadások '!$F70/12</f>
        <v>0</v>
      </c>
      <c r="G70" s="188">
        <f>'3. kiadások '!$F70/12</f>
        <v>0</v>
      </c>
      <c r="H70" s="188">
        <f>'3. kiadások '!$F70/12</f>
        <v>0</v>
      </c>
      <c r="I70" s="188">
        <f>'3. kiadások '!$F70/12</f>
        <v>0</v>
      </c>
      <c r="J70" s="188">
        <f>'3. kiadások '!$F70/12</f>
        <v>0</v>
      </c>
      <c r="K70" s="188">
        <f>'3. kiadások '!$F70/12</f>
        <v>0</v>
      </c>
      <c r="L70" s="188">
        <f>'3. kiadások '!$F70/12</f>
        <v>0</v>
      </c>
      <c r="M70" s="188">
        <f>'3. kiadások '!$F70/12</f>
        <v>0</v>
      </c>
      <c r="N70" s="188">
        <f>'3. kiadások '!$F70/12</f>
        <v>0</v>
      </c>
      <c r="O70" s="90"/>
      <c r="P70" s="4"/>
      <c r="Q70" s="4"/>
    </row>
    <row r="71" spans="1:17" ht="15">
      <c r="A71" s="12" t="s">
        <v>501</v>
      </c>
      <c r="B71" s="29" t="s">
        <v>233</v>
      </c>
      <c r="C71" s="188">
        <f>'3. kiadások '!$F71/12</f>
        <v>66666.66666666667</v>
      </c>
      <c r="D71" s="188">
        <f>'3. kiadások '!$F71/12</f>
        <v>66666.66666666667</v>
      </c>
      <c r="E71" s="188">
        <f>'3. kiadások '!$F71/12</f>
        <v>66666.66666666667</v>
      </c>
      <c r="F71" s="188">
        <f>'3. kiadások '!$F71/12</f>
        <v>66666.66666666667</v>
      </c>
      <c r="G71" s="188">
        <f>'3. kiadások '!$F71/12</f>
        <v>66666.66666666667</v>
      </c>
      <c r="H71" s="188">
        <f>'3. kiadások '!$F71/12</f>
        <v>66666.66666666667</v>
      </c>
      <c r="I71" s="188">
        <f>'3. kiadások '!$F71/12</f>
        <v>66666.66666666667</v>
      </c>
      <c r="J71" s="188">
        <f>'3. kiadások '!$F71/12</f>
        <v>66666.66666666667</v>
      </c>
      <c r="K71" s="188">
        <f>'3. kiadások '!$F71/12</f>
        <v>66666.66666666667</v>
      </c>
      <c r="L71" s="188">
        <f>'3. kiadások '!$F71/12</f>
        <v>66666.66666666667</v>
      </c>
      <c r="M71" s="188">
        <f>'3. kiadások '!$F71/12</f>
        <v>66666.66666666667</v>
      </c>
      <c r="N71" s="188">
        <f>'3. kiadások '!$F71/12</f>
        <v>66666.66666666667</v>
      </c>
      <c r="O71" s="90">
        <f>SUM(C71:N71)</f>
        <v>799999.9999999999</v>
      </c>
      <c r="P71" s="4"/>
      <c r="Q71" s="4"/>
    </row>
    <row r="72" spans="1:17" ht="15">
      <c r="A72" s="20" t="s">
        <v>74</v>
      </c>
      <c r="B72" s="29" t="s">
        <v>234</v>
      </c>
      <c r="C72" s="188">
        <f>'3. kiadások '!$F72/12</f>
        <v>125000</v>
      </c>
      <c r="D72" s="188">
        <f>'3. kiadások '!$F72/12</f>
        <v>125000</v>
      </c>
      <c r="E72" s="188">
        <f>'3. kiadások '!$F72/12</f>
        <v>125000</v>
      </c>
      <c r="F72" s="188">
        <f>'3. kiadások '!$F72/12</f>
        <v>125000</v>
      </c>
      <c r="G72" s="188">
        <f>'3. kiadások '!$F72/12</f>
        <v>125000</v>
      </c>
      <c r="H72" s="188">
        <f>'3. kiadások '!$F72/12</f>
        <v>125000</v>
      </c>
      <c r="I72" s="188">
        <f>'3. kiadások '!$F72/12</f>
        <v>125000</v>
      </c>
      <c r="J72" s="188">
        <f>'3. kiadások '!$F72/12</f>
        <v>125000</v>
      </c>
      <c r="K72" s="188">
        <f>'3. kiadások '!$F72/12</f>
        <v>125000</v>
      </c>
      <c r="L72" s="188">
        <f>'3. kiadások '!$F72/12</f>
        <v>125000</v>
      </c>
      <c r="M72" s="188">
        <f>'3. kiadások '!$F72/12</f>
        <v>125000</v>
      </c>
      <c r="N72" s="188">
        <f>'3. kiadások '!$F72/12</f>
        <v>125000</v>
      </c>
      <c r="O72" s="90">
        <f>SUM(C72:N72)</f>
        <v>1500000</v>
      </c>
      <c r="P72" s="4"/>
      <c r="Q72" s="4"/>
    </row>
    <row r="73" spans="1:17" ht="15">
      <c r="A73" s="20" t="s">
        <v>75</v>
      </c>
      <c r="B73" s="29" t="s">
        <v>234</v>
      </c>
      <c r="C73" s="188">
        <f>'3. kiadások '!$F73/12</f>
        <v>0</v>
      </c>
      <c r="D73" s="188">
        <f>'3. kiadások '!$F73/12</f>
        <v>0</v>
      </c>
      <c r="E73" s="188">
        <f>'3. kiadások '!$F73/12</f>
        <v>0</v>
      </c>
      <c r="F73" s="188">
        <f>'3. kiadások '!$F73/12</f>
        <v>0</v>
      </c>
      <c r="G73" s="188">
        <f>'3. kiadások '!$F73/12</f>
        <v>0</v>
      </c>
      <c r="H73" s="188">
        <f>'3. kiadások '!$F73/12</f>
        <v>0</v>
      </c>
      <c r="I73" s="188">
        <f>'3. kiadások '!$F73/12</f>
        <v>0</v>
      </c>
      <c r="J73" s="188">
        <f>'3. kiadások '!$F73/12</f>
        <v>0</v>
      </c>
      <c r="K73" s="188">
        <f>'3. kiadások '!$F73/12</f>
        <v>0</v>
      </c>
      <c r="L73" s="188">
        <f>'3. kiadások '!$F73/12</f>
        <v>0</v>
      </c>
      <c r="M73" s="188">
        <f>'3. kiadások '!$F73/12</f>
        <v>0</v>
      </c>
      <c r="N73" s="188">
        <f>'3. kiadások '!$F73/12</f>
        <v>0</v>
      </c>
      <c r="O73" s="90"/>
      <c r="P73" s="4"/>
      <c r="Q73" s="4"/>
    </row>
    <row r="74" spans="1:17" ht="15">
      <c r="A74" s="47" t="s">
        <v>469</v>
      </c>
      <c r="B74" s="50" t="s">
        <v>235</v>
      </c>
      <c r="C74" s="188">
        <f>'3. kiadások '!$F74/12</f>
        <v>420458</v>
      </c>
      <c r="D74" s="188">
        <f>'3. kiadások '!$F74/12</f>
        <v>420458</v>
      </c>
      <c r="E74" s="188">
        <f>'3. kiadások '!$F74/12</f>
        <v>420458</v>
      </c>
      <c r="F74" s="188">
        <f>'3. kiadások '!$F74/12</f>
        <v>420458</v>
      </c>
      <c r="G74" s="188">
        <f>'3. kiadások '!$F74/12</f>
        <v>420458</v>
      </c>
      <c r="H74" s="188">
        <f>'3. kiadások '!$F74/12</f>
        <v>420458</v>
      </c>
      <c r="I74" s="188">
        <f>'3. kiadások '!$F74/12</f>
        <v>420458</v>
      </c>
      <c r="J74" s="188">
        <f>'3. kiadások '!$F74/12</f>
        <v>420458</v>
      </c>
      <c r="K74" s="188">
        <f>'3. kiadások '!$F74/12</f>
        <v>420458</v>
      </c>
      <c r="L74" s="188">
        <f>'3. kiadások '!$F74/12</f>
        <v>420458</v>
      </c>
      <c r="M74" s="188">
        <f>'3. kiadások '!$F74/12</f>
        <v>420458</v>
      </c>
      <c r="N74" s="188">
        <f>'3. kiadások '!$F74/12</f>
        <v>420458</v>
      </c>
      <c r="O74" s="90">
        <f>SUM(C74:N74)</f>
        <v>5045496</v>
      </c>
      <c r="P74" s="4"/>
      <c r="Q74" s="4"/>
    </row>
    <row r="75" spans="1:17" ht="15.75">
      <c r="A75" s="55" t="s">
        <v>19</v>
      </c>
      <c r="B75" s="50"/>
      <c r="C75" s="188">
        <f>'3. kiadások '!$F75/12</f>
        <v>3080996.75</v>
      </c>
      <c r="D75" s="188">
        <f>'3. kiadások '!$F75/12</f>
        <v>3080996.75</v>
      </c>
      <c r="E75" s="188">
        <f>'3. kiadások '!$F75/12</f>
        <v>3080996.75</v>
      </c>
      <c r="F75" s="188">
        <f>'3. kiadások '!$F75/12</f>
        <v>3080996.75</v>
      </c>
      <c r="G75" s="188">
        <f>'3. kiadások '!$F75/12</f>
        <v>3080996.75</v>
      </c>
      <c r="H75" s="188">
        <f>'3. kiadások '!$F75/12</f>
        <v>3080996.75</v>
      </c>
      <c r="I75" s="188">
        <f>'3. kiadások '!$F75/12</f>
        <v>3080996.75</v>
      </c>
      <c r="J75" s="188">
        <f>'3. kiadások '!$F75/12</f>
        <v>3080996.75</v>
      </c>
      <c r="K75" s="188">
        <f>'3. kiadások '!$F75/12</f>
        <v>3080996.75</v>
      </c>
      <c r="L75" s="188">
        <f>'3. kiadások '!$F75/12</f>
        <v>3080996.75</v>
      </c>
      <c r="M75" s="188">
        <f>'3. kiadások '!$F75/12</f>
        <v>3080996.75</v>
      </c>
      <c r="N75" s="188">
        <f>'3. kiadások '!$F75/12</f>
        <v>3080996.75</v>
      </c>
      <c r="O75" s="90">
        <f>SUM(C75:N75)</f>
        <v>36971961</v>
      </c>
      <c r="P75" s="4"/>
      <c r="Q75" s="4"/>
    </row>
    <row r="76" spans="1:17" ht="15">
      <c r="A76" s="33" t="s">
        <v>236</v>
      </c>
      <c r="B76" s="29" t="s">
        <v>237</v>
      </c>
      <c r="C76" s="188">
        <f>'3. kiadások '!$F76/12</f>
        <v>0</v>
      </c>
      <c r="D76" s="188">
        <f>'3. kiadások '!$F76/12</f>
        <v>0</v>
      </c>
      <c r="E76" s="188">
        <f>'3. kiadások '!$F76/12</f>
        <v>0</v>
      </c>
      <c r="F76" s="188">
        <f>'3. kiadások '!$F76/12</f>
        <v>0</v>
      </c>
      <c r="G76" s="188">
        <f>'3. kiadások '!$F76/12</f>
        <v>0</v>
      </c>
      <c r="H76" s="188">
        <f>'3. kiadások '!$F76/12</f>
        <v>0</v>
      </c>
      <c r="I76" s="188">
        <f>'3. kiadások '!$F76/12</f>
        <v>0</v>
      </c>
      <c r="J76" s="188">
        <f>'3. kiadások '!$F76/12</f>
        <v>0</v>
      </c>
      <c r="K76" s="188">
        <f>'3. kiadások '!$F76/12</f>
        <v>0</v>
      </c>
      <c r="L76" s="188">
        <f>'3. kiadások '!$F76/12</f>
        <v>0</v>
      </c>
      <c r="M76" s="188">
        <f>'3. kiadások '!$F76/12</f>
        <v>0</v>
      </c>
      <c r="N76" s="188">
        <f>'3. kiadások '!$F76/12</f>
        <v>0</v>
      </c>
      <c r="O76" s="90"/>
      <c r="P76" s="4"/>
      <c r="Q76" s="4"/>
    </row>
    <row r="77" spans="1:17" ht="15">
      <c r="A77" s="33" t="s">
        <v>502</v>
      </c>
      <c r="B77" s="29" t="s">
        <v>238</v>
      </c>
      <c r="C77" s="188">
        <f>'3. kiadások '!$F77/12</f>
        <v>0</v>
      </c>
      <c r="D77" s="188">
        <f>'3. kiadások '!$F77/12</f>
        <v>0</v>
      </c>
      <c r="E77" s="188">
        <f>'3. kiadások '!$F77/12</f>
        <v>0</v>
      </c>
      <c r="F77" s="188">
        <f>'3. kiadások '!$F77/12</f>
        <v>0</v>
      </c>
      <c r="G77" s="188">
        <f>'3. kiadások '!$F77/12</f>
        <v>0</v>
      </c>
      <c r="H77" s="188">
        <f>'3. kiadások '!$F77/12</f>
        <v>0</v>
      </c>
      <c r="I77" s="188">
        <f>'3. kiadások '!$F77/12</f>
        <v>0</v>
      </c>
      <c r="J77" s="188">
        <f>'3. kiadások '!$F77/12</f>
        <v>0</v>
      </c>
      <c r="K77" s="188">
        <f>'3. kiadások '!$F77/12</f>
        <v>0</v>
      </c>
      <c r="L77" s="188">
        <f>'3. kiadások '!$F77/12</f>
        <v>0</v>
      </c>
      <c r="M77" s="188">
        <f>'3. kiadások '!$F77/12</f>
        <v>0</v>
      </c>
      <c r="N77" s="188">
        <f>'3. kiadások '!$F77/12</f>
        <v>0</v>
      </c>
      <c r="O77" s="90"/>
      <c r="P77" s="4"/>
      <c r="Q77" s="4"/>
    </row>
    <row r="78" spans="1:17" ht="15">
      <c r="A78" s="33" t="s">
        <v>239</v>
      </c>
      <c r="B78" s="29" t="s">
        <v>240</v>
      </c>
      <c r="C78" s="188">
        <f>'3. kiadások '!$F78/12</f>
        <v>0</v>
      </c>
      <c r="D78" s="188">
        <f>'3. kiadások '!$F78/12</f>
        <v>0</v>
      </c>
      <c r="E78" s="188">
        <f>'3. kiadások '!$F78/12</f>
        <v>0</v>
      </c>
      <c r="F78" s="188">
        <f>'3. kiadások '!$F78/12</f>
        <v>0</v>
      </c>
      <c r="G78" s="188">
        <f>'3. kiadások '!$F78/12</f>
        <v>0</v>
      </c>
      <c r="H78" s="188">
        <f>'3. kiadások '!$F78/12</f>
        <v>0</v>
      </c>
      <c r="I78" s="188">
        <f>'3. kiadások '!$F78/12</f>
        <v>0</v>
      </c>
      <c r="J78" s="188">
        <f>'3. kiadások '!$F78/12</f>
        <v>0</v>
      </c>
      <c r="K78" s="188">
        <f>'3. kiadások '!$F78/12</f>
        <v>0</v>
      </c>
      <c r="L78" s="188">
        <f>'3. kiadások '!$F78/12</f>
        <v>0</v>
      </c>
      <c r="M78" s="188">
        <f>'3. kiadások '!$F78/12</f>
        <v>0</v>
      </c>
      <c r="N78" s="188">
        <f>'3. kiadások '!$F78/12</f>
        <v>0</v>
      </c>
      <c r="O78" s="90"/>
      <c r="P78" s="4"/>
      <c r="Q78" s="4"/>
    </row>
    <row r="79" spans="1:17" ht="15">
      <c r="A79" s="33" t="s">
        <v>241</v>
      </c>
      <c r="B79" s="29" t="s">
        <v>242</v>
      </c>
      <c r="C79" s="188">
        <f>'3. kiadások '!$F79/12</f>
        <v>98425.16666666667</v>
      </c>
      <c r="D79" s="188">
        <f>'3. kiadások '!$F79/12</f>
        <v>98425.16666666667</v>
      </c>
      <c r="E79" s="188">
        <f>'3. kiadások '!$F79/12</f>
        <v>98425.16666666667</v>
      </c>
      <c r="F79" s="188">
        <f>'3. kiadások '!$F79/12</f>
        <v>98425.16666666667</v>
      </c>
      <c r="G79" s="188">
        <f>'3. kiadások '!$F79/12</f>
        <v>98425.16666666667</v>
      </c>
      <c r="H79" s="188">
        <f>'3. kiadások '!$F79/12</f>
        <v>98425.16666666667</v>
      </c>
      <c r="I79" s="188">
        <f>'3. kiadások '!$F79/12</f>
        <v>98425.16666666667</v>
      </c>
      <c r="J79" s="188">
        <f>'3. kiadások '!$F79/12</f>
        <v>98425.16666666667</v>
      </c>
      <c r="K79" s="188">
        <f>'3. kiadások '!$F79/12</f>
        <v>98425.16666666667</v>
      </c>
      <c r="L79" s="188">
        <f>'3. kiadások '!$F79/12</f>
        <v>98425.16666666667</v>
      </c>
      <c r="M79" s="188">
        <f>'3. kiadások '!$F79/12</f>
        <v>98425.16666666667</v>
      </c>
      <c r="N79" s="188">
        <f>'3. kiadások '!$F79/12</f>
        <v>98425.16666666667</v>
      </c>
      <c r="O79" s="90"/>
      <c r="P79" s="4"/>
      <c r="Q79" s="4"/>
    </row>
    <row r="80" spans="1:17" ht="15">
      <c r="A80" s="6" t="s">
        <v>243</v>
      </c>
      <c r="B80" s="29" t="s">
        <v>244</v>
      </c>
      <c r="C80" s="188">
        <f>'3. kiadások '!$F80/12</f>
        <v>0</v>
      </c>
      <c r="D80" s="188">
        <f>'3. kiadások '!$F80/12</f>
        <v>0</v>
      </c>
      <c r="E80" s="188">
        <f>'3. kiadások '!$F80/12</f>
        <v>0</v>
      </c>
      <c r="F80" s="188">
        <f>'3. kiadások '!$F80/12</f>
        <v>0</v>
      </c>
      <c r="G80" s="188">
        <f>'3. kiadások '!$F80/12</f>
        <v>0</v>
      </c>
      <c r="H80" s="188">
        <f>'3. kiadások '!$F80/12</f>
        <v>0</v>
      </c>
      <c r="I80" s="188">
        <f>'3. kiadások '!$F80/12</f>
        <v>0</v>
      </c>
      <c r="J80" s="188">
        <f>'3. kiadások '!$F80/12</f>
        <v>0</v>
      </c>
      <c r="K80" s="188">
        <f>'3. kiadások '!$F80/12</f>
        <v>0</v>
      </c>
      <c r="L80" s="188">
        <f>'3. kiadások '!$F80/12</f>
        <v>0</v>
      </c>
      <c r="M80" s="188">
        <f>'3. kiadások '!$F80/12</f>
        <v>0</v>
      </c>
      <c r="N80" s="188">
        <f>'3. kiadások '!$F80/12</f>
        <v>0</v>
      </c>
      <c r="O80" s="90"/>
      <c r="P80" s="4"/>
      <c r="Q80" s="4"/>
    </row>
    <row r="81" spans="1:17" ht="15">
      <c r="A81" s="6" t="s">
        <v>245</v>
      </c>
      <c r="B81" s="29" t="s">
        <v>246</v>
      </c>
      <c r="C81" s="188">
        <f>'3. kiadások '!$F81/12</f>
        <v>0</v>
      </c>
      <c r="D81" s="188">
        <f>'3. kiadások '!$F81/12</f>
        <v>0</v>
      </c>
      <c r="E81" s="188">
        <f>'3. kiadások '!$F81/12</f>
        <v>0</v>
      </c>
      <c r="F81" s="188">
        <f>'3. kiadások '!$F81/12</f>
        <v>0</v>
      </c>
      <c r="G81" s="188">
        <f>'3. kiadások '!$F81/12</f>
        <v>0</v>
      </c>
      <c r="H81" s="188">
        <f>'3. kiadások '!$F81/12</f>
        <v>0</v>
      </c>
      <c r="I81" s="188">
        <f>'3. kiadások '!$F81/12</f>
        <v>0</v>
      </c>
      <c r="J81" s="188">
        <f>'3. kiadások '!$F81/12</f>
        <v>0</v>
      </c>
      <c r="K81" s="188">
        <f>'3. kiadások '!$F81/12</f>
        <v>0</v>
      </c>
      <c r="L81" s="188">
        <f>'3. kiadások '!$F81/12</f>
        <v>0</v>
      </c>
      <c r="M81" s="188">
        <f>'3. kiadások '!$F81/12</f>
        <v>0</v>
      </c>
      <c r="N81" s="188">
        <f>'3. kiadások '!$F81/12</f>
        <v>0</v>
      </c>
      <c r="O81" s="90"/>
      <c r="P81" s="4"/>
      <c r="Q81" s="4"/>
    </row>
    <row r="82" spans="1:17" ht="15">
      <c r="A82" s="6" t="s">
        <v>247</v>
      </c>
      <c r="B82" s="29" t="s">
        <v>248</v>
      </c>
      <c r="C82" s="188">
        <f>'3. kiadások '!$F82/12</f>
        <v>26574.833333333332</v>
      </c>
      <c r="D82" s="188">
        <f>'3. kiadások '!$F82/12</f>
        <v>26574.833333333332</v>
      </c>
      <c r="E82" s="188">
        <f>'3. kiadások '!$F82/12</f>
        <v>26574.833333333332</v>
      </c>
      <c r="F82" s="188">
        <f>'3. kiadások '!$F82/12</f>
        <v>26574.833333333332</v>
      </c>
      <c r="G82" s="188">
        <f>'3. kiadások '!$F82/12</f>
        <v>26574.833333333332</v>
      </c>
      <c r="H82" s="188">
        <f>'3. kiadások '!$F82/12</f>
        <v>26574.833333333332</v>
      </c>
      <c r="I82" s="188">
        <f>'3. kiadások '!$F82/12</f>
        <v>26574.833333333332</v>
      </c>
      <c r="J82" s="188">
        <f>'3. kiadások '!$F82/12</f>
        <v>26574.833333333332</v>
      </c>
      <c r="K82" s="188">
        <f>'3. kiadások '!$F82/12</f>
        <v>26574.833333333332</v>
      </c>
      <c r="L82" s="188">
        <f>'3. kiadások '!$F82/12</f>
        <v>26574.833333333332</v>
      </c>
      <c r="M82" s="188">
        <f>'3. kiadások '!$F82/12</f>
        <v>26574.833333333332</v>
      </c>
      <c r="N82" s="188">
        <f>'3. kiadások '!$F82/12</f>
        <v>26574.833333333332</v>
      </c>
      <c r="O82" s="90"/>
      <c r="P82" s="4"/>
      <c r="Q82" s="4"/>
    </row>
    <row r="83" spans="1:17" ht="15">
      <c r="A83" s="48" t="s">
        <v>471</v>
      </c>
      <c r="B83" s="50" t="s">
        <v>249</v>
      </c>
      <c r="C83" s="188">
        <f>'3. kiadások '!$F83/12</f>
        <v>125000</v>
      </c>
      <c r="D83" s="188">
        <f>'3. kiadások '!$F83/12</f>
        <v>125000</v>
      </c>
      <c r="E83" s="188">
        <f>'3. kiadások '!$F83/12</f>
        <v>125000</v>
      </c>
      <c r="F83" s="188">
        <f>'3. kiadások '!$F83/12</f>
        <v>125000</v>
      </c>
      <c r="G83" s="188">
        <f>'3. kiadások '!$F83/12</f>
        <v>125000</v>
      </c>
      <c r="H83" s="188">
        <f>'3. kiadások '!$F83/12</f>
        <v>125000</v>
      </c>
      <c r="I83" s="188">
        <f>'3. kiadások '!$F83/12</f>
        <v>125000</v>
      </c>
      <c r="J83" s="188">
        <f>'3. kiadások '!$F83/12</f>
        <v>125000</v>
      </c>
      <c r="K83" s="188">
        <f>'3. kiadások '!$F83/12</f>
        <v>125000</v>
      </c>
      <c r="L83" s="188">
        <f>'3. kiadások '!$F83/12</f>
        <v>125000</v>
      </c>
      <c r="M83" s="188">
        <f>'3. kiadások '!$F83/12</f>
        <v>125000</v>
      </c>
      <c r="N83" s="188">
        <f>'3. kiadások '!$F83/12</f>
        <v>125000</v>
      </c>
      <c r="O83" s="90">
        <f>SUM(C83:N83)</f>
        <v>1500000</v>
      </c>
      <c r="P83" s="4"/>
      <c r="Q83" s="4"/>
    </row>
    <row r="84" spans="1:17" ht="15">
      <c r="A84" s="13" t="s">
        <v>250</v>
      </c>
      <c r="B84" s="29" t="s">
        <v>251</v>
      </c>
      <c r="C84" s="188">
        <f>'3. kiadások '!$F84/12</f>
        <v>229658.83333333334</v>
      </c>
      <c r="D84" s="188">
        <f>'3. kiadások '!$F84/12</f>
        <v>229658.83333333334</v>
      </c>
      <c r="E84" s="188">
        <f>'3. kiadások '!$F84/12</f>
        <v>229658.83333333334</v>
      </c>
      <c r="F84" s="188">
        <f>'3. kiadások '!$F84/12</f>
        <v>229658.83333333334</v>
      </c>
      <c r="G84" s="188">
        <f>'3. kiadások '!$F84/12</f>
        <v>229658.83333333334</v>
      </c>
      <c r="H84" s="188">
        <f>'3. kiadások '!$F84/12</f>
        <v>229658.83333333334</v>
      </c>
      <c r="I84" s="188">
        <f>'3. kiadások '!$F84/12</f>
        <v>229658.83333333334</v>
      </c>
      <c r="J84" s="188">
        <f>'3. kiadások '!$F84/12</f>
        <v>229658.83333333334</v>
      </c>
      <c r="K84" s="188">
        <f>'3. kiadások '!$F84/12</f>
        <v>229658.83333333334</v>
      </c>
      <c r="L84" s="188">
        <f>'3. kiadások '!$F84/12</f>
        <v>229658.83333333334</v>
      </c>
      <c r="M84" s="188">
        <f>'3. kiadások '!$F84/12</f>
        <v>229658.83333333334</v>
      </c>
      <c r="N84" s="188">
        <f>'3. kiadások '!$F84/12</f>
        <v>229658.83333333334</v>
      </c>
      <c r="O84" s="90">
        <f>SUM(C84:N84)</f>
        <v>2755906</v>
      </c>
      <c r="P84" s="4"/>
      <c r="Q84" s="4"/>
    </row>
    <row r="85" spans="1:17" ht="15">
      <c r="A85" s="13" t="s">
        <v>252</v>
      </c>
      <c r="B85" s="29" t="s">
        <v>253</v>
      </c>
      <c r="C85" s="188">
        <f>'3. kiadások '!$F85/12</f>
        <v>0</v>
      </c>
      <c r="D85" s="188">
        <f>'3. kiadások '!$F85/12</f>
        <v>0</v>
      </c>
      <c r="E85" s="188">
        <f>'3. kiadások '!$F85/12</f>
        <v>0</v>
      </c>
      <c r="F85" s="188">
        <f>'3. kiadások '!$F85/12</f>
        <v>0</v>
      </c>
      <c r="G85" s="188">
        <f>'3. kiadások '!$F85/12</f>
        <v>0</v>
      </c>
      <c r="H85" s="188">
        <f>'3. kiadások '!$F85/12</f>
        <v>0</v>
      </c>
      <c r="I85" s="188">
        <f>'3. kiadások '!$F85/12</f>
        <v>0</v>
      </c>
      <c r="J85" s="188">
        <f>'3. kiadások '!$F85/12</f>
        <v>0</v>
      </c>
      <c r="K85" s="188">
        <f>'3. kiadások '!$F85/12</f>
        <v>0</v>
      </c>
      <c r="L85" s="188">
        <f>'3. kiadások '!$F85/12</f>
        <v>0</v>
      </c>
      <c r="M85" s="188">
        <f>'3. kiadások '!$F85/12</f>
        <v>0</v>
      </c>
      <c r="N85" s="188">
        <f>'3. kiadások '!$F85/12</f>
        <v>0</v>
      </c>
      <c r="O85" s="90"/>
      <c r="P85" s="4"/>
      <c r="Q85" s="4"/>
    </row>
    <row r="86" spans="1:17" ht="15">
      <c r="A86" s="13" t="s">
        <v>254</v>
      </c>
      <c r="B86" s="29" t="s">
        <v>255</v>
      </c>
      <c r="C86" s="188">
        <f>'3. kiadások '!$F86/12</f>
        <v>0</v>
      </c>
      <c r="D86" s="188">
        <f>'3. kiadások '!$F86/12</f>
        <v>0</v>
      </c>
      <c r="E86" s="188">
        <f>'3. kiadások '!$F86/12</f>
        <v>0</v>
      </c>
      <c r="F86" s="188">
        <f>'3. kiadások '!$F86/12</f>
        <v>0</v>
      </c>
      <c r="G86" s="188">
        <f>'3. kiadások '!$F86/12</f>
        <v>0</v>
      </c>
      <c r="H86" s="188">
        <f>'3. kiadások '!$F86/12</f>
        <v>0</v>
      </c>
      <c r="I86" s="188">
        <f>'3. kiadások '!$F86/12</f>
        <v>0</v>
      </c>
      <c r="J86" s="188">
        <f>'3. kiadások '!$F86/12</f>
        <v>0</v>
      </c>
      <c r="K86" s="188">
        <f>'3. kiadások '!$F86/12</f>
        <v>0</v>
      </c>
      <c r="L86" s="188">
        <f>'3. kiadások '!$F86/12</f>
        <v>0</v>
      </c>
      <c r="M86" s="188">
        <f>'3. kiadások '!$F86/12</f>
        <v>0</v>
      </c>
      <c r="N86" s="188">
        <f>'3. kiadások '!$F86/12</f>
        <v>0</v>
      </c>
      <c r="O86" s="90"/>
      <c r="P86" s="4"/>
      <c r="Q86" s="4"/>
    </row>
    <row r="87" spans="1:17" ht="15">
      <c r="A87" s="13" t="s">
        <v>256</v>
      </c>
      <c r="B87" s="29" t="s">
        <v>257</v>
      </c>
      <c r="C87" s="188">
        <f>'3. kiadások '!$F87/12</f>
        <v>62007.833333333336</v>
      </c>
      <c r="D87" s="188">
        <f>'3. kiadások '!$F87/12</f>
        <v>62007.833333333336</v>
      </c>
      <c r="E87" s="188">
        <f>'3. kiadások '!$F87/12</f>
        <v>62007.833333333336</v>
      </c>
      <c r="F87" s="188">
        <f>'3. kiadások '!$F87/12</f>
        <v>62007.833333333336</v>
      </c>
      <c r="G87" s="188">
        <f>'3. kiadások '!$F87/12</f>
        <v>62007.833333333336</v>
      </c>
      <c r="H87" s="188">
        <f>'3. kiadások '!$F87/12</f>
        <v>62007.833333333336</v>
      </c>
      <c r="I87" s="188">
        <f>'3. kiadások '!$F87/12</f>
        <v>62007.833333333336</v>
      </c>
      <c r="J87" s="188">
        <f>'3. kiadások '!$F87/12</f>
        <v>62007.833333333336</v>
      </c>
      <c r="K87" s="188">
        <f>'3. kiadások '!$F87/12</f>
        <v>62007.833333333336</v>
      </c>
      <c r="L87" s="188">
        <f>'3. kiadások '!$F87/12</f>
        <v>62007.833333333336</v>
      </c>
      <c r="M87" s="188">
        <f>'3. kiadások '!$F87/12</f>
        <v>62007.833333333336</v>
      </c>
      <c r="N87" s="188">
        <f>'3. kiadások '!$F87/12</f>
        <v>62007.833333333336</v>
      </c>
      <c r="O87" s="90">
        <f>SUM(C87:N87)</f>
        <v>744094.0000000001</v>
      </c>
      <c r="P87" s="4"/>
      <c r="Q87" s="4"/>
    </row>
    <row r="88" spans="1:17" ht="15">
      <c r="A88" s="47" t="s">
        <v>472</v>
      </c>
      <c r="B88" s="50" t="s">
        <v>258</v>
      </c>
      <c r="C88" s="188">
        <f>'3. kiadások '!$F88/12</f>
        <v>291666.6666666667</v>
      </c>
      <c r="D88" s="188">
        <f>'3. kiadások '!$F88/12</f>
        <v>291666.6666666667</v>
      </c>
      <c r="E88" s="188">
        <f>'3. kiadások '!$F88/12</f>
        <v>291666.6666666667</v>
      </c>
      <c r="F88" s="188">
        <f>'3. kiadások '!$F88/12</f>
        <v>291666.6666666667</v>
      </c>
      <c r="G88" s="188">
        <f>'3. kiadások '!$F88/12</f>
        <v>291666.6666666667</v>
      </c>
      <c r="H88" s="188">
        <f>'3. kiadások '!$F88/12</f>
        <v>291666.6666666667</v>
      </c>
      <c r="I88" s="188">
        <f>'3. kiadások '!$F88/12</f>
        <v>291666.6666666667</v>
      </c>
      <c r="J88" s="188">
        <f>'3. kiadások '!$F88/12</f>
        <v>291666.6666666667</v>
      </c>
      <c r="K88" s="188">
        <f>'3. kiadások '!$F88/12</f>
        <v>291666.6666666667</v>
      </c>
      <c r="L88" s="188">
        <f>'3. kiadások '!$F88/12</f>
        <v>291666.6666666667</v>
      </c>
      <c r="M88" s="188">
        <f>'3. kiadások '!$F88/12</f>
        <v>291666.6666666667</v>
      </c>
      <c r="N88" s="188">
        <f>'3. kiadások '!$F88/12</f>
        <v>291666.6666666667</v>
      </c>
      <c r="O88" s="90">
        <f>SUM(C88:N88)</f>
        <v>3499999.9999999995</v>
      </c>
      <c r="P88" s="4"/>
      <c r="Q88" s="4"/>
    </row>
    <row r="89" spans="1:17" ht="30">
      <c r="A89" s="13" t="s">
        <v>259</v>
      </c>
      <c r="B89" s="29" t="s">
        <v>260</v>
      </c>
      <c r="C89" s="188">
        <f>'3. kiadások '!$F89/12</f>
        <v>0</v>
      </c>
      <c r="D89" s="188">
        <f>'3. kiadások '!$F89/12</f>
        <v>0</v>
      </c>
      <c r="E89" s="188">
        <f>'3. kiadások '!$F89/12</f>
        <v>0</v>
      </c>
      <c r="F89" s="188">
        <f>'3. kiadások '!$F89/12</f>
        <v>0</v>
      </c>
      <c r="G89" s="188">
        <f>'3. kiadások '!$F89/12</f>
        <v>0</v>
      </c>
      <c r="H89" s="188">
        <f>'3. kiadások '!$F89/12</f>
        <v>0</v>
      </c>
      <c r="I89" s="188">
        <f>'3. kiadások '!$F89/12</f>
        <v>0</v>
      </c>
      <c r="J89" s="188">
        <f>'3. kiadások '!$F89/12</f>
        <v>0</v>
      </c>
      <c r="K89" s="188">
        <f>'3. kiadások '!$F89/12</f>
        <v>0</v>
      </c>
      <c r="L89" s="188">
        <f>'3. kiadások '!$F89/12</f>
        <v>0</v>
      </c>
      <c r="M89" s="188">
        <f>'3. kiadások '!$F89/12</f>
        <v>0</v>
      </c>
      <c r="N89" s="188">
        <f>'3. kiadások '!$F89/12</f>
        <v>0</v>
      </c>
      <c r="O89" s="90"/>
      <c r="P89" s="4"/>
      <c r="Q89" s="4"/>
    </row>
    <row r="90" spans="1:17" ht="30">
      <c r="A90" s="13" t="s">
        <v>503</v>
      </c>
      <c r="B90" s="29" t="s">
        <v>261</v>
      </c>
      <c r="C90" s="188">
        <f>'3. kiadások '!$F90/12</f>
        <v>0</v>
      </c>
      <c r="D90" s="188">
        <f>'3. kiadások '!$F90/12</f>
        <v>0</v>
      </c>
      <c r="E90" s="188">
        <f>'3. kiadások '!$F90/12</f>
        <v>0</v>
      </c>
      <c r="F90" s="188">
        <f>'3. kiadások '!$F90/12</f>
        <v>0</v>
      </c>
      <c r="G90" s="188">
        <f>'3. kiadások '!$F90/12</f>
        <v>0</v>
      </c>
      <c r="H90" s="188">
        <f>'3. kiadások '!$F90/12</f>
        <v>0</v>
      </c>
      <c r="I90" s="188">
        <f>'3. kiadások '!$F90/12</f>
        <v>0</v>
      </c>
      <c r="J90" s="188">
        <f>'3. kiadások '!$F90/12</f>
        <v>0</v>
      </c>
      <c r="K90" s="188">
        <f>'3. kiadások '!$F90/12</f>
        <v>0</v>
      </c>
      <c r="L90" s="188">
        <f>'3. kiadások '!$F90/12</f>
        <v>0</v>
      </c>
      <c r="M90" s="188">
        <f>'3. kiadások '!$F90/12</f>
        <v>0</v>
      </c>
      <c r="N90" s="188">
        <f>'3. kiadások '!$F90/12</f>
        <v>0</v>
      </c>
      <c r="O90" s="90"/>
      <c r="P90" s="4"/>
      <c r="Q90" s="4"/>
    </row>
    <row r="91" spans="1:17" ht="30">
      <c r="A91" s="13" t="s">
        <v>504</v>
      </c>
      <c r="B91" s="29" t="s">
        <v>262</v>
      </c>
      <c r="C91" s="188">
        <f>'3. kiadások '!$F91/12</f>
        <v>0</v>
      </c>
      <c r="D91" s="188">
        <f>'3. kiadások '!$F91/12</f>
        <v>0</v>
      </c>
      <c r="E91" s="188">
        <f>'3. kiadások '!$F91/12</f>
        <v>0</v>
      </c>
      <c r="F91" s="188">
        <f>'3. kiadások '!$F91/12</f>
        <v>0</v>
      </c>
      <c r="G91" s="188">
        <f>'3. kiadások '!$F91/12</f>
        <v>0</v>
      </c>
      <c r="H91" s="188">
        <f>'3. kiadások '!$F91/12</f>
        <v>0</v>
      </c>
      <c r="I91" s="188">
        <f>'3. kiadások '!$F91/12</f>
        <v>0</v>
      </c>
      <c r="J91" s="188">
        <f>'3. kiadások '!$F91/12</f>
        <v>0</v>
      </c>
      <c r="K91" s="188">
        <f>'3. kiadások '!$F91/12</f>
        <v>0</v>
      </c>
      <c r="L91" s="188">
        <f>'3. kiadások '!$F91/12</f>
        <v>0</v>
      </c>
      <c r="M91" s="188">
        <f>'3. kiadások '!$F91/12</f>
        <v>0</v>
      </c>
      <c r="N91" s="188">
        <f>'3. kiadások '!$F91/12</f>
        <v>0</v>
      </c>
      <c r="O91" s="90"/>
      <c r="P91" s="4"/>
      <c r="Q91" s="4"/>
    </row>
    <row r="92" spans="1:17" ht="15">
      <c r="A92" s="13" t="s">
        <v>505</v>
      </c>
      <c r="B92" s="29" t="s">
        <v>263</v>
      </c>
      <c r="C92" s="188">
        <f>'3. kiadások '!$F92/12</f>
        <v>0</v>
      </c>
      <c r="D92" s="188">
        <f>'3. kiadások '!$F92/12</f>
        <v>0</v>
      </c>
      <c r="E92" s="188">
        <f>'3. kiadások '!$F92/12</f>
        <v>0</v>
      </c>
      <c r="F92" s="188">
        <f>'3. kiadások '!$F92/12</f>
        <v>0</v>
      </c>
      <c r="G92" s="188">
        <f>'3. kiadások '!$F92/12</f>
        <v>0</v>
      </c>
      <c r="H92" s="188">
        <f>'3. kiadások '!$F92/12</f>
        <v>0</v>
      </c>
      <c r="I92" s="188">
        <f>'3. kiadások '!$F92/12</f>
        <v>0</v>
      </c>
      <c r="J92" s="188">
        <f>'3. kiadások '!$F92/12</f>
        <v>0</v>
      </c>
      <c r="K92" s="188">
        <f>'3. kiadások '!$F92/12</f>
        <v>0</v>
      </c>
      <c r="L92" s="188">
        <f>'3. kiadások '!$F92/12</f>
        <v>0</v>
      </c>
      <c r="M92" s="188">
        <f>'3. kiadások '!$F92/12</f>
        <v>0</v>
      </c>
      <c r="N92" s="188">
        <f>'3. kiadások '!$F92/12</f>
        <v>0</v>
      </c>
      <c r="O92" s="90"/>
      <c r="P92" s="4"/>
      <c r="Q92" s="4"/>
    </row>
    <row r="93" spans="1:17" ht="30">
      <c r="A93" s="13" t="s">
        <v>506</v>
      </c>
      <c r="B93" s="29" t="s">
        <v>264</v>
      </c>
      <c r="C93" s="188">
        <f>'3. kiadások '!$F93/12</f>
        <v>0</v>
      </c>
      <c r="D93" s="188">
        <f>'3. kiadások '!$F93/12</f>
        <v>0</v>
      </c>
      <c r="E93" s="188">
        <f>'3. kiadások '!$F93/12</f>
        <v>0</v>
      </c>
      <c r="F93" s="188">
        <f>'3. kiadások '!$F93/12</f>
        <v>0</v>
      </c>
      <c r="G93" s="188">
        <f>'3. kiadások '!$F93/12</f>
        <v>0</v>
      </c>
      <c r="H93" s="188">
        <f>'3. kiadások '!$F93/12</f>
        <v>0</v>
      </c>
      <c r="I93" s="188">
        <f>'3. kiadások '!$F93/12</f>
        <v>0</v>
      </c>
      <c r="J93" s="188">
        <f>'3. kiadások '!$F93/12</f>
        <v>0</v>
      </c>
      <c r="K93" s="188">
        <f>'3. kiadások '!$F93/12</f>
        <v>0</v>
      </c>
      <c r="L93" s="188">
        <f>'3. kiadások '!$F93/12</f>
        <v>0</v>
      </c>
      <c r="M93" s="188">
        <f>'3. kiadások '!$F93/12</f>
        <v>0</v>
      </c>
      <c r="N93" s="188">
        <f>'3. kiadások '!$F93/12</f>
        <v>0</v>
      </c>
      <c r="O93" s="90"/>
      <c r="P93" s="4"/>
      <c r="Q93" s="4"/>
    </row>
    <row r="94" spans="1:17" ht="30">
      <c r="A94" s="13" t="s">
        <v>507</v>
      </c>
      <c r="B94" s="29" t="s">
        <v>265</v>
      </c>
      <c r="C94" s="188">
        <f>'3. kiadások '!$F94/12</f>
        <v>0</v>
      </c>
      <c r="D94" s="188">
        <f>'3. kiadások '!$F94/12</f>
        <v>0</v>
      </c>
      <c r="E94" s="188">
        <f>'3. kiadások '!$F94/12</f>
        <v>0</v>
      </c>
      <c r="F94" s="188">
        <f>'3. kiadások '!$F94/12</f>
        <v>0</v>
      </c>
      <c r="G94" s="188">
        <f>'3. kiadások '!$F94/12</f>
        <v>0</v>
      </c>
      <c r="H94" s="188">
        <f>'3. kiadások '!$F94/12</f>
        <v>0</v>
      </c>
      <c r="I94" s="188">
        <f>'3. kiadások '!$F94/12</f>
        <v>0</v>
      </c>
      <c r="J94" s="188">
        <f>'3. kiadások '!$F94/12</f>
        <v>0</v>
      </c>
      <c r="K94" s="188">
        <f>'3. kiadások '!$F94/12</f>
        <v>0</v>
      </c>
      <c r="L94" s="188">
        <f>'3. kiadások '!$F94/12</f>
        <v>0</v>
      </c>
      <c r="M94" s="188">
        <f>'3. kiadások '!$F94/12</f>
        <v>0</v>
      </c>
      <c r="N94" s="188">
        <f>'3. kiadások '!$F94/12</f>
        <v>0</v>
      </c>
      <c r="O94" s="90"/>
      <c r="P94" s="4"/>
      <c r="Q94" s="4"/>
    </row>
    <row r="95" spans="1:17" ht="15">
      <c r="A95" s="13" t="s">
        <v>266</v>
      </c>
      <c r="B95" s="29" t="s">
        <v>267</v>
      </c>
      <c r="C95" s="188">
        <f>'3. kiadások '!$F95/12</f>
        <v>0</v>
      </c>
      <c r="D95" s="188">
        <f>'3. kiadások '!$F95/12</f>
        <v>0</v>
      </c>
      <c r="E95" s="188">
        <f>'3. kiadások '!$F95/12</f>
        <v>0</v>
      </c>
      <c r="F95" s="188">
        <f>'3. kiadások '!$F95/12</f>
        <v>0</v>
      </c>
      <c r="G95" s="188">
        <f>'3. kiadások '!$F95/12</f>
        <v>0</v>
      </c>
      <c r="H95" s="188">
        <f>'3. kiadások '!$F95/12</f>
        <v>0</v>
      </c>
      <c r="I95" s="188">
        <f>'3. kiadások '!$F95/12</f>
        <v>0</v>
      </c>
      <c r="J95" s="188">
        <f>'3. kiadások '!$F95/12</f>
        <v>0</v>
      </c>
      <c r="K95" s="188">
        <f>'3. kiadások '!$F95/12</f>
        <v>0</v>
      </c>
      <c r="L95" s="188">
        <f>'3. kiadások '!$F95/12</f>
        <v>0</v>
      </c>
      <c r="M95" s="188">
        <f>'3. kiadások '!$F95/12</f>
        <v>0</v>
      </c>
      <c r="N95" s="188">
        <f>'3. kiadások '!$F95/12</f>
        <v>0</v>
      </c>
      <c r="O95" s="90"/>
      <c r="P95" s="4"/>
      <c r="Q95" s="4"/>
    </row>
    <row r="96" spans="1:17" ht="15">
      <c r="A96" s="13" t="s">
        <v>508</v>
      </c>
      <c r="B96" s="29" t="s">
        <v>268</v>
      </c>
      <c r="C96" s="188">
        <f>'3. kiadások '!$F96/12</f>
        <v>0</v>
      </c>
      <c r="D96" s="188">
        <f>'3. kiadások '!$F96/12</f>
        <v>0</v>
      </c>
      <c r="E96" s="188">
        <f>'3. kiadások '!$F96/12</f>
        <v>0</v>
      </c>
      <c r="F96" s="188">
        <f>'3. kiadások '!$F96/12</f>
        <v>0</v>
      </c>
      <c r="G96" s="188">
        <f>'3. kiadások '!$F96/12</f>
        <v>0</v>
      </c>
      <c r="H96" s="188">
        <f>'3. kiadások '!$F96/12</f>
        <v>0</v>
      </c>
      <c r="I96" s="188">
        <f>'3. kiadások '!$F96/12</f>
        <v>0</v>
      </c>
      <c r="J96" s="188">
        <f>'3. kiadások '!$F96/12</f>
        <v>0</v>
      </c>
      <c r="K96" s="188">
        <f>'3. kiadások '!$F96/12</f>
        <v>0</v>
      </c>
      <c r="L96" s="188">
        <f>'3. kiadások '!$F96/12</f>
        <v>0</v>
      </c>
      <c r="M96" s="188">
        <f>'3. kiadások '!$F96/12</f>
        <v>0</v>
      </c>
      <c r="N96" s="188">
        <f>'3. kiadások '!$F96/12</f>
        <v>0</v>
      </c>
      <c r="O96" s="90"/>
      <c r="P96" s="4"/>
      <c r="Q96" s="4"/>
    </row>
    <row r="97" spans="1:17" ht="15">
      <c r="A97" s="47" t="s">
        <v>473</v>
      </c>
      <c r="B97" s="50" t="s">
        <v>269</v>
      </c>
      <c r="C97" s="188">
        <f>'3. kiadások '!$F97/12</f>
        <v>0</v>
      </c>
      <c r="D97" s="188">
        <f>'3. kiadások '!$F97/12</f>
        <v>0</v>
      </c>
      <c r="E97" s="188">
        <f>'3. kiadások '!$F97/12</f>
        <v>0</v>
      </c>
      <c r="F97" s="188">
        <f>'3. kiadások '!$F97/12</f>
        <v>0</v>
      </c>
      <c r="G97" s="188">
        <f>'3. kiadások '!$F97/12</f>
        <v>0</v>
      </c>
      <c r="H97" s="188">
        <f>'3. kiadások '!$F97/12</f>
        <v>0</v>
      </c>
      <c r="I97" s="188">
        <f>'3. kiadások '!$F97/12</f>
        <v>0</v>
      </c>
      <c r="J97" s="188">
        <f>'3. kiadások '!$F97/12</f>
        <v>0</v>
      </c>
      <c r="K97" s="188">
        <f>'3. kiadások '!$F97/12</f>
        <v>0</v>
      </c>
      <c r="L97" s="188">
        <f>'3. kiadások '!$F97/12</f>
        <v>0</v>
      </c>
      <c r="M97" s="188">
        <f>'3. kiadások '!$F97/12</f>
        <v>0</v>
      </c>
      <c r="N97" s="188">
        <f>'3. kiadások '!$F97/12</f>
        <v>0</v>
      </c>
      <c r="O97" s="90">
        <f>SUM(C97:N97)</f>
        <v>0</v>
      </c>
      <c r="P97" s="4"/>
      <c r="Q97" s="4"/>
    </row>
    <row r="98" spans="1:17" ht="15.75">
      <c r="A98" s="55" t="s">
        <v>18</v>
      </c>
      <c r="B98" s="50"/>
      <c r="C98" s="188">
        <f>'3. kiadások '!$F98/12</f>
        <v>416666.6666666667</v>
      </c>
      <c r="D98" s="188">
        <f>'3. kiadások '!$F98/12</f>
        <v>416666.6666666667</v>
      </c>
      <c r="E98" s="188">
        <f>'3. kiadások '!$F98/12</f>
        <v>416666.6666666667</v>
      </c>
      <c r="F98" s="188">
        <f>'3. kiadások '!$F98/12</f>
        <v>416666.6666666667</v>
      </c>
      <c r="G98" s="188">
        <f>'3. kiadások '!$F98/12</f>
        <v>416666.6666666667</v>
      </c>
      <c r="H98" s="188">
        <f>'3. kiadások '!$F98/12</f>
        <v>416666.6666666667</v>
      </c>
      <c r="I98" s="188">
        <f>'3. kiadások '!$F98/12</f>
        <v>416666.6666666667</v>
      </c>
      <c r="J98" s="188">
        <f>'3. kiadások '!$F98/12</f>
        <v>416666.6666666667</v>
      </c>
      <c r="K98" s="188">
        <f>'3. kiadások '!$F98/12</f>
        <v>416666.6666666667</v>
      </c>
      <c r="L98" s="188">
        <f>'3. kiadások '!$F98/12</f>
        <v>416666.6666666667</v>
      </c>
      <c r="M98" s="188">
        <f>'3. kiadások '!$F98/12</f>
        <v>416666.6666666667</v>
      </c>
      <c r="N98" s="188">
        <f>'3. kiadások '!$F98/12</f>
        <v>416666.6666666667</v>
      </c>
      <c r="O98" s="90">
        <f>SUM(C98:N98)</f>
        <v>5000000</v>
      </c>
      <c r="P98" s="4"/>
      <c r="Q98" s="4"/>
    </row>
    <row r="99" spans="1:17" ht="15.75">
      <c r="A99" s="34" t="s">
        <v>516</v>
      </c>
      <c r="B99" s="35" t="s">
        <v>270</v>
      </c>
      <c r="C99" s="188">
        <f>'3. kiadások '!$F99/12</f>
        <v>3497663.4166666665</v>
      </c>
      <c r="D99" s="188">
        <f>'3. kiadások '!$F99/12</f>
        <v>3497663.4166666665</v>
      </c>
      <c r="E99" s="188">
        <f>'3. kiadások '!$F99/12</f>
        <v>3497663.4166666665</v>
      </c>
      <c r="F99" s="188">
        <f>'3. kiadások '!$F99/12</f>
        <v>3497663.4166666665</v>
      </c>
      <c r="G99" s="188">
        <f>'3. kiadások '!$F99/12</f>
        <v>3497663.4166666665</v>
      </c>
      <c r="H99" s="188">
        <f>'3. kiadások '!$F99/12</f>
        <v>3497663.4166666665</v>
      </c>
      <c r="I99" s="188">
        <f>'3. kiadások '!$F99/12</f>
        <v>3497663.4166666665</v>
      </c>
      <c r="J99" s="188">
        <f>'3. kiadások '!$F99/12</f>
        <v>3497663.4166666665</v>
      </c>
      <c r="K99" s="188">
        <f>'3. kiadások '!$F99/12</f>
        <v>3497663.4166666665</v>
      </c>
      <c r="L99" s="188">
        <f>'3. kiadások '!$F99/12</f>
        <v>3497663.4166666665</v>
      </c>
      <c r="M99" s="188">
        <f>'3. kiadások '!$F99/12</f>
        <v>3497663.4166666665</v>
      </c>
      <c r="N99" s="188">
        <f>'3. kiadások '!$F99/12</f>
        <v>3497663.4166666665</v>
      </c>
      <c r="O99" s="90">
        <f>SUM(C99:N99)</f>
        <v>41971961</v>
      </c>
      <c r="P99" s="4"/>
      <c r="Q99" s="4"/>
    </row>
    <row r="100" spans="1:17" ht="15">
      <c r="A100" s="13" t="s">
        <v>509</v>
      </c>
      <c r="B100" s="5" t="s">
        <v>271</v>
      </c>
      <c r="C100" s="190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90"/>
      <c r="P100" s="4"/>
      <c r="Q100" s="4"/>
    </row>
    <row r="101" spans="1:17" ht="15">
      <c r="A101" s="13" t="s">
        <v>272</v>
      </c>
      <c r="B101" s="5" t="s">
        <v>273</v>
      </c>
      <c r="C101" s="190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90"/>
      <c r="P101" s="4"/>
      <c r="Q101" s="4"/>
    </row>
    <row r="102" spans="1:17" ht="15">
      <c r="A102" s="13" t="s">
        <v>510</v>
      </c>
      <c r="B102" s="5" t="s">
        <v>274</v>
      </c>
      <c r="C102" s="190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90"/>
      <c r="P102" s="4"/>
      <c r="Q102" s="4"/>
    </row>
    <row r="103" spans="1:17" ht="15">
      <c r="A103" s="15" t="s">
        <v>478</v>
      </c>
      <c r="B103" s="7" t="s">
        <v>275</v>
      </c>
      <c r="C103" s="191">
        <f>SUM(C100:C102)</f>
        <v>0</v>
      </c>
      <c r="D103" s="191">
        <f aca="true" t="shared" si="1" ref="D103:O103">SUM(D100:D102)</f>
        <v>0</v>
      </c>
      <c r="E103" s="191">
        <f t="shared" si="1"/>
        <v>0</v>
      </c>
      <c r="F103" s="191">
        <f t="shared" si="1"/>
        <v>0</v>
      </c>
      <c r="G103" s="191">
        <f t="shared" si="1"/>
        <v>0</v>
      </c>
      <c r="H103" s="191">
        <f t="shared" si="1"/>
        <v>0</v>
      </c>
      <c r="I103" s="191">
        <f t="shared" si="1"/>
        <v>0</v>
      </c>
      <c r="J103" s="191">
        <f t="shared" si="1"/>
        <v>0</v>
      </c>
      <c r="K103" s="191">
        <f t="shared" si="1"/>
        <v>0</v>
      </c>
      <c r="L103" s="191">
        <f t="shared" si="1"/>
        <v>0</v>
      </c>
      <c r="M103" s="191">
        <f t="shared" si="1"/>
        <v>0</v>
      </c>
      <c r="N103" s="191">
        <f t="shared" si="1"/>
        <v>0</v>
      </c>
      <c r="O103" s="191">
        <f t="shared" si="1"/>
        <v>0</v>
      </c>
      <c r="P103" s="4"/>
      <c r="Q103" s="4"/>
    </row>
    <row r="104" spans="1:17" ht="15">
      <c r="A104" s="36" t="s">
        <v>511</v>
      </c>
      <c r="B104" s="5" t="s">
        <v>276</v>
      </c>
      <c r="C104" s="192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90"/>
      <c r="P104" s="4"/>
      <c r="Q104" s="4"/>
    </row>
    <row r="105" spans="1:17" ht="15">
      <c r="A105" s="36" t="s">
        <v>481</v>
      </c>
      <c r="B105" s="5" t="s">
        <v>277</v>
      </c>
      <c r="C105" s="192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90"/>
      <c r="P105" s="4"/>
      <c r="Q105" s="4"/>
    </row>
    <row r="106" spans="1:17" ht="15">
      <c r="A106" s="13" t="s">
        <v>278</v>
      </c>
      <c r="B106" s="5" t="s">
        <v>279</v>
      </c>
      <c r="C106" s="190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90"/>
      <c r="P106" s="4"/>
      <c r="Q106" s="4"/>
    </row>
    <row r="107" spans="1:17" ht="15">
      <c r="A107" s="13" t="s">
        <v>512</v>
      </c>
      <c r="B107" s="5" t="s">
        <v>280</v>
      </c>
      <c r="C107" s="190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90"/>
      <c r="P107" s="4"/>
      <c r="Q107" s="4"/>
    </row>
    <row r="108" spans="1:17" ht="15">
      <c r="A108" s="14" t="s">
        <v>479</v>
      </c>
      <c r="B108" s="7" t="s">
        <v>281</v>
      </c>
      <c r="C108" s="193">
        <f>SUM(C104:C107)</f>
        <v>0</v>
      </c>
      <c r="D108" s="193">
        <f aca="true" t="shared" si="2" ref="D108:O108">SUM(D104:D107)</f>
        <v>0</v>
      </c>
      <c r="E108" s="193">
        <f t="shared" si="2"/>
        <v>0</v>
      </c>
      <c r="F108" s="193">
        <f t="shared" si="2"/>
        <v>0</v>
      </c>
      <c r="G108" s="193">
        <f t="shared" si="2"/>
        <v>0</v>
      </c>
      <c r="H108" s="193">
        <f t="shared" si="2"/>
        <v>0</v>
      </c>
      <c r="I108" s="193">
        <f t="shared" si="2"/>
        <v>0</v>
      </c>
      <c r="J108" s="193">
        <f t="shared" si="2"/>
        <v>0</v>
      </c>
      <c r="K108" s="193">
        <f t="shared" si="2"/>
        <v>0</v>
      </c>
      <c r="L108" s="193">
        <f t="shared" si="2"/>
        <v>0</v>
      </c>
      <c r="M108" s="193">
        <f t="shared" si="2"/>
        <v>0</v>
      </c>
      <c r="N108" s="193">
        <f t="shared" si="2"/>
        <v>0</v>
      </c>
      <c r="O108" s="193">
        <f t="shared" si="2"/>
        <v>0</v>
      </c>
      <c r="P108" s="4"/>
      <c r="Q108" s="4"/>
    </row>
    <row r="109" spans="1:17" ht="15">
      <c r="A109" s="36" t="s">
        <v>282</v>
      </c>
      <c r="B109" s="5" t="s">
        <v>283</v>
      </c>
      <c r="C109" s="192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90"/>
      <c r="P109" s="4"/>
      <c r="Q109" s="4"/>
    </row>
    <row r="110" spans="1:17" ht="15">
      <c r="A110" s="36" t="s">
        <v>284</v>
      </c>
      <c r="B110" s="5" t="s">
        <v>285</v>
      </c>
      <c r="C110" s="192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90"/>
      <c r="P110" s="4"/>
      <c r="Q110" s="4"/>
    </row>
    <row r="111" spans="1:17" ht="15">
      <c r="A111" s="14" t="s">
        <v>286</v>
      </c>
      <c r="B111" s="7" t="s">
        <v>287</v>
      </c>
      <c r="C111" s="192">
        <f>SUM(C109:C110)</f>
        <v>0</v>
      </c>
      <c r="D111" s="192">
        <f aca="true" t="shared" si="3" ref="D111:O111">SUM(D109:D110)</f>
        <v>0</v>
      </c>
      <c r="E111" s="192">
        <f t="shared" si="3"/>
        <v>0</v>
      </c>
      <c r="F111" s="192">
        <f t="shared" si="3"/>
        <v>0</v>
      </c>
      <c r="G111" s="192">
        <f t="shared" si="3"/>
        <v>0</v>
      </c>
      <c r="H111" s="192">
        <f t="shared" si="3"/>
        <v>0</v>
      </c>
      <c r="I111" s="192">
        <f t="shared" si="3"/>
        <v>0</v>
      </c>
      <c r="J111" s="192">
        <f t="shared" si="3"/>
        <v>0</v>
      </c>
      <c r="K111" s="192">
        <f t="shared" si="3"/>
        <v>0</v>
      </c>
      <c r="L111" s="192">
        <f t="shared" si="3"/>
        <v>0</v>
      </c>
      <c r="M111" s="192">
        <f t="shared" si="3"/>
        <v>0</v>
      </c>
      <c r="N111" s="192">
        <f t="shared" si="3"/>
        <v>0</v>
      </c>
      <c r="O111" s="192">
        <f t="shared" si="3"/>
        <v>0</v>
      </c>
      <c r="P111" s="4"/>
      <c r="Q111" s="4"/>
    </row>
    <row r="112" spans="1:17" ht="15">
      <c r="A112" s="36" t="s">
        <v>288</v>
      </c>
      <c r="B112" s="5" t="s">
        <v>289</v>
      </c>
      <c r="C112" s="192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90"/>
      <c r="P112" s="4"/>
      <c r="Q112" s="4"/>
    </row>
    <row r="113" spans="1:17" ht="15">
      <c r="A113" s="36" t="s">
        <v>290</v>
      </c>
      <c r="B113" s="5" t="s">
        <v>291</v>
      </c>
      <c r="C113" s="192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90"/>
      <c r="P113" s="4"/>
      <c r="Q113" s="4"/>
    </row>
    <row r="114" spans="1:17" ht="15">
      <c r="A114" s="36" t="s">
        <v>292</v>
      </c>
      <c r="B114" s="5" t="s">
        <v>293</v>
      </c>
      <c r="C114" s="192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90"/>
      <c r="P114" s="4"/>
      <c r="Q114" s="4"/>
    </row>
    <row r="115" spans="1:17" ht="15">
      <c r="A115" s="37" t="s">
        <v>480</v>
      </c>
      <c r="B115" s="38" t="s">
        <v>294</v>
      </c>
      <c r="C115" s="193">
        <f>SUM(C112:C114)</f>
        <v>0</v>
      </c>
      <c r="D115" s="193">
        <f aca="true" t="shared" si="4" ref="D115:O115">SUM(D112:D114)</f>
        <v>0</v>
      </c>
      <c r="E115" s="193">
        <f t="shared" si="4"/>
        <v>0</v>
      </c>
      <c r="F115" s="193">
        <f t="shared" si="4"/>
        <v>0</v>
      </c>
      <c r="G115" s="193">
        <f t="shared" si="4"/>
        <v>0</v>
      </c>
      <c r="H115" s="193">
        <f t="shared" si="4"/>
        <v>0</v>
      </c>
      <c r="I115" s="193">
        <f t="shared" si="4"/>
        <v>0</v>
      </c>
      <c r="J115" s="193">
        <f t="shared" si="4"/>
        <v>0</v>
      </c>
      <c r="K115" s="193">
        <f t="shared" si="4"/>
        <v>0</v>
      </c>
      <c r="L115" s="193">
        <f t="shared" si="4"/>
        <v>0</v>
      </c>
      <c r="M115" s="193">
        <f t="shared" si="4"/>
        <v>0</v>
      </c>
      <c r="N115" s="193">
        <f t="shared" si="4"/>
        <v>0</v>
      </c>
      <c r="O115" s="193">
        <f t="shared" si="4"/>
        <v>0</v>
      </c>
      <c r="P115" s="4"/>
      <c r="Q115" s="4"/>
    </row>
    <row r="116" spans="1:17" ht="15">
      <c r="A116" s="36" t="s">
        <v>295</v>
      </c>
      <c r="B116" s="5" t="s">
        <v>296</v>
      </c>
      <c r="C116" s="192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90"/>
      <c r="P116" s="4"/>
      <c r="Q116" s="4"/>
    </row>
    <row r="117" spans="1:17" ht="15">
      <c r="A117" s="13" t="s">
        <v>297</v>
      </c>
      <c r="B117" s="5" t="s">
        <v>298</v>
      </c>
      <c r="C117" s="190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90"/>
      <c r="P117" s="4"/>
      <c r="Q117" s="4"/>
    </row>
    <row r="118" spans="1:17" ht="15">
      <c r="A118" s="36" t="s">
        <v>513</v>
      </c>
      <c r="B118" s="5" t="s">
        <v>299</v>
      </c>
      <c r="C118" s="192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90"/>
      <c r="P118" s="4"/>
      <c r="Q118" s="4"/>
    </row>
    <row r="119" spans="1:17" ht="15">
      <c r="A119" s="36" t="s">
        <v>482</v>
      </c>
      <c r="B119" s="5" t="s">
        <v>300</v>
      </c>
      <c r="C119" s="192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90"/>
      <c r="P119" s="4"/>
      <c r="Q119" s="4"/>
    </row>
    <row r="120" spans="1:17" ht="15">
      <c r="A120" s="37" t="s">
        <v>483</v>
      </c>
      <c r="B120" s="38" t="s">
        <v>301</v>
      </c>
      <c r="C120" s="193">
        <f>SUM(C116:C119)</f>
        <v>0</v>
      </c>
      <c r="D120" s="193">
        <f aca="true" t="shared" si="5" ref="D120:M120">SUM(D116:D119)</f>
        <v>0</v>
      </c>
      <c r="E120" s="193">
        <f t="shared" si="5"/>
        <v>0</v>
      </c>
      <c r="F120" s="193">
        <f t="shared" si="5"/>
        <v>0</v>
      </c>
      <c r="G120" s="193">
        <f t="shared" si="5"/>
        <v>0</v>
      </c>
      <c r="H120" s="193">
        <f t="shared" si="5"/>
        <v>0</v>
      </c>
      <c r="I120" s="193">
        <f t="shared" si="5"/>
        <v>0</v>
      </c>
      <c r="J120" s="193">
        <f t="shared" si="5"/>
        <v>0</v>
      </c>
      <c r="K120" s="193">
        <f t="shared" si="5"/>
        <v>0</v>
      </c>
      <c r="L120" s="193">
        <f t="shared" si="5"/>
        <v>0</v>
      </c>
      <c r="M120" s="193">
        <f t="shared" si="5"/>
        <v>0</v>
      </c>
      <c r="N120" s="193">
        <f>SUM(N116:N119)</f>
        <v>0</v>
      </c>
      <c r="O120" s="193">
        <f>SUM(O116:O119)</f>
        <v>0</v>
      </c>
      <c r="P120" s="4"/>
      <c r="Q120" s="4"/>
    </row>
    <row r="121" spans="1:17" ht="15">
      <c r="A121" s="13" t="s">
        <v>302</v>
      </c>
      <c r="B121" s="5" t="s">
        <v>303</v>
      </c>
      <c r="C121" s="190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90"/>
      <c r="P121" s="4"/>
      <c r="Q121" s="4"/>
    </row>
    <row r="122" spans="1:17" ht="15.75">
      <c r="A122" s="39" t="s">
        <v>517</v>
      </c>
      <c r="B122" s="40" t="s">
        <v>304</v>
      </c>
      <c r="C122" s="193">
        <f>SUM(C120,C115,C111,C108,C103,C121)</f>
        <v>0</v>
      </c>
      <c r="D122" s="193">
        <f aca="true" t="shared" si="6" ref="D122:O122">SUM(D120,D115,D111,D108,D103,D121)</f>
        <v>0</v>
      </c>
      <c r="E122" s="193">
        <f t="shared" si="6"/>
        <v>0</v>
      </c>
      <c r="F122" s="193">
        <f t="shared" si="6"/>
        <v>0</v>
      </c>
      <c r="G122" s="193">
        <f t="shared" si="6"/>
        <v>0</v>
      </c>
      <c r="H122" s="193">
        <f t="shared" si="6"/>
        <v>0</v>
      </c>
      <c r="I122" s="193">
        <f t="shared" si="6"/>
        <v>0</v>
      </c>
      <c r="J122" s="193">
        <f t="shared" si="6"/>
        <v>0</v>
      </c>
      <c r="K122" s="193">
        <f t="shared" si="6"/>
        <v>0</v>
      </c>
      <c r="L122" s="193">
        <f t="shared" si="6"/>
        <v>0</v>
      </c>
      <c r="M122" s="193">
        <f t="shared" si="6"/>
        <v>0</v>
      </c>
      <c r="N122" s="193">
        <f t="shared" si="6"/>
        <v>0</v>
      </c>
      <c r="O122" s="193">
        <f t="shared" si="6"/>
        <v>0</v>
      </c>
      <c r="P122" s="4"/>
      <c r="Q122" s="4"/>
    </row>
    <row r="123" spans="1:17" ht="15.75">
      <c r="A123" s="43" t="s">
        <v>554</v>
      </c>
      <c r="B123" s="44"/>
      <c r="C123" s="189">
        <f>SUM(C122,C99)</f>
        <v>3497663.4166666665</v>
      </c>
      <c r="D123" s="91">
        <f aca="true" t="shared" si="7" ref="D123:N123">SUM(D122,D99)</f>
        <v>3497663.4166666665</v>
      </c>
      <c r="E123" s="91">
        <f t="shared" si="7"/>
        <v>3497663.4166666665</v>
      </c>
      <c r="F123" s="91">
        <f t="shared" si="7"/>
        <v>3497663.4166666665</v>
      </c>
      <c r="G123" s="91">
        <f t="shared" si="7"/>
        <v>3497663.4166666665</v>
      </c>
      <c r="H123" s="91">
        <f t="shared" si="7"/>
        <v>3497663.4166666665</v>
      </c>
      <c r="I123" s="91">
        <f t="shared" si="7"/>
        <v>3497663.4166666665</v>
      </c>
      <c r="J123" s="91">
        <f t="shared" si="7"/>
        <v>3497663.4166666665</v>
      </c>
      <c r="K123" s="91">
        <f t="shared" si="7"/>
        <v>3497663.4166666665</v>
      </c>
      <c r="L123" s="91">
        <f t="shared" si="7"/>
        <v>3497663.4166666665</v>
      </c>
      <c r="M123" s="91">
        <f t="shared" si="7"/>
        <v>3497663.4166666665</v>
      </c>
      <c r="N123" s="91">
        <f t="shared" si="7"/>
        <v>3497663.4166666665</v>
      </c>
      <c r="O123" s="90">
        <f>SUM(C123:N123)</f>
        <v>41971961</v>
      </c>
      <c r="P123" s="4"/>
      <c r="Q123" s="4"/>
    </row>
    <row r="124" spans="1:17" ht="25.5">
      <c r="A124" s="209" t="s">
        <v>133</v>
      </c>
      <c r="B124" s="210" t="s">
        <v>547</v>
      </c>
      <c r="C124" s="211"/>
      <c r="D124" s="207"/>
      <c r="E124" s="207"/>
      <c r="F124" s="207"/>
      <c r="G124" s="207"/>
      <c r="H124" s="207"/>
      <c r="I124" s="207"/>
      <c r="J124" s="207"/>
      <c r="K124" s="207"/>
      <c r="L124" s="207"/>
      <c r="M124" s="207"/>
      <c r="N124" s="207"/>
      <c r="O124" s="212"/>
      <c r="P124" s="4"/>
      <c r="Q124" s="4"/>
    </row>
    <row r="125" spans="1:17" ht="15">
      <c r="A125" s="12" t="s">
        <v>305</v>
      </c>
      <c r="B125" s="36" t="s">
        <v>306</v>
      </c>
      <c r="C125" s="211">
        <f>'2. bevételek'!$C7/12</f>
        <v>948988.6666666666</v>
      </c>
      <c r="D125" s="211">
        <f>'2. bevételek'!$C7/12</f>
        <v>948988.6666666666</v>
      </c>
      <c r="E125" s="211">
        <f>'2. bevételek'!$C7/12</f>
        <v>948988.6666666666</v>
      </c>
      <c r="F125" s="211">
        <f>'2. bevételek'!$C7/12</f>
        <v>948988.6666666666</v>
      </c>
      <c r="G125" s="211">
        <f>'2. bevételek'!$C7/12</f>
        <v>948988.6666666666</v>
      </c>
      <c r="H125" s="211">
        <f>'2. bevételek'!$C7/12</f>
        <v>948988.6666666666</v>
      </c>
      <c r="I125" s="211">
        <f>'2. bevételek'!$C7/12</f>
        <v>948988.6666666666</v>
      </c>
      <c r="J125" s="211">
        <f>'2. bevételek'!$C7/12</f>
        <v>948988.6666666666</v>
      </c>
      <c r="K125" s="211">
        <f>'2. bevételek'!$C7/12</f>
        <v>948988.6666666666</v>
      </c>
      <c r="L125" s="211">
        <f>'2. bevételek'!$C7/12</f>
        <v>948988.6666666666</v>
      </c>
      <c r="M125" s="211">
        <f>'2. bevételek'!$C7/12</f>
        <v>948988.6666666666</v>
      </c>
      <c r="N125" s="211">
        <f>'2. bevételek'!$C7/12</f>
        <v>948988.6666666666</v>
      </c>
      <c r="O125" s="212">
        <f aca="true" t="shared" si="8" ref="O125:O131">SUM(C125:N125)</f>
        <v>11387863.999999998</v>
      </c>
      <c r="P125" s="4"/>
      <c r="Q125" s="4"/>
    </row>
    <row r="126" spans="1:17" ht="15">
      <c r="A126" s="13" t="s">
        <v>307</v>
      </c>
      <c r="B126" s="36" t="s">
        <v>308</v>
      </c>
      <c r="C126" s="211">
        <f>'2. bevételek'!$C8/12</f>
        <v>0</v>
      </c>
      <c r="D126" s="211">
        <f>'2. bevételek'!$C8/12</f>
        <v>0</v>
      </c>
      <c r="E126" s="211">
        <f>'2. bevételek'!$C8/12</f>
        <v>0</v>
      </c>
      <c r="F126" s="211">
        <f>'2. bevételek'!$C8/12</f>
        <v>0</v>
      </c>
      <c r="G126" s="211">
        <f>'2. bevételek'!$C8/12</f>
        <v>0</v>
      </c>
      <c r="H126" s="211">
        <f>'2. bevételek'!$C8/12</f>
        <v>0</v>
      </c>
      <c r="I126" s="211">
        <f>'2. bevételek'!$C8/12</f>
        <v>0</v>
      </c>
      <c r="J126" s="211">
        <f>'2. bevételek'!$C8/12</f>
        <v>0</v>
      </c>
      <c r="K126" s="211">
        <f>'2. bevételek'!$C8/12</f>
        <v>0</v>
      </c>
      <c r="L126" s="211">
        <f>'2. bevételek'!$C8/12</f>
        <v>0</v>
      </c>
      <c r="M126" s="211">
        <f>'2. bevételek'!$C8/12</f>
        <v>0</v>
      </c>
      <c r="N126" s="211">
        <f>'2. bevételek'!$C8/12</f>
        <v>0</v>
      </c>
      <c r="O126" s="212"/>
      <c r="P126" s="4"/>
      <c r="Q126" s="4"/>
    </row>
    <row r="127" spans="1:17" ht="15">
      <c r="A127" s="13" t="s">
        <v>309</v>
      </c>
      <c r="B127" s="36" t="s">
        <v>310</v>
      </c>
      <c r="C127" s="211">
        <f>'2. bevételek'!$C9/12</f>
        <v>467750</v>
      </c>
      <c r="D127" s="211">
        <f>'2. bevételek'!$C9/12</f>
        <v>467750</v>
      </c>
      <c r="E127" s="211">
        <f>'2. bevételek'!$C9/12</f>
        <v>467750</v>
      </c>
      <c r="F127" s="211">
        <f>'2. bevételek'!$C9/12</f>
        <v>467750</v>
      </c>
      <c r="G127" s="211">
        <f>'2. bevételek'!$C9/12</f>
        <v>467750</v>
      </c>
      <c r="H127" s="211">
        <f>'2. bevételek'!$C9/12</f>
        <v>467750</v>
      </c>
      <c r="I127" s="211">
        <f>'2. bevételek'!$C9/12</f>
        <v>467750</v>
      </c>
      <c r="J127" s="211">
        <f>'2. bevételek'!$C9/12</f>
        <v>467750</v>
      </c>
      <c r="K127" s="211">
        <f>'2. bevételek'!$C9/12</f>
        <v>467750</v>
      </c>
      <c r="L127" s="211">
        <f>'2. bevételek'!$C9/12</f>
        <v>467750</v>
      </c>
      <c r="M127" s="211">
        <f>'2. bevételek'!$C9/12</f>
        <v>467750</v>
      </c>
      <c r="N127" s="211">
        <f>'2. bevételek'!$C9/12</f>
        <v>467750</v>
      </c>
      <c r="O127" s="212">
        <f t="shared" si="8"/>
        <v>5613000</v>
      </c>
      <c r="P127" s="4"/>
      <c r="Q127" s="4"/>
    </row>
    <row r="128" spans="1:17" ht="15">
      <c r="A128" s="13" t="s">
        <v>311</v>
      </c>
      <c r="B128" s="36" t="s">
        <v>312</v>
      </c>
      <c r="C128" s="211">
        <f>'2. bevételek'!$C10/12</f>
        <v>150000</v>
      </c>
      <c r="D128" s="211">
        <f>'2. bevételek'!$C10/12</f>
        <v>150000</v>
      </c>
      <c r="E128" s="211">
        <f>'2. bevételek'!$C10/12</f>
        <v>150000</v>
      </c>
      <c r="F128" s="211">
        <f>'2. bevételek'!$C10/12</f>
        <v>150000</v>
      </c>
      <c r="G128" s="211">
        <f>'2. bevételek'!$C10/12</f>
        <v>150000</v>
      </c>
      <c r="H128" s="211">
        <f>'2. bevételek'!$C10/12</f>
        <v>150000</v>
      </c>
      <c r="I128" s="211">
        <f>'2. bevételek'!$C10/12</f>
        <v>150000</v>
      </c>
      <c r="J128" s="211">
        <f>'2. bevételek'!$C10/12</f>
        <v>150000</v>
      </c>
      <c r="K128" s="211">
        <f>'2. bevételek'!$C10/12</f>
        <v>150000</v>
      </c>
      <c r="L128" s="211">
        <f>'2. bevételek'!$C10/12</f>
        <v>150000</v>
      </c>
      <c r="M128" s="211">
        <f>'2. bevételek'!$C10/12</f>
        <v>150000</v>
      </c>
      <c r="N128" s="211">
        <f>'2. bevételek'!$C10/12</f>
        <v>150000</v>
      </c>
      <c r="O128" s="212">
        <f t="shared" si="8"/>
        <v>1800000</v>
      </c>
      <c r="P128" s="4"/>
      <c r="Q128" s="4"/>
    </row>
    <row r="129" spans="1:17" ht="15">
      <c r="A129" s="13" t="s">
        <v>313</v>
      </c>
      <c r="B129" s="36" t="s">
        <v>314</v>
      </c>
      <c r="C129" s="211">
        <f>'2. bevételek'!$C11/12</f>
        <v>0</v>
      </c>
      <c r="D129" s="211">
        <f>'2. bevételek'!$C11/12</f>
        <v>0</v>
      </c>
      <c r="E129" s="211">
        <f>'2. bevételek'!$C11/12</f>
        <v>0</v>
      </c>
      <c r="F129" s="211">
        <f>'2. bevételek'!$C11/12</f>
        <v>0</v>
      </c>
      <c r="G129" s="211">
        <f>'2. bevételek'!$C11/12</f>
        <v>0</v>
      </c>
      <c r="H129" s="211">
        <f>'2. bevételek'!$C11/12</f>
        <v>0</v>
      </c>
      <c r="I129" s="211">
        <f>'2. bevételek'!$C11/12</f>
        <v>0</v>
      </c>
      <c r="J129" s="211">
        <f>'2. bevételek'!$C11/12</f>
        <v>0</v>
      </c>
      <c r="K129" s="211">
        <f>'2. bevételek'!$C11/12</f>
        <v>0</v>
      </c>
      <c r="L129" s="211">
        <f>'2. bevételek'!$C11/12</f>
        <v>0</v>
      </c>
      <c r="M129" s="211">
        <f>'2. bevételek'!$C11/12</f>
        <v>0</v>
      </c>
      <c r="N129" s="211">
        <f>'2. bevételek'!$C11/12</f>
        <v>0</v>
      </c>
      <c r="O129" s="212"/>
      <c r="P129" s="4"/>
      <c r="Q129" s="4"/>
    </row>
    <row r="130" spans="1:17" ht="15">
      <c r="A130" s="13" t="s">
        <v>315</v>
      </c>
      <c r="B130" s="36" t="s">
        <v>316</v>
      </c>
      <c r="C130" s="211">
        <f>'2. bevételek'!$C12/12</f>
        <v>130043.66666666667</v>
      </c>
      <c r="D130" s="211">
        <f>'2. bevételek'!$C12/12</f>
        <v>130043.66666666667</v>
      </c>
      <c r="E130" s="211">
        <f>'2. bevételek'!$C12/12</f>
        <v>130043.66666666667</v>
      </c>
      <c r="F130" s="211">
        <f>'2. bevételek'!$C12/12</f>
        <v>130043.66666666667</v>
      </c>
      <c r="G130" s="211">
        <f>'2. bevételek'!$C12/12</f>
        <v>130043.66666666667</v>
      </c>
      <c r="H130" s="211">
        <f>'2. bevételek'!$C12/12</f>
        <v>130043.66666666667</v>
      </c>
      <c r="I130" s="211">
        <f>'2. bevételek'!$C12/12</f>
        <v>130043.66666666667</v>
      </c>
      <c r="J130" s="211">
        <f>'2. bevételek'!$C12/12</f>
        <v>130043.66666666667</v>
      </c>
      <c r="K130" s="211">
        <f>'2. bevételek'!$C12/12</f>
        <v>130043.66666666667</v>
      </c>
      <c r="L130" s="211">
        <f>'2. bevételek'!$C12/12</f>
        <v>130043.66666666667</v>
      </c>
      <c r="M130" s="211">
        <f>'2. bevételek'!$C12/12</f>
        <v>130043.66666666667</v>
      </c>
      <c r="N130" s="211">
        <f>'2. bevételek'!$C12/12</f>
        <v>130043.66666666667</v>
      </c>
      <c r="O130" s="212">
        <f t="shared" si="8"/>
        <v>1560524.0000000002</v>
      </c>
      <c r="P130" s="4"/>
      <c r="Q130" s="4"/>
    </row>
    <row r="131" spans="1:17" ht="15">
      <c r="A131" s="15" t="s">
        <v>556</v>
      </c>
      <c r="B131" s="14" t="s">
        <v>317</v>
      </c>
      <c r="C131" s="211">
        <f>'2. bevételek'!$C13/12</f>
        <v>1696782.3333333333</v>
      </c>
      <c r="D131" s="211">
        <f>'2. bevételek'!$C13/12</f>
        <v>1696782.3333333333</v>
      </c>
      <c r="E131" s="211">
        <f>'2. bevételek'!$C13/12</f>
        <v>1696782.3333333333</v>
      </c>
      <c r="F131" s="211">
        <f>'2. bevételek'!$C13/12</f>
        <v>1696782.3333333333</v>
      </c>
      <c r="G131" s="211">
        <f>'2. bevételek'!$C13/12</f>
        <v>1696782.3333333333</v>
      </c>
      <c r="H131" s="211">
        <f>'2. bevételek'!$C13/12</f>
        <v>1696782.3333333333</v>
      </c>
      <c r="I131" s="211">
        <f>'2. bevételek'!$C13/12</f>
        <v>1696782.3333333333</v>
      </c>
      <c r="J131" s="211">
        <f>'2. bevételek'!$C13/12</f>
        <v>1696782.3333333333</v>
      </c>
      <c r="K131" s="211">
        <f>'2. bevételek'!$C13/12</f>
        <v>1696782.3333333333</v>
      </c>
      <c r="L131" s="211">
        <f>'2. bevételek'!$C13/12</f>
        <v>1696782.3333333333</v>
      </c>
      <c r="M131" s="211">
        <f>'2. bevételek'!$C13/12</f>
        <v>1696782.3333333333</v>
      </c>
      <c r="N131" s="211">
        <f>'2. bevételek'!$C13/12</f>
        <v>1696782.3333333333</v>
      </c>
      <c r="O131" s="212">
        <f t="shared" si="8"/>
        <v>20361388</v>
      </c>
      <c r="P131" s="4"/>
      <c r="Q131" s="4"/>
    </row>
    <row r="132" spans="1:17" ht="15">
      <c r="A132" s="13" t="s">
        <v>318</v>
      </c>
      <c r="B132" s="36" t="s">
        <v>319</v>
      </c>
      <c r="C132" s="211">
        <f>'2. bevételek'!$C14/12</f>
        <v>0</v>
      </c>
      <c r="D132" s="211">
        <f>'2. bevételek'!$C14/12</f>
        <v>0</v>
      </c>
      <c r="E132" s="211">
        <f>'2. bevételek'!$C14/12</f>
        <v>0</v>
      </c>
      <c r="F132" s="211">
        <f>'2. bevételek'!$C14/12</f>
        <v>0</v>
      </c>
      <c r="G132" s="211">
        <f>'2. bevételek'!$C14/12</f>
        <v>0</v>
      </c>
      <c r="H132" s="211">
        <f>'2. bevételek'!$C14/12</f>
        <v>0</v>
      </c>
      <c r="I132" s="211">
        <f>'2. bevételek'!$C14/12</f>
        <v>0</v>
      </c>
      <c r="J132" s="211">
        <f>'2. bevételek'!$C14/12</f>
        <v>0</v>
      </c>
      <c r="K132" s="211">
        <f>'2. bevételek'!$C14/12</f>
        <v>0</v>
      </c>
      <c r="L132" s="211">
        <f>'2. bevételek'!$C14/12</f>
        <v>0</v>
      </c>
      <c r="M132" s="211">
        <f>'2. bevételek'!$C14/12</f>
        <v>0</v>
      </c>
      <c r="N132" s="211">
        <f>'2. bevételek'!$C14/12</f>
        <v>0</v>
      </c>
      <c r="O132" s="212"/>
      <c r="P132" s="4"/>
      <c r="Q132" s="4"/>
    </row>
    <row r="133" spans="1:17" ht="30">
      <c r="A133" s="13" t="s">
        <v>320</v>
      </c>
      <c r="B133" s="36" t="s">
        <v>321</v>
      </c>
      <c r="C133" s="211">
        <f>'2. bevételek'!$C15/12</f>
        <v>0</v>
      </c>
      <c r="D133" s="211">
        <f>'2. bevételek'!$C15/12</f>
        <v>0</v>
      </c>
      <c r="E133" s="211">
        <f>'2. bevételek'!$C15/12</f>
        <v>0</v>
      </c>
      <c r="F133" s="211">
        <f>'2. bevételek'!$C15/12</f>
        <v>0</v>
      </c>
      <c r="G133" s="211">
        <f>'2. bevételek'!$C15/12</f>
        <v>0</v>
      </c>
      <c r="H133" s="211">
        <f>'2. bevételek'!$C15/12</f>
        <v>0</v>
      </c>
      <c r="I133" s="211">
        <f>'2. bevételek'!$C15/12</f>
        <v>0</v>
      </c>
      <c r="J133" s="211">
        <f>'2. bevételek'!$C15/12</f>
        <v>0</v>
      </c>
      <c r="K133" s="211">
        <f>'2. bevételek'!$C15/12</f>
        <v>0</v>
      </c>
      <c r="L133" s="211">
        <f>'2. bevételek'!$C15/12</f>
        <v>0</v>
      </c>
      <c r="M133" s="211">
        <f>'2. bevételek'!$C15/12</f>
        <v>0</v>
      </c>
      <c r="N133" s="211">
        <f>'2. bevételek'!$C15/12</f>
        <v>0</v>
      </c>
      <c r="O133" s="212"/>
      <c r="P133" s="4"/>
      <c r="Q133" s="4"/>
    </row>
    <row r="134" spans="1:17" ht="30">
      <c r="A134" s="13" t="s">
        <v>518</v>
      </c>
      <c r="B134" s="36" t="s">
        <v>322</v>
      </c>
      <c r="C134" s="211">
        <f>'2. bevételek'!$C16/12</f>
        <v>0</v>
      </c>
      <c r="D134" s="211">
        <f>'2. bevételek'!$C16/12</f>
        <v>0</v>
      </c>
      <c r="E134" s="211">
        <f>'2. bevételek'!$C16/12</f>
        <v>0</v>
      </c>
      <c r="F134" s="211">
        <f>'2. bevételek'!$C16/12</f>
        <v>0</v>
      </c>
      <c r="G134" s="211">
        <f>'2. bevételek'!$C16/12</f>
        <v>0</v>
      </c>
      <c r="H134" s="211">
        <f>'2. bevételek'!$C16/12</f>
        <v>0</v>
      </c>
      <c r="I134" s="211">
        <f>'2. bevételek'!$C16/12</f>
        <v>0</v>
      </c>
      <c r="J134" s="211">
        <f>'2. bevételek'!$C16/12</f>
        <v>0</v>
      </c>
      <c r="K134" s="211">
        <f>'2. bevételek'!$C16/12</f>
        <v>0</v>
      </c>
      <c r="L134" s="211">
        <f>'2. bevételek'!$C16/12</f>
        <v>0</v>
      </c>
      <c r="M134" s="211">
        <f>'2. bevételek'!$C16/12</f>
        <v>0</v>
      </c>
      <c r="N134" s="211">
        <f>'2. bevételek'!$C16/12</f>
        <v>0</v>
      </c>
      <c r="O134" s="212"/>
      <c r="P134" s="4"/>
      <c r="Q134" s="4"/>
    </row>
    <row r="135" spans="1:17" ht="30">
      <c r="A135" s="13" t="s">
        <v>519</v>
      </c>
      <c r="B135" s="36" t="s">
        <v>323</v>
      </c>
      <c r="C135" s="211">
        <f>'2. bevételek'!$C17/12</f>
        <v>0</v>
      </c>
      <c r="D135" s="211">
        <f>'2. bevételek'!$C17/12</f>
        <v>0</v>
      </c>
      <c r="E135" s="211">
        <f>'2. bevételek'!$C17/12</f>
        <v>0</v>
      </c>
      <c r="F135" s="211">
        <f>'2. bevételek'!$C17/12</f>
        <v>0</v>
      </c>
      <c r="G135" s="211">
        <f>'2. bevételek'!$C17/12</f>
        <v>0</v>
      </c>
      <c r="H135" s="211">
        <f>'2. bevételek'!$C17/12</f>
        <v>0</v>
      </c>
      <c r="I135" s="211">
        <f>'2. bevételek'!$C17/12</f>
        <v>0</v>
      </c>
      <c r="J135" s="211">
        <f>'2. bevételek'!$C17/12</f>
        <v>0</v>
      </c>
      <c r="K135" s="211">
        <f>'2. bevételek'!$C17/12</f>
        <v>0</v>
      </c>
      <c r="L135" s="211">
        <f>'2. bevételek'!$C17/12</f>
        <v>0</v>
      </c>
      <c r="M135" s="211">
        <f>'2. bevételek'!$C17/12</f>
        <v>0</v>
      </c>
      <c r="N135" s="211">
        <f>'2. bevételek'!$C17/12</f>
        <v>0</v>
      </c>
      <c r="O135" s="212"/>
      <c r="P135" s="4"/>
      <c r="Q135" s="4"/>
    </row>
    <row r="136" spans="1:17" ht="15">
      <c r="A136" s="13" t="s">
        <v>520</v>
      </c>
      <c r="B136" s="36" t="s">
        <v>324</v>
      </c>
      <c r="C136" s="211">
        <f>'2. bevételek'!$C18/12</f>
        <v>324817.75</v>
      </c>
      <c r="D136" s="211">
        <f>'2. bevételek'!$C18/12</f>
        <v>324817.75</v>
      </c>
      <c r="E136" s="211">
        <f>'2. bevételek'!$C18/12</f>
        <v>324817.75</v>
      </c>
      <c r="F136" s="211">
        <f>'2. bevételek'!$C18/12</f>
        <v>324817.75</v>
      </c>
      <c r="G136" s="211">
        <f>'2. bevételek'!$C18/12</f>
        <v>324817.75</v>
      </c>
      <c r="H136" s="211">
        <f>'2. bevételek'!$C18/12</f>
        <v>324817.75</v>
      </c>
      <c r="I136" s="211">
        <f>'2. bevételek'!$C18/12</f>
        <v>324817.75</v>
      </c>
      <c r="J136" s="211">
        <f>'2. bevételek'!$C18/12</f>
        <v>324817.75</v>
      </c>
      <c r="K136" s="211">
        <f>'2. bevételek'!$C18/12</f>
        <v>324817.75</v>
      </c>
      <c r="L136" s="211">
        <f>'2. bevételek'!$C18/12</f>
        <v>324817.75</v>
      </c>
      <c r="M136" s="211">
        <f>'2. bevételek'!$C18/12</f>
        <v>324817.75</v>
      </c>
      <c r="N136" s="211">
        <f>'2. bevételek'!$C18/12</f>
        <v>324817.75</v>
      </c>
      <c r="O136" s="212">
        <f>SUM(C136:N136)</f>
        <v>3897813</v>
      </c>
      <c r="P136" s="4"/>
      <c r="Q136" s="4"/>
    </row>
    <row r="137" spans="1:17" ht="15">
      <c r="A137" s="47" t="s">
        <v>557</v>
      </c>
      <c r="B137" s="37" t="s">
        <v>325</v>
      </c>
      <c r="C137" s="211">
        <f>'2. bevételek'!$C19/12</f>
        <v>2021600.0833333333</v>
      </c>
      <c r="D137" s="211">
        <f>'2. bevételek'!$C19/12</f>
        <v>2021600.0833333333</v>
      </c>
      <c r="E137" s="211">
        <f>'2. bevételek'!$C19/12</f>
        <v>2021600.0833333333</v>
      </c>
      <c r="F137" s="211">
        <f>'2. bevételek'!$C19/12</f>
        <v>2021600.0833333333</v>
      </c>
      <c r="G137" s="211">
        <f>'2. bevételek'!$C19/12</f>
        <v>2021600.0833333333</v>
      </c>
      <c r="H137" s="211">
        <f>'2. bevételek'!$C19/12</f>
        <v>2021600.0833333333</v>
      </c>
      <c r="I137" s="211">
        <f>'2. bevételek'!$C19/12</f>
        <v>2021600.0833333333</v>
      </c>
      <c r="J137" s="211">
        <f>'2. bevételek'!$C19/12</f>
        <v>2021600.0833333333</v>
      </c>
      <c r="K137" s="211">
        <f>'2. bevételek'!$C19/12</f>
        <v>2021600.0833333333</v>
      </c>
      <c r="L137" s="211">
        <f>'2. bevételek'!$C19/12</f>
        <v>2021600.0833333333</v>
      </c>
      <c r="M137" s="211">
        <f>'2. bevételek'!$C19/12</f>
        <v>2021600.0833333333</v>
      </c>
      <c r="N137" s="211">
        <f>'2. bevételek'!$C19/12</f>
        <v>2021600.0833333333</v>
      </c>
      <c r="O137" s="212">
        <f>SUM(O131:O136)</f>
        <v>24259201</v>
      </c>
      <c r="P137" s="4"/>
      <c r="Q137" s="4"/>
    </row>
    <row r="138" spans="1:17" ht="15">
      <c r="A138" s="13" t="s">
        <v>326</v>
      </c>
      <c r="B138" s="36" t="s">
        <v>327</v>
      </c>
      <c r="C138" s="211">
        <f>'2. bevételek'!$C20/12</f>
        <v>0</v>
      </c>
      <c r="D138" s="211">
        <f>'2. bevételek'!$C20/12</f>
        <v>0</v>
      </c>
      <c r="E138" s="211">
        <f>'2. bevételek'!$C20/12</f>
        <v>0</v>
      </c>
      <c r="F138" s="211">
        <f>'2. bevételek'!$C20/12</f>
        <v>0</v>
      </c>
      <c r="G138" s="211">
        <f>'2. bevételek'!$C20/12</f>
        <v>0</v>
      </c>
      <c r="H138" s="211">
        <f>'2. bevételek'!$C20/12</f>
        <v>0</v>
      </c>
      <c r="I138" s="211">
        <f>'2. bevételek'!$C20/12</f>
        <v>0</v>
      </c>
      <c r="J138" s="211">
        <f>'2. bevételek'!$C20/12</f>
        <v>0</v>
      </c>
      <c r="K138" s="211">
        <f>'2. bevételek'!$C20/12</f>
        <v>0</v>
      </c>
      <c r="L138" s="211">
        <f>'2. bevételek'!$C20/12</f>
        <v>0</v>
      </c>
      <c r="M138" s="211">
        <f>'2. bevételek'!$C20/12</f>
        <v>0</v>
      </c>
      <c r="N138" s="211">
        <f>'2. bevételek'!$C20/12</f>
        <v>0</v>
      </c>
      <c r="O138" s="212"/>
      <c r="P138" s="4"/>
      <c r="Q138" s="4"/>
    </row>
    <row r="139" spans="1:17" ht="30">
      <c r="A139" s="13" t="s">
        <v>328</v>
      </c>
      <c r="B139" s="36" t="s">
        <v>329</v>
      </c>
      <c r="C139" s="211">
        <f>'2. bevételek'!$C21/12</f>
        <v>0</v>
      </c>
      <c r="D139" s="211">
        <f>'2. bevételek'!$C21/12</f>
        <v>0</v>
      </c>
      <c r="E139" s="211">
        <f>'2. bevételek'!$C21/12</f>
        <v>0</v>
      </c>
      <c r="F139" s="211">
        <f>'2. bevételek'!$C21/12</f>
        <v>0</v>
      </c>
      <c r="G139" s="211">
        <f>'2. bevételek'!$C21/12</f>
        <v>0</v>
      </c>
      <c r="H139" s="211">
        <f>'2. bevételek'!$C21/12</f>
        <v>0</v>
      </c>
      <c r="I139" s="211">
        <f>'2. bevételek'!$C21/12</f>
        <v>0</v>
      </c>
      <c r="J139" s="211">
        <f>'2. bevételek'!$C21/12</f>
        <v>0</v>
      </c>
      <c r="K139" s="211">
        <f>'2. bevételek'!$C21/12</f>
        <v>0</v>
      </c>
      <c r="L139" s="211">
        <f>'2. bevételek'!$C21/12</f>
        <v>0</v>
      </c>
      <c r="M139" s="211">
        <f>'2. bevételek'!$C21/12</f>
        <v>0</v>
      </c>
      <c r="N139" s="211">
        <f>'2. bevételek'!$C21/12</f>
        <v>0</v>
      </c>
      <c r="O139" s="212"/>
      <c r="P139" s="4"/>
      <c r="Q139" s="4"/>
    </row>
    <row r="140" spans="1:17" ht="30">
      <c r="A140" s="13" t="s">
        <v>521</v>
      </c>
      <c r="B140" s="36" t="s">
        <v>330</v>
      </c>
      <c r="C140" s="211">
        <f>'2. bevételek'!$C22/12</f>
        <v>0</v>
      </c>
      <c r="D140" s="211">
        <f>'2. bevételek'!$C22/12</f>
        <v>0</v>
      </c>
      <c r="E140" s="211">
        <f>'2. bevételek'!$C22/12</f>
        <v>0</v>
      </c>
      <c r="F140" s="211">
        <f>'2. bevételek'!$C22/12</f>
        <v>0</v>
      </c>
      <c r="G140" s="211">
        <f>'2. bevételek'!$C22/12</f>
        <v>0</v>
      </c>
      <c r="H140" s="211">
        <f>'2. bevételek'!$C22/12</f>
        <v>0</v>
      </c>
      <c r="I140" s="211">
        <f>'2. bevételek'!$C22/12</f>
        <v>0</v>
      </c>
      <c r="J140" s="211">
        <f>'2. bevételek'!$C22/12</f>
        <v>0</v>
      </c>
      <c r="K140" s="211">
        <f>'2. bevételek'!$C22/12</f>
        <v>0</v>
      </c>
      <c r="L140" s="211">
        <f>'2. bevételek'!$C22/12</f>
        <v>0</v>
      </c>
      <c r="M140" s="211">
        <f>'2. bevételek'!$C22/12</f>
        <v>0</v>
      </c>
      <c r="N140" s="211">
        <f>'2. bevételek'!$C22/12</f>
        <v>0</v>
      </c>
      <c r="O140" s="212"/>
      <c r="P140" s="4"/>
      <c r="Q140" s="4"/>
    </row>
    <row r="141" spans="1:17" ht="30">
      <c r="A141" s="13" t="s">
        <v>522</v>
      </c>
      <c r="B141" s="36" t="s">
        <v>331</v>
      </c>
      <c r="C141" s="211">
        <f>'2. bevételek'!$C23/12</f>
        <v>0</v>
      </c>
      <c r="D141" s="211">
        <f>'2. bevételek'!$C23/12</f>
        <v>0</v>
      </c>
      <c r="E141" s="211">
        <f>'2. bevételek'!$C23/12</f>
        <v>0</v>
      </c>
      <c r="F141" s="211">
        <f>'2. bevételek'!$C23/12</f>
        <v>0</v>
      </c>
      <c r="G141" s="211">
        <f>'2. bevételek'!$C23/12</f>
        <v>0</v>
      </c>
      <c r="H141" s="211">
        <f>'2. bevételek'!$C23/12</f>
        <v>0</v>
      </c>
      <c r="I141" s="211">
        <f>'2. bevételek'!$C23/12</f>
        <v>0</v>
      </c>
      <c r="J141" s="211">
        <f>'2. bevételek'!$C23/12</f>
        <v>0</v>
      </c>
      <c r="K141" s="211">
        <f>'2. bevételek'!$C23/12</f>
        <v>0</v>
      </c>
      <c r="L141" s="211">
        <f>'2. bevételek'!$C23/12</f>
        <v>0</v>
      </c>
      <c r="M141" s="211">
        <f>'2. bevételek'!$C23/12</f>
        <v>0</v>
      </c>
      <c r="N141" s="211">
        <f>'2. bevételek'!$C23/12</f>
        <v>0</v>
      </c>
      <c r="O141" s="212"/>
      <c r="P141" s="4"/>
      <c r="Q141" s="4"/>
    </row>
    <row r="142" spans="1:17" ht="15">
      <c r="A142" s="13" t="s">
        <v>523</v>
      </c>
      <c r="B142" s="36" t="s">
        <v>332</v>
      </c>
      <c r="C142" s="211">
        <f>'2. bevételek'!$C24/12</f>
        <v>0</v>
      </c>
      <c r="D142" s="211">
        <f>'2. bevételek'!$C24/12</f>
        <v>0</v>
      </c>
      <c r="E142" s="211">
        <f>'2. bevételek'!$C24/12</f>
        <v>0</v>
      </c>
      <c r="F142" s="211">
        <f>'2. bevételek'!$C24/12</f>
        <v>0</v>
      </c>
      <c r="G142" s="211">
        <f>'2. bevételek'!$C24/12</f>
        <v>0</v>
      </c>
      <c r="H142" s="211">
        <f>'2. bevételek'!$C24/12</f>
        <v>0</v>
      </c>
      <c r="I142" s="211">
        <f>'2. bevételek'!$C24/12</f>
        <v>0</v>
      </c>
      <c r="J142" s="211">
        <f>'2. bevételek'!$C24/12</f>
        <v>0</v>
      </c>
      <c r="K142" s="211">
        <f>'2. bevételek'!$C24/12</f>
        <v>0</v>
      </c>
      <c r="L142" s="211">
        <f>'2. bevételek'!$C24/12</f>
        <v>0</v>
      </c>
      <c r="M142" s="211">
        <f>'2. bevételek'!$C24/12</f>
        <v>0</v>
      </c>
      <c r="N142" s="211">
        <f>'2. bevételek'!$C24/12</f>
        <v>0</v>
      </c>
      <c r="O142" s="212"/>
      <c r="P142" s="4"/>
      <c r="Q142" s="4"/>
    </row>
    <row r="143" spans="1:17" ht="15">
      <c r="A143" s="47" t="s">
        <v>558</v>
      </c>
      <c r="B143" s="37" t="s">
        <v>333</v>
      </c>
      <c r="C143" s="211">
        <f>'2. bevételek'!$C25/12</f>
        <v>0</v>
      </c>
      <c r="D143" s="211">
        <f>'2. bevételek'!$C25/12</f>
        <v>0</v>
      </c>
      <c r="E143" s="211">
        <f>'2. bevételek'!$C25/12</f>
        <v>0</v>
      </c>
      <c r="F143" s="211">
        <f>'2. bevételek'!$C25/12</f>
        <v>0</v>
      </c>
      <c r="G143" s="211">
        <f>'2. bevételek'!$C25/12</f>
        <v>0</v>
      </c>
      <c r="H143" s="211">
        <f>'2. bevételek'!$C25/12</f>
        <v>0</v>
      </c>
      <c r="I143" s="211">
        <f>'2. bevételek'!$C25/12</f>
        <v>0</v>
      </c>
      <c r="J143" s="211">
        <f>'2. bevételek'!$C25/12</f>
        <v>0</v>
      </c>
      <c r="K143" s="211">
        <f>'2. bevételek'!$C25/12</f>
        <v>0</v>
      </c>
      <c r="L143" s="211">
        <f>'2. bevételek'!$C25/12</f>
        <v>0</v>
      </c>
      <c r="M143" s="211">
        <f>'2. bevételek'!$C25/12</f>
        <v>0</v>
      </c>
      <c r="N143" s="211">
        <f>'2. bevételek'!$C25/12</f>
        <v>0</v>
      </c>
      <c r="O143" s="212">
        <f>SUM(C143:N143)</f>
        <v>0</v>
      </c>
      <c r="P143" s="4"/>
      <c r="Q143" s="4"/>
    </row>
    <row r="144" spans="1:17" ht="15">
      <c r="A144" s="13" t="s">
        <v>524</v>
      </c>
      <c r="B144" s="36" t="s">
        <v>334</v>
      </c>
      <c r="C144" s="211">
        <f>'2. bevételek'!$C26/12</f>
        <v>0</v>
      </c>
      <c r="D144" s="211">
        <f>'2. bevételek'!$C26/12</f>
        <v>0</v>
      </c>
      <c r="E144" s="211">
        <f>'2. bevételek'!$C26/12</f>
        <v>0</v>
      </c>
      <c r="F144" s="211">
        <f>'2. bevételek'!$C26/12</f>
        <v>0</v>
      </c>
      <c r="G144" s="211">
        <f>'2. bevételek'!$C26/12</f>
        <v>0</v>
      </c>
      <c r="H144" s="211">
        <f>'2. bevételek'!$C26/12</f>
        <v>0</v>
      </c>
      <c r="I144" s="211">
        <f>'2. bevételek'!$C26/12</f>
        <v>0</v>
      </c>
      <c r="J144" s="211">
        <f>'2. bevételek'!$C26/12</f>
        <v>0</v>
      </c>
      <c r="K144" s="211">
        <f>'2. bevételek'!$C26/12</f>
        <v>0</v>
      </c>
      <c r="L144" s="211">
        <f>'2. bevételek'!$C26/12</f>
        <v>0</v>
      </c>
      <c r="M144" s="211">
        <f>'2. bevételek'!$C26/12</f>
        <v>0</v>
      </c>
      <c r="N144" s="211">
        <f>'2. bevételek'!$C26/12</f>
        <v>0</v>
      </c>
      <c r="O144" s="212"/>
      <c r="P144" s="4"/>
      <c r="Q144" s="4"/>
    </row>
    <row r="145" spans="1:17" ht="15">
      <c r="A145" s="13" t="s">
        <v>525</v>
      </c>
      <c r="B145" s="36" t="s">
        <v>335</v>
      </c>
      <c r="C145" s="211">
        <f>'2. bevételek'!$C27/12</f>
        <v>0</v>
      </c>
      <c r="D145" s="211">
        <f>'2. bevételek'!$C27/12</f>
        <v>0</v>
      </c>
      <c r="E145" s="211">
        <f>'2. bevételek'!$C27/12</f>
        <v>0</v>
      </c>
      <c r="F145" s="211">
        <f>'2. bevételek'!$C27/12</f>
        <v>0</v>
      </c>
      <c r="G145" s="211">
        <f>'2. bevételek'!$C27/12</f>
        <v>0</v>
      </c>
      <c r="H145" s="211">
        <f>'2. bevételek'!$C27/12</f>
        <v>0</v>
      </c>
      <c r="I145" s="211">
        <f>'2. bevételek'!$C27/12</f>
        <v>0</v>
      </c>
      <c r="J145" s="211">
        <f>'2. bevételek'!$C27/12</f>
        <v>0</v>
      </c>
      <c r="K145" s="211">
        <f>'2. bevételek'!$C27/12</f>
        <v>0</v>
      </c>
      <c r="L145" s="211">
        <f>'2. bevételek'!$C27/12</f>
        <v>0</v>
      </c>
      <c r="M145" s="211">
        <f>'2. bevételek'!$C27/12</f>
        <v>0</v>
      </c>
      <c r="N145" s="211">
        <f>'2. bevételek'!$C27/12</f>
        <v>0</v>
      </c>
      <c r="O145" s="212"/>
      <c r="P145" s="4"/>
      <c r="Q145" s="4"/>
    </row>
    <row r="146" spans="1:17" ht="15">
      <c r="A146" s="15" t="s">
        <v>559</v>
      </c>
      <c r="B146" s="14" t="s">
        <v>336</v>
      </c>
      <c r="C146" s="211">
        <f>'2. bevételek'!$C28/12</f>
        <v>0</v>
      </c>
      <c r="D146" s="211">
        <f>'2. bevételek'!$C28/12</f>
        <v>0</v>
      </c>
      <c r="E146" s="211">
        <f>'2. bevételek'!$C28/12</f>
        <v>0</v>
      </c>
      <c r="F146" s="211">
        <f>'2. bevételek'!$C28/12</f>
        <v>0</v>
      </c>
      <c r="G146" s="211">
        <f>'2. bevételek'!$C28/12</f>
        <v>0</v>
      </c>
      <c r="H146" s="211">
        <f>'2. bevételek'!$C28/12</f>
        <v>0</v>
      </c>
      <c r="I146" s="211">
        <f>'2. bevételek'!$C28/12</f>
        <v>0</v>
      </c>
      <c r="J146" s="211">
        <f>'2. bevételek'!$C28/12</f>
        <v>0</v>
      </c>
      <c r="K146" s="211">
        <f>'2. bevételek'!$C28/12</f>
        <v>0</v>
      </c>
      <c r="L146" s="211">
        <f>'2. bevételek'!$C28/12</f>
        <v>0</v>
      </c>
      <c r="M146" s="211">
        <f>'2. bevételek'!$C28/12</f>
        <v>0</v>
      </c>
      <c r="N146" s="211">
        <f>'2. bevételek'!$C28/12</f>
        <v>0</v>
      </c>
      <c r="O146" s="212">
        <f>SUM(C146:N146)</f>
        <v>0</v>
      </c>
      <c r="P146" s="4"/>
      <c r="Q146" s="4"/>
    </row>
    <row r="147" spans="1:17" ht="15">
      <c r="A147" s="13" t="s">
        <v>526</v>
      </c>
      <c r="B147" s="36" t="s">
        <v>337</v>
      </c>
      <c r="C147" s="211">
        <f>'2. bevételek'!$C29/12</f>
        <v>0</v>
      </c>
      <c r="D147" s="211">
        <f>'2. bevételek'!$C29/12</f>
        <v>0</v>
      </c>
      <c r="E147" s="211">
        <f>'2. bevételek'!$C29/12</f>
        <v>0</v>
      </c>
      <c r="F147" s="211">
        <f>'2. bevételek'!$C29/12</f>
        <v>0</v>
      </c>
      <c r="G147" s="211">
        <f>'2. bevételek'!$C29/12</f>
        <v>0</v>
      </c>
      <c r="H147" s="211">
        <f>'2. bevételek'!$C29/12</f>
        <v>0</v>
      </c>
      <c r="I147" s="211">
        <f>'2. bevételek'!$C29/12</f>
        <v>0</v>
      </c>
      <c r="J147" s="211">
        <f>'2. bevételek'!$C29/12</f>
        <v>0</v>
      </c>
      <c r="K147" s="211">
        <f>'2. bevételek'!$C29/12</f>
        <v>0</v>
      </c>
      <c r="L147" s="211">
        <f>'2. bevételek'!$C29/12</f>
        <v>0</v>
      </c>
      <c r="M147" s="211">
        <f>'2. bevételek'!$C29/12</f>
        <v>0</v>
      </c>
      <c r="N147" s="211">
        <f>'2. bevételek'!$C29/12</f>
        <v>0</v>
      </c>
      <c r="O147" s="212"/>
      <c r="P147" s="4"/>
      <c r="Q147" s="4"/>
    </row>
    <row r="148" spans="1:17" ht="15">
      <c r="A148" s="13" t="s">
        <v>527</v>
      </c>
      <c r="B148" s="36" t="s">
        <v>338</v>
      </c>
      <c r="C148" s="211">
        <f>'2. bevételek'!$C30/12</f>
        <v>0</v>
      </c>
      <c r="D148" s="211">
        <f>'2. bevételek'!$C30/12</f>
        <v>0</v>
      </c>
      <c r="E148" s="211">
        <f>'2. bevételek'!$C30/12</f>
        <v>0</v>
      </c>
      <c r="F148" s="211">
        <f>'2. bevételek'!$C30/12</f>
        <v>0</v>
      </c>
      <c r="G148" s="211">
        <f>'2. bevételek'!$C30/12</f>
        <v>0</v>
      </c>
      <c r="H148" s="211">
        <f>'2. bevételek'!$C30/12</f>
        <v>0</v>
      </c>
      <c r="I148" s="211">
        <f>'2. bevételek'!$C30/12</f>
        <v>0</v>
      </c>
      <c r="J148" s="211">
        <f>'2. bevételek'!$C30/12</f>
        <v>0</v>
      </c>
      <c r="K148" s="211">
        <f>'2. bevételek'!$C30/12</f>
        <v>0</v>
      </c>
      <c r="L148" s="211">
        <f>'2. bevételek'!$C30/12</f>
        <v>0</v>
      </c>
      <c r="M148" s="211">
        <f>'2. bevételek'!$C30/12</f>
        <v>0</v>
      </c>
      <c r="N148" s="211">
        <f>'2. bevételek'!$C30/12</f>
        <v>0</v>
      </c>
      <c r="O148" s="212"/>
      <c r="P148" s="4"/>
      <c r="Q148" s="4"/>
    </row>
    <row r="149" spans="1:17" ht="15">
      <c r="A149" s="13" t="s">
        <v>528</v>
      </c>
      <c r="B149" s="36" t="s">
        <v>339</v>
      </c>
      <c r="C149" s="211">
        <f>'2. bevételek'!$C31/12</f>
        <v>81666.66666666667</v>
      </c>
      <c r="D149" s="211">
        <f>'2. bevételek'!$C31/12</f>
        <v>81666.66666666667</v>
      </c>
      <c r="E149" s="211">
        <f>'2. bevételek'!$C31/12</f>
        <v>81666.66666666667</v>
      </c>
      <c r="F149" s="211">
        <f>'2. bevételek'!$C31/12</f>
        <v>81666.66666666667</v>
      </c>
      <c r="G149" s="211">
        <f>'2. bevételek'!$C31/12</f>
        <v>81666.66666666667</v>
      </c>
      <c r="H149" s="211">
        <f>'2. bevételek'!$C31/12</f>
        <v>81666.66666666667</v>
      </c>
      <c r="I149" s="211">
        <f>'2. bevételek'!$C31/12</f>
        <v>81666.66666666667</v>
      </c>
      <c r="J149" s="211">
        <f>'2. bevételek'!$C31/12</f>
        <v>81666.66666666667</v>
      </c>
      <c r="K149" s="211">
        <f>'2. bevételek'!$C31/12</f>
        <v>81666.66666666667</v>
      </c>
      <c r="L149" s="211">
        <f>'2. bevételek'!$C31/12</f>
        <v>81666.66666666667</v>
      </c>
      <c r="M149" s="211">
        <f>'2. bevételek'!$C31/12</f>
        <v>81666.66666666667</v>
      </c>
      <c r="N149" s="211">
        <f>'2. bevételek'!$C31/12</f>
        <v>81666.66666666667</v>
      </c>
      <c r="O149" s="212">
        <f>SUM(C149:N149)</f>
        <v>979999.9999999999</v>
      </c>
      <c r="P149" s="4"/>
      <c r="Q149" s="4"/>
    </row>
    <row r="150" spans="1:17" ht="15">
      <c r="A150" s="13" t="s">
        <v>529</v>
      </c>
      <c r="B150" s="36" t="s">
        <v>340</v>
      </c>
      <c r="C150" s="211">
        <f>'2. bevételek'!$C32/12</f>
        <v>0</v>
      </c>
      <c r="D150" s="211">
        <f>'2. bevételek'!$C32/12</f>
        <v>0</v>
      </c>
      <c r="E150" s="211">
        <f>'2. bevételek'!$C32/12</f>
        <v>0</v>
      </c>
      <c r="F150" s="211">
        <f>'2. bevételek'!$C32/12</f>
        <v>0</v>
      </c>
      <c r="G150" s="211">
        <f>'2. bevételek'!$C32/12</f>
        <v>0</v>
      </c>
      <c r="H150" s="211">
        <f>'2. bevételek'!$C32/12</f>
        <v>0</v>
      </c>
      <c r="I150" s="211">
        <f>'2. bevételek'!$C32/12</f>
        <v>0</v>
      </c>
      <c r="J150" s="211">
        <f>'2. bevételek'!$C32/12</f>
        <v>0</v>
      </c>
      <c r="K150" s="211">
        <f>'2. bevételek'!$C32/12</f>
        <v>0</v>
      </c>
      <c r="L150" s="211">
        <f>'2. bevételek'!$C32/12</f>
        <v>0</v>
      </c>
      <c r="M150" s="211">
        <f>'2. bevételek'!$C32/12</f>
        <v>0</v>
      </c>
      <c r="N150" s="211">
        <f>'2. bevételek'!$C32/12</f>
        <v>0</v>
      </c>
      <c r="O150" s="212"/>
      <c r="P150" s="4"/>
      <c r="Q150" s="4"/>
    </row>
    <row r="151" spans="1:17" ht="15">
      <c r="A151" s="13" t="s">
        <v>530</v>
      </c>
      <c r="B151" s="36" t="s">
        <v>343</v>
      </c>
      <c r="C151" s="211">
        <f>'2. bevételek'!$C33/12</f>
        <v>0</v>
      </c>
      <c r="D151" s="211">
        <f>'2. bevételek'!$C33/12</f>
        <v>0</v>
      </c>
      <c r="E151" s="211">
        <f>'2. bevételek'!$C33/12</f>
        <v>0</v>
      </c>
      <c r="F151" s="211">
        <f>'2. bevételek'!$C33/12</f>
        <v>0</v>
      </c>
      <c r="G151" s="211">
        <f>'2. bevételek'!$C33/12</f>
        <v>0</v>
      </c>
      <c r="H151" s="211">
        <f>'2. bevételek'!$C33/12</f>
        <v>0</v>
      </c>
      <c r="I151" s="211">
        <f>'2. bevételek'!$C33/12</f>
        <v>0</v>
      </c>
      <c r="J151" s="211">
        <f>'2. bevételek'!$C33/12</f>
        <v>0</v>
      </c>
      <c r="K151" s="211">
        <f>'2. bevételek'!$C33/12</f>
        <v>0</v>
      </c>
      <c r="L151" s="211">
        <f>'2. bevételek'!$C33/12</f>
        <v>0</v>
      </c>
      <c r="M151" s="211">
        <f>'2. bevételek'!$C33/12</f>
        <v>0</v>
      </c>
      <c r="N151" s="211">
        <f>'2. bevételek'!$C33/12</f>
        <v>0</v>
      </c>
      <c r="O151" s="212"/>
      <c r="P151" s="4"/>
      <c r="Q151" s="4"/>
    </row>
    <row r="152" spans="1:17" ht="15">
      <c r="A152" s="13" t="s">
        <v>344</v>
      </c>
      <c r="B152" s="36" t="s">
        <v>345</v>
      </c>
      <c r="C152" s="211">
        <f>'2. bevételek'!$C34/12</f>
        <v>0</v>
      </c>
      <c r="D152" s="211">
        <f>'2. bevételek'!$C34/12</f>
        <v>0</v>
      </c>
      <c r="E152" s="211">
        <f>'2. bevételek'!$C34/12</f>
        <v>0</v>
      </c>
      <c r="F152" s="211">
        <f>'2. bevételek'!$C34/12</f>
        <v>0</v>
      </c>
      <c r="G152" s="211">
        <f>'2. bevételek'!$C34/12</f>
        <v>0</v>
      </c>
      <c r="H152" s="211">
        <f>'2. bevételek'!$C34/12</f>
        <v>0</v>
      </c>
      <c r="I152" s="211">
        <f>'2. bevételek'!$C34/12</f>
        <v>0</v>
      </c>
      <c r="J152" s="211">
        <f>'2. bevételek'!$C34/12</f>
        <v>0</v>
      </c>
      <c r="K152" s="211">
        <f>'2. bevételek'!$C34/12</f>
        <v>0</v>
      </c>
      <c r="L152" s="211">
        <f>'2. bevételek'!$C34/12</f>
        <v>0</v>
      </c>
      <c r="M152" s="211">
        <f>'2. bevételek'!$C34/12</f>
        <v>0</v>
      </c>
      <c r="N152" s="211">
        <f>'2. bevételek'!$C34/12</f>
        <v>0</v>
      </c>
      <c r="O152" s="212"/>
      <c r="P152" s="4"/>
      <c r="Q152" s="4"/>
    </row>
    <row r="153" spans="1:17" ht="15">
      <c r="A153" s="13" t="s">
        <v>531</v>
      </c>
      <c r="B153" s="36" t="s">
        <v>346</v>
      </c>
      <c r="C153" s="211">
        <f>'2. bevételek'!$C35/12</f>
        <v>225000</v>
      </c>
      <c r="D153" s="211">
        <f>'2. bevételek'!$C35/12</f>
        <v>225000</v>
      </c>
      <c r="E153" s="211">
        <f>'2. bevételek'!$C35/12</f>
        <v>225000</v>
      </c>
      <c r="F153" s="211">
        <f>'2. bevételek'!$C35/12</f>
        <v>225000</v>
      </c>
      <c r="G153" s="211">
        <f>'2. bevételek'!$C35/12</f>
        <v>225000</v>
      </c>
      <c r="H153" s="211">
        <f>'2. bevételek'!$C35/12</f>
        <v>225000</v>
      </c>
      <c r="I153" s="211">
        <f>'2. bevételek'!$C35/12</f>
        <v>225000</v>
      </c>
      <c r="J153" s="211">
        <f>'2. bevételek'!$C35/12</f>
        <v>225000</v>
      </c>
      <c r="K153" s="211">
        <f>'2. bevételek'!$C35/12</f>
        <v>225000</v>
      </c>
      <c r="L153" s="211">
        <f>'2. bevételek'!$C35/12</f>
        <v>225000</v>
      </c>
      <c r="M153" s="211">
        <f>'2. bevételek'!$C35/12</f>
        <v>225000</v>
      </c>
      <c r="N153" s="211">
        <f>'2. bevételek'!$C35/12</f>
        <v>225000</v>
      </c>
      <c r="O153" s="212">
        <f>SUM(C153:N153)</f>
        <v>2700000</v>
      </c>
      <c r="P153" s="4"/>
      <c r="Q153" s="4"/>
    </row>
    <row r="154" spans="1:17" ht="15">
      <c r="A154" s="13" t="s">
        <v>532</v>
      </c>
      <c r="B154" s="36" t="s">
        <v>351</v>
      </c>
      <c r="C154" s="211">
        <f>'2. bevételek'!$C36/12</f>
        <v>0</v>
      </c>
      <c r="D154" s="211">
        <f>'2. bevételek'!$C36/12</f>
        <v>0</v>
      </c>
      <c r="E154" s="211">
        <f>'2. bevételek'!$C36/12</f>
        <v>0</v>
      </c>
      <c r="F154" s="211">
        <f>'2. bevételek'!$C36/12</f>
        <v>0</v>
      </c>
      <c r="G154" s="211">
        <f>'2. bevételek'!$C36/12</f>
        <v>0</v>
      </c>
      <c r="H154" s="211">
        <f>'2. bevételek'!$C36/12</f>
        <v>0</v>
      </c>
      <c r="I154" s="211">
        <f>'2. bevételek'!$C36/12</f>
        <v>0</v>
      </c>
      <c r="J154" s="211">
        <f>'2. bevételek'!$C36/12</f>
        <v>0</v>
      </c>
      <c r="K154" s="211">
        <f>'2. bevételek'!$C36/12</f>
        <v>0</v>
      </c>
      <c r="L154" s="211">
        <f>'2. bevételek'!$C36/12</f>
        <v>0</v>
      </c>
      <c r="M154" s="211">
        <f>'2. bevételek'!$C36/12</f>
        <v>0</v>
      </c>
      <c r="N154" s="211">
        <f>'2. bevételek'!$C36/12</f>
        <v>0</v>
      </c>
      <c r="O154" s="212"/>
      <c r="P154" s="4"/>
      <c r="Q154" s="4"/>
    </row>
    <row r="155" spans="1:17" ht="15">
      <c r="A155" s="15" t="s">
        <v>560</v>
      </c>
      <c r="B155" s="14" t="s">
        <v>354</v>
      </c>
      <c r="C155" s="211">
        <f>'2. bevételek'!$C37/12</f>
        <v>225000</v>
      </c>
      <c r="D155" s="211">
        <f>'2. bevételek'!$C37/12</f>
        <v>225000</v>
      </c>
      <c r="E155" s="211">
        <f>'2. bevételek'!$C37/12</f>
        <v>225000</v>
      </c>
      <c r="F155" s="211">
        <f>'2. bevételek'!$C37/12</f>
        <v>225000</v>
      </c>
      <c r="G155" s="211">
        <f>'2. bevételek'!$C37/12</f>
        <v>225000</v>
      </c>
      <c r="H155" s="211">
        <f>'2. bevételek'!$C37/12</f>
        <v>225000</v>
      </c>
      <c r="I155" s="211">
        <f>'2. bevételek'!$C37/12</f>
        <v>225000</v>
      </c>
      <c r="J155" s="211">
        <f>'2. bevételek'!$C37/12</f>
        <v>225000</v>
      </c>
      <c r="K155" s="211">
        <f>'2. bevételek'!$C37/12</f>
        <v>225000</v>
      </c>
      <c r="L155" s="211">
        <f>'2. bevételek'!$C37/12</f>
        <v>225000</v>
      </c>
      <c r="M155" s="211">
        <f>'2. bevételek'!$C37/12</f>
        <v>225000</v>
      </c>
      <c r="N155" s="211">
        <f>'2. bevételek'!$C37/12</f>
        <v>225000</v>
      </c>
      <c r="O155" s="212">
        <f>SUM(C155:N155)</f>
        <v>2700000</v>
      </c>
      <c r="P155" s="4"/>
      <c r="Q155" s="4"/>
    </row>
    <row r="156" spans="1:17" ht="15">
      <c r="A156" s="13" t="s">
        <v>533</v>
      </c>
      <c r="B156" s="36" t="s">
        <v>355</v>
      </c>
      <c r="C156" s="211">
        <f>'2. bevételek'!$C38/12</f>
        <v>0</v>
      </c>
      <c r="D156" s="211">
        <f>'2. bevételek'!$C38/12</f>
        <v>0</v>
      </c>
      <c r="E156" s="211">
        <f>'2. bevételek'!$C38/12</f>
        <v>0</v>
      </c>
      <c r="F156" s="211">
        <f>'2. bevételek'!$C38/12</f>
        <v>0</v>
      </c>
      <c r="G156" s="211">
        <f>'2. bevételek'!$C38/12</f>
        <v>0</v>
      </c>
      <c r="H156" s="211">
        <f>'2. bevételek'!$C38/12</f>
        <v>0</v>
      </c>
      <c r="I156" s="211">
        <f>'2. bevételek'!$C38/12</f>
        <v>0</v>
      </c>
      <c r="J156" s="211">
        <f>'2. bevételek'!$C38/12</f>
        <v>0</v>
      </c>
      <c r="K156" s="211">
        <f>'2. bevételek'!$C38/12</f>
        <v>0</v>
      </c>
      <c r="L156" s="211">
        <f>'2. bevételek'!$C38/12</f>
        <v>0</v>
      </c>
      <c r="M156" s="211">
        <f>'2. bevételek'!$C38/12</f>
        <v>0</v>
      </c>
      <c r="N156" s="211">
        <f>'2. bevételek'!$C38/12</f>
        <v>0</v>
      </c>
      <c r="O156" s="212"/>
      <c r="P156" s="4"/>
      <c r="Q156" s="4"/>
    </row>
    <row r="157" spans="1:17" ht="15">
      <c r="A157" s="47" t="s">
        <v>561</v>
      </c>
      <c r="B157" s="37" t="s">
        <v>356</v>
      </c>
      <c r="C157" s="211">
        <f>'2. bevételek'!$C39/12</f>
        <v>306666.6666666667</v>
      </c>
      <c r="D157" s="211">
        <f>'2. bevételek'!$C39/12</f>
        <v>306666.6666666667</v>
      </c>
      <c r="E157" s="211">
        <f>'2. bevételek'!$C39/12</f>
        <v>306666.6666666667</v>
      </c>
      <c r="F157" s="211">
        <f>'2. bevételek'!$C39/12</f>
        <v>306666.6666666667</v>
      </c>
      <c r="G157" s="211">
        <f>'2. bevételek'!$C39/12</f>
        <v>306666.6666666667</v>
      </c>
      <c r="H157" s="211">
        <f>'2. bevételek'!$C39/12</f>
        <v>306666.6666666667</v>
      </c>
      <c r="I157" s="211">
        <f>'2. bevételek'!$C39/12</f>
        <v>306666.6666666667</v>
      </c>
      <c r="J157" s="211">
        <f>'2. bevételek'!$C39/12</f>
        <v>306666.6666666667</v>
      </c>
      <c r="K157" s="211">
        <f>'2. bevételek'!$C39/12</f>
        <v>306666.6666666667</v>
      </c>
      <c r="L157" s="211">
        <f>'2. bevételek'!$C39/12</f>
        <v>306666.6666666667</v>
      </c>
      <c r="M157" s="211">
        <f>'2. bevételek'!$C39/12</f>
        <v>306666.6666666667</v>
      </c>
      <c r="N157" s="211">
        <f>'2. bevételek'!$C39/12</f>
        <v>306666.6666666667</v>
      </c>
      <c r="O157" s="212">
        <f>SUM(C157:N157)</f>
        <v>3679999.9999999995</v>
      </c>
      <c r="P157" s="4"/>
      <c r="Q157" s="4"/>
    </row>
    <row r="158" spans="1:17" ht="15">
      <c r="A158" s="13" t="s">
        <v>357</v>
      </c>
      <c r="B158" s="36" t="s">
        <v>358</v>
      </c>
      <c r="C158" s="211">
        <f>'2. bevételek'!$C40/12</f>
        <v>0</v>
      </c>
      <c r="D158" s="211">
        <f>'2. bevételek'!$C40/12</f>
        <v>0</v>
      </c>
      <c r="E158" s="211">
        <f>'2. bevételek'!$C40/12</f>
        <v>0</v>
      </c>
      <c r="F158" s="211">
        <f>'2. bevételek'!$C40/12</f>
        <v>0</v>
      </c>
      <c r="G158" s="211">
        <f>'2. bevételek'!$C40/12</f>
        <v>0</v>
      </c>
      <c r="H158" s="211">
        <f>'2. bevételek'!$C40/12</f>
        <v>0</v>
      </c>
      <c r="I158" s="211">
        <f>'2. bevételek'!$C40/12</f>
        <v>0</v>
      </c>
      <c r="J158" s="211">
        <f>'2. bevételek'!$C40/12</f>
        <v>0</v>
      </c>
      <c r="K158" s="211">
        <f>'2. bevételek'!$C40/12</f>
        <v>0</v>
      </c>
      <c r="L158" s="211">
        <f>'2. bevételek'!$C40/12</f>
        <v>0</v>
      </c>
      <c r="M158" s="211">
        <f>'2. bevételek'!$C40/12</f>
        <v>0</v>
      </c>
      <c r="N158" s="211">
        <f>'2. bevételek'!$C40/12</f>
        <v>0</v>
      </c>
      <c r="O158" s="212"/>
      <c r="P158" s="4"/>
      <c r="Q158" s="4"/>
    </row>
    <row r="159" spans="1:17" ht="15">
      <c r="A159" s="13" t="s">
        <v>534</v>
      </c>
      <c r="B159" s="36" t="s">
        <v>359</v>
      </c>
      <c r="C159" s="211">
        <f>'2. bevételek'!$C41/12</f>
        <v>5000</v>
      </c>
      <c r="D159" s="211">
        <f>'2. bevételek'!$C41/12</f>
        <v>5000</v>
      </c>
      <c r="E159" s="211">
        <f>'2. bevételek'!$C41/12</f>
        <v>5000</v>
      </c>
      <c r="F159" s="211">
        <f>'2. bevételek'!$C41/12</f>
        <v>5000</v>
      </c>
      <c r="G159" s="211">
        <f>'2. bevételek'!$C41/12</f>
        <v>5000</v>
      </c>
      <c r="H159" s="211">
        <f>'2. bevételek'!$C41/12</f>
        <v>5000</v>
      </c>
      <c r="I159" s="211">
        <f>'2. bevételek'!$C41/12</f>
        <v>5000</v>
      </c>
      <c r="J159" s="211">
        <f>'2. bevételek'!$C41/12</f>
        <v>5000</v>
      </c>
      <c r="K159" s="211">
        <f>'2. bevételek'!$C41/12</f>
        <v>5000</v>
      </c>
      <c r="L159" s="211">
        <f>'2. bevételek'!$C41/12</f>
        <v>5000</v>
      </c>
      <c r="M159" s="211">
        <f>'2. bevételek'!$C41/12</f>
        <v>5000</v>
      </c>
      <c r="N159" s="211">
        <f>'2. bevételek'!$C41/12</f>
        <v>5000</v>
      </c>
      <c r="O159" s="212">
        <f>SUM(C159:N159)</f>
        <v>60000</v>
      </c>
      <c r="P159" s="4"/>
      <c r="Q159" s="4"/>
    </row>
    <row r="160" spans="1:17" ht="15">
      <c r="A160" s="13" t="s">
        <v>535</v>
      </c>
      <c r="B160" s="36" t="s">
        <v>360</v>
      </c>
      <c r="C160" s="211">
        <f>'2. bevételek'!$C42/12</f>
        <v>0</v>
      </c>
      <c r="D160" s="211">
        <f>'2. bevételek'!$C42/12</f>
        <v>0</v>
      </c>
      <c r="E160" s="211">
        <f>'2. bevételek'!$C42/12</f>
        <v>0</v>
      </c>
      <c r="F160" s="211">
        <f>'2. bevételek'!$C42/12</f>
        <v>0</v>
      </c>
      <c r="G160" s="211">
        <f>'2. bevételek'!$C42/12</f>
        <v>0</v>
      </c>
      <c r="H160" s="211">
        <f>'2. bevételek'!$C42/12</f>
        <v>0</v>
      </c>
      <c r="I160" s="211">
        <f>'2. bevételek'!$C42/12</f>
        <v>0</v>
      </c>
      <c r="J160" s="211">
        <f>'2. bevételek'!$C42/12</f>
        <v>0</v>
      </c>
      <c r="K160" s="211">
        <f>'2. bevételek'!$C42/12</f>
        <v>0</v>
      </c>
      <c r="L160" s="211">
        <f>'2. bevételek'!$C42/12</f>
        <v>0</v>
      </c>
      <c r="M160" s="211">
        <f>'2. bevételek'!$C42/12</f>
        <v>0</v>
      </c>
      <c r="N160" s="211">
        <f>'2. bevételek'!$C42/12</f>
        <v>0</v>
      </c>
      <c r="O160" s="212"/>
      <c r="P160" s="4"/>
      <c r="Q160" s="4"/>
    </row>
    <row r="161" spans="1:17" ht="15">
      <c r="A161" s="13" t="s">
        <v>536</v>
      </c>
      <c r="B161" s="36" t="s">
        <v>361</v>
      </c>
      <c r="C161" s="211">
        <f>'2. bevételek'!$C43/12</f>
        <v>5833.333333333333</v>
      </c>
      <c r="D161" s="211">
        <f>'2. bevételek'!$C43/12</f>
        <v>5833.333333333333</v>
      </c>
      <c r="E161" s="211">
        <f>'2. bevételek'!$C43/12</f>
        <v>5833.333333333333</v>
      </c>
      <c r="F161" s="211">
        <f>'2. bevételek'!$C43/12</f>
        <v>5833.333333333333</v>
      </c>
      <c r="G161" s="211">
        <f>'2. bevételek'!$C43/12</f>
        <v>5833.333333333333</v>
      </c>
      <c r="H161" s="211">
        <f>'2. bevételek'!$C43/12</f>
        <v>5833.333333333333</v>
      </c>
      <c r="I161" s="211">
        <f>'2. bevételek'!$C43/12</f>
        <v>5833.333333333333</v>
      </c>
      <c r="J161" s="211">
        <f>'2. bevételek'!$C43/12</f>
        <v>5833.333333333333</v>
      </c>
      <c r="K161" s="211">
        <f>'2. bevételek'!$C43/12</f>
        <v>5833.333333333333</v>
      </c>
      <c r="L161" s="211">
        <f>'2. bevételek'!$C43/12</f>
        <v>5833.333333333333</v>
      </c>
      <c r="M161" s="211">
        <f>'2. bevételek'!$C43/12</f>
        <v>5833.333333333333</v>
      </c>
      <c r="N161" s="211">
        <f>'2. bevételek'!$C43/12</f>
        <v>5833.333333333333</v>
      </c>
      <c r="O161" s="212">
        <f>SUM(C161:N161)</f>
        <v>70000.00000000001</v>
      </c>
      <c r="P161" s="4"/>
      <c r="Q161" s="4"/>
    </row>
    <row r="162" spans="1:17" ht="15">
      <c r="A162" s="13" t="s">
        <v>362</v>
      </c>
      <c r="B162" s="36" t="s">
        <v>363</v>
      </c>
      <c r="C162" s="211">
        <f>'2. bevételek'!$C44/12</f>
        <v>0</v>
      </c>
      <c r="D162" s="211">
        <f>'2. bevételek'!$C44/12</f>
        <v>0</v>
      </c>
      <c r="E162" s="211">
        <f>'2. bevételek'!$C44/12</f>
        <v>0</v>
      </c>
      <c r="F162" s="211">
        <f>'2. bevételek'!$C44/12</f>
        <v>0</v>
      </c>
      <c r="G162" s="211">
        <f>'2. bevételek'!$C44/12</f>
        <v>0</v>
      </c>
      <c r="H162" s="211">
        <f>'2. bevételek'!$C44/12</f>
        <v>0</v>
      </c>
      <c r="I162" s="211">
        <f>'2. bevételek'!$C44/12</f>
        <v>0</v>
      </c>
      <c r="J162" s="211">
        <f>'2. bevételek'!$C44/12</f>
        <v>0</v>
      </c>
      <c r="K162" s="211">
        <f>'2. bevételek'!$C44/12</f>
        <v>0</v>
      </c>
      <c r="L162" s="211">
        <f>'2. bevételek'!$C44/12</f>
        <v>0</v>
      </c>
      <c r="M162" s="211">
        <f>'2. bevételek'!$C44/12</f>
        <v>0</v>
      </c>
      <c r="N162" s="211">
        <f>'2. bevételek'!$C44/12</f>
        <v>0</v>
      </c>
      <c r="O162" s="212"/>
      <c r="P162" s="4"/>
      <c r="Q162" s="4"/>
    </row>
    <row r="163" spans="1:17" ht="15">
      <c r="A163" s="13" t="s">
        <v>364</v>
      </c>
      <c r="B163" s="36" t="s">
        <v>365</v>
      </c>
      <c r="C163" s="211">
        <f>'2. bevételek'!$C45/12</f>
        <v>0</v>
      </c>
      <c r="D163" s="211">
        <f>'2. bevételek'!$C45/12</f>
        <v>0</v>
      </c>
      <c r="E163" s="211">
        <f>'2. bevételek'!$C45/12</f>
        <v>0</v>
      </c>
      <c r="F163" s="211">
        <f>'2. bevételek'!$C45/12</f>
        <v>0</v>
      </c>
      <c r="G163" s="211">
        <f>'2. bevételek'!$C45/12</f>
        <v>0</v>
      </c>
      <c r="H163" s="211">
        <f>'2. bevételek'!$C45/12</f>
        <v>0</v>
      </c>
      <c r="I163" s="211">
        <f>'2. bevételek'!$C45/12</f>
        <v>0</v>
      </c>
      <c r="J163" s="211">
        <f>'2. bevételek'!$C45/12</f>
        <v>0</v>
      </c>
      <c r="K163" s="211">
        <f>'2. bevételek'!$C45/12</f>
        <v>0</v>
      </c>
      <c r="L163" s="211">
        <f>'2. bevételek'!$C45/12</f>
        <v>0</v>
      </c>
      <c r="M163" s="211">
        <f>'2. bevételek'!$C45/12</f>
        <v>0</v>
      </c>
      <c r="N163" s="211">
        <f>'2. bevételek'!$C45/12</f>
        <v>0</v>
      </c>
      <c r="O163" s="212"/>
      <c r="P163" s="4"/>
      <c r="Q163" s="4"/>
    </row>
    <row r="164" spans="1:17" ht="15">
      <c r="A164" s="13" t="s">
        <v>366</v>
      </c>
      <c r="B164" s="36" t="s">
        <v>367</v>
      </c>
      <c r="C164" s="211">
        <f>'2. bevételek'!$C46/12</f>
        <v>0</v>
      </c>
      <c r="D164" s="211">
        <f>'2. bevételek'!$C46/12</f>
        <v>0</v>
      </c>
      <c r="E164" s="211">
        <f>'2. bevételek'!$C46/12</f>
        <v>0</v>
      </c>
      <c r="F164" s="211">
        <f>'2. bevételek'!$C46/12</f>
        <v>0</v>
      </c>
      <c r="G164" s="211">
        <f>'2. bevételek'!$C46/12</f>
        <v>0</v>
      </c>
      <c r="H164" s="211">
        <f>'2. bevételek'!$C46/12</f>
        <v>0</v>
      </c>
      <c r="I164" s="211">
        <f>'2. bevételek'!$C46/12</f>
        <v>0</v>
      </c>
      <c r="J164" s="211">
        <f>'2. bevételek'!$C46/12</f>
        <v>0</v>
      </c>
      <c r="K164" s="211">
        <f>'2. bevételek'!$C46/12</f>
        <v>0</v>
      </c>
      <c r="L164" s="211">
        <f>'2. bevételek'!$C46/12</f>
        <v>0</v>
      </c>
      <c r="M164" s="211">
        <f>'2. bevételek'!$C46/12</f>
        <v>0</v>
      </c>
      <c r="N164" s="211">
        <f>'2. bevételek'!$C46/12</f>
        <v>0</v>
      </c>
      <c r="O164" s="212"/>
      <c r="P164" s="4"/>
      <c r="Q164" s="4"/>
    </row>
    <row r="165" spans="1:17" ht="15">
      <c r="A165" s="13" t="s">
        <v>537</v>
      </c>
      <c r="B165" s="36" t="s">
        <v>368</v>
      </c>
      <c r="C165" s="211">
        <f>'2. bevételek'!$C47/12</f>
        <v>0</v>
      </c>
      <c r="D165" s="211">
        <f>'2. bevételek'!$C47/12</f>
        <v>0</v>
      </c>
      <c r="E165" s="211">
        <f>'2. bevételek'!$C47/12</f>
        <v>0</v>
      </c>
      <c r="F165" s="211">
        <f>'2. bevételek'!$C47/12</f>
        <v>0</v>
      </c>
      <c r="G165" s="211">
        <f>'2. bevételek'!$C47/12</f>
        <v>0</v>
      </c>
      <c r="H165" s="211">
        <f>'2. bevételek'!$C47/12</f>
        <v>0</v>
      </c>
      <c r="I165" s="211">
        <f>'2. bevételek'!$C47/12</f>
        <v>0</v>
      </c>
      <c r="J165" s="211">
        <f>'2. bevételek'!$C47/12</f>
        <v>0</v>
      </c>
      <c r="K165" s="211">
        <f>'2. bevételek'!$C47/12</f>
        <v>0</v>
      </c>
      <c r="L165" s="211">
        <f>'2. bevételek'!$C47/12</f>
        <v>0</v>
      </c>
      <c r="M165" s="211">
        <f>'2. bevételek'!$C47/12</f>
        <v>0</v>
      </c>
      <c r="N165" s="211">
        <f>'2. bevételek'!$C47/12</f>
        <v>0</v>
      </c>
      <c r="O165" s="212"/>
      <c r="P165" s="4"/>
      <c r="Q165" s="4"/>
    </row>
    <row r="166" spans="1:17" ht="15">
      <c r="A166" s="13" t="s">
        <v>538</v>
      </c>
      <c r="B166" s="36" t="s">
        <v>369</v>
      </c>
      <c r="C166" s="211">
        <f>'2. bevételek'!$C48/12</f>
        <v>0</v>
      </c>
      <c r="D166" s="211">
        <f>'2. bevételek'!$C48/12</f>
        <v>0</v>
      </c>
      <c r="E166" s="211">
        <f>'2. bevételek'!$C48/12</f>
        <v>0</v>
      </c>
      <c r="F166" s="211">
        <f>'2. bevételek'!$C48/12</f>
        <v>0</v>
      </c>
      <c r="G166" s="211">
        <f>'2. bevételek'!$C48/12</f>
        <v>0</v>
      </c>
      <c r="H166" s="211">
        <f>'2. bevételek'!$C48/12</f>
        <v>0</v>
      </c>
      <c r="I166" s="211">
        <f>'2. bevételek'!$C48/12</f>
        <v>0</v>
      </c>
      <c r="J166" s="211">
        <f>'2. bevételek'!$C48/12</f>
        <v>0</v>
      </c>
      <c r="K166" s="211">
        <f>'2. bevételek'!$C48/12</f>
        <v>0</v>
      </c>
      <c r="L166" s="211">
        <f>'2. bevételek'!$C48/12</f>
        <v>0</v>
      </c>
      <c r="M166" s="211">
        <f>'2. bevételek'!$C48/12</f>
        <v>0</v>
      </c>
      <c r="N166" s="211">
        <f>'2. bevételek'!$C48/12</f>
        <v>0</v>
      </c>
      <c r="O166" s="212"/>
      <c r="P166" s="4"/>
      <c r="Q166" s="4"/>
    </row>
    <row r="167" spans="1:17" ht="15">
      <c r="A167" s="13" t="s">
        <v>539</v>
      </c>
      <c r="B167" s="36" t="s">
        <v>370</v>
      </c>
      <c r="C167" s="211">
        <f>'2. bevételek'!$C49/12</f>
        <v>1666.6666666666667</v>
      </c>
      <c r="D167" s="211">
        <f>'2. bevételek'!$C49/12</f>
        <v>1666.6666666666667</v>
      </c>
      <c r="E167" s="211">
        <f>'2. bevételek'!$C49/12</f>
        <v>1666.6666666666667</v>
      </c>
      <c r="F167" s="211">
        <f>'2. bevételek'!$C49/12</f>
        <v>1666.6666666666667</v>
      </c>
      <c r="G167" s="211">
        <f>'2. bevételek'!$C49/12</f>
        <v>1666.6666666666667</v>
      </c>
      <c r="H167" s="211">
        <f>'2. bevételek'!$C49/12</f>
        <v>1666.6666666666667</v>
      </c>
      <c r="I167" s="211">
        <f>'2. bevételek'!$C49/12</f>
        <v>1666.6666666666667</v>
      </c>
      <c r="J167" s="211">
        <f>'2. bevételek'!$C49/12</f>
        <v>1666.6666666666667</v>
      </c>
      <c r="K167" s="211">
        <f>'2. bevételek'!$C49/12</f>
        <v>1666.6666666666667</v>
      </c>
      <c r="L167" s="211">
        <f>'2. bevételek'!$C49/12</f>
        <v>1666.6666666666667</v>
      </c>
      <c r="M167" s="211">
        <f>'2. bevételek'!$C49/12</f>
        <v>1666.6666666666667</v>
      </c>
      <c r="N167" s="211">
        <f>'2. bevételek'!$C49/12</f>
        <v>1666.6666666666667</v>
      </c>
      <c r="O167" s="212">
        <f>SUM(C167:N167)</f>
        <v>20000</v>
      </c>
      <c r="P167" s="4"/>
      <c r="Q167" s="4"/>
    </row>
    <row r="168" spans="1:17" ht="15">
      <c r="A168" s="47" t="s">
        <v>562</v>
      </c>
      <c r="B168" s="37" t="s">
        <v>371</v>
      </c>
      <c r="C168" s="211">
        <f>'2. bevételek'!$C50/12</f>
        <v>12500</v>
      </c>
      <c r="D168" s="211">
        <f>'2. bevételek'!$C50/12</f>
        <v>12500</v>
      </c>
      <c r="E168" s="211">
        <f>'2. bevételek'!$C50/12</f>
        <v>12500</v>
      </c>
      <c r="F168" s="211">
        <f>'2. bevételek'!$C50/12</f>
        <v>12500</v>
      </c>
      <c r="G168" s="211">
        <f>'2. bevételek'!$C50/12</f>
        <v>12500</v>
      </c>
      <c r="H168" s="211">
        <f>'2. bevételek'!$C50/12</f>
        <v>12500</v>
      </c>
      <c r="I168" s="211">
        <f>'2. bevételek'!$C50/12</f>
        <v>12500</v>
      </c>
      <c r="J168" s="211">
        <f>'2. bevételek'!$C50/12</f>
        <v>12500</v>
      </c>
      <c r="K168" s="211">
        <f>'2. bevételek'!$C50/12</f>
        <v>12500</v>
      </c>
      <c r="L168" s="211">
        <f>'2. bevételek'!$C50/12</f>
        <v>12500</v>
      </c>
      <c r="M168" s="211">
        <f>'2. bevételek'!$C50/12</f>
        <v>12500</v>
      </c>
      <c r="N168" s="211">
        <f>'2. bevételek'!$C50/12</f>
        <v>12500</v>
      </c>
      <c r="O168" s="212">
        <f>SUM(C168:N168)</f>
        <v>150000</v>
      </c>
      <c r="P168" s="4"/>
      <c r="Q168" s="4"/>
    </row>
    <row r="169" spans="1:17" ht="15">
      <c r="A169" s="13" t="s">
        <v>540</v>
      </c>
      <c r="B169" s="36" t="s">
        <v>372</v>
      </c>
      <c r="C169" s="211">
        <f>'2. bevételek'!$C51/12</f>
        <v>0</v>
      </c>
      <c r="D169" s="211">
        <f>'2. bevételek'!$C51/12</f>
        <v>0</v>
      </c>
      <c r="E169" s="211">
        <f>'2. bevételek'!$C51/12</f>
        <v>0</v>
      </c>
      <c r="F169" s="211">
        <f>'2. bevételek'!$C51/12</f>
        <v>0</v>
      </c>
      <c r="G169" s="211">
        <f>'2. bevételek'!$C51/12</f>
        <v>0</v>
      </c>
      <c r="H169" s="211">
        <f>'2. bevételek'!$C51/12</f>
        <v>0</v>
      </c>
      <c r="I169" s="211">
        <f>'2. bevételek'!$C51/12</f>
        <v>0</v>
      </c>
      <c r="J169" s="211">
        <f>'2. bevételek'!$C51/12</f>
        <v>0</v>
      </c>
      <c r="K169" s="211">
        <f>'2. bevételek'!$C51/12</f>
        <v>0</v>
      </c>
      <c r="L169" s="211">
        <f>'2. bevételek'!$C51/12</f>
        <v>0</v>
      </c>
      <c r="M169" s="211">
        <f>'2. bevételek'!$C51/12</f>
        <v>0</v>
      </c>
      <c r="N169" s="211">
        <f>'2. bevételek'!$C51/12</f>
        <v>0</v>
      </c>
      <c r="O169" s="212"/>
      <c r="P169" s="4"/>
      <c r="Q169" s="4"/>
    </row>
    <row r="170" spans="1:17" ht="15">
      <c r="A170" s="13" t="s">
        <v>541</v>
      </c>
      <c r="B170" s="36" t="s">
        <v>373</v>
      </c>
      <c r="C170" s="211">
        <f>'2. bevételek'!$C52/12</f>
        <v>0</v>
      </c>
      <c r="D170" s="211">
        <f>'2. bevételek'!$C52/12</f>
        <v>0</v>
      </c>
      <c r="E170" s="211">
        <f>'2. bevételek'!$C52/12</f>
        <v>0</v>
      </c>
      <c r="F170" s="211">
        <f>'2. bevételek'!$C52/12</f>
        <v>0</v>
      </c>
      <c r="G170" s="211">
        <f>'2. bevételek'!$C52/12</f>
        <v>0</v>
      </c>
      <c r="H170" s="211">
        <f>'2. bevételek'!$C52/12</f>
        <v>0</v>
      </c>
      <c r="I170" s="211">
        <f>'2. bevételek'!$C52/12</f>
        <v>0</v>
      </c>
      <c r="J170" s="211">
        <f>'2. bevételek'!$C52/12</f>
        <v>0</v>
      </c>
      <c r="K170" s="211">
        <f>'2. bevételek'!$C52/12</f>
        <v>0</v>
      </c>
      <c r="L170" s="211">
        <f>'2. bevételek'!$C52/12</f>
        <v>0</v>
      </c>
      <c r="M170" s="211">
        <f>'2. bevételek'!$C52/12</f>
        <v>0</v>
      </c>
      <c r="N170" s="211">
        <f>'2. bevételek'!$C52/12</f>
        <v>0</v>
      </c>
      <c r="O170" s="212"/>
      <c r="P170" s="4"/>
      <c r="Q170" s="4"/>
    </row>
    <row r="171" spans="1:17" ht="15">
      <c r="A171" s="13" t="s">
        <v>374</v>
      </c>
      <c r="B171" s="36" t="s">
        <v>375</v>
      </c>
      <c r="C171" s="211">
        <f>'2. bevételek'!$C53/12</f>
        <v>0</v>
      </c>
      <c r="D171" s="211">
        <f>'2. bevételek'!$C53/12</f>
        <v>0</v>
      </c>
      <c r="E171" s="211">
        <f>'2. bevételek'!$C53/12</f>
        <v>0</v>
      </c>
      <c r="F171" s="211">
        <f>'2. bevételek'!$C53/12</f>
        <v>0</v>
      </c>
      <c r="G171" s="211">
        <f>'2. bevételek'!$C53/12</f>
        <v>0</v>
      </c>
      <c r="H171" s="211">
        <f>'2. bevételek'!$C53/12</f>
        <v>0</v>
      </c>
      <c r="I171" s="211">
        <f>'2. bevételek'!$C53/12</f>
        <v>0</v>
      </c>
      <c r="J171" s="211">
        <f>'2. bevételek'!$C53/12</f>
        <v>0</v>
      </c>
      <c r="K171" s="211">
        <f>'2. bevételek'!$C53/12</f>
        <v>0</v>
      </c>
      <c r="L171" s="211">
        <f>'2. bevételek'!$C53/12</f>
        <v>0</v>
      </c>
      <c r="M171" s="211">
        <f>'2. bevételek'!$C53/12</f>
        <v>0</v>
      </c>
      <c r="N171" s="211">
        <f>'2. bevételek'!$C53/12</f>
        <v>0</v>
      </c>
      <c r="O171" s="212"/>
      <c r="P171" s="4"/>
      <c r="Q171" s="4"/>
    </row>
    <row r="172" spans="1:17" ht="15">
      <c r="A172" s="13" t="s">
        <v>542</v>
      </c>
      <c r="B172" s="36" t="s">
        <v>376</v>
      </c>
      <c r="C172" s="211">
        <f>'2. bevételek'!$C54/12</f>
        <v>0</v>
      </c>
      <c r="D172" s="211">
        <f>'2. bevételek'!$C54/12</f>
        <v>0</v>
      </c>
      <c r="E172" s="211">
        <f>'2. bevételek'!$C54/12</f>
        <v>0</v>
      </c>
      <c r="F172" s="211">
        <f>'2. bevételek'!$C54/12</f>
        <v>0</v>
      </c>
      <c r="G172" s="211">
        <f>'2. bevételek'!$C54/12</f>
        <v>0</v>
      </c>
      <c r="H172" s="211">
        <f>'2. bevételek'!$C54/12</f>
        <v>0</v>
      </c>
      <c r="I172" s="211">
        <f>'2. bevételek'!$C54/12</f>
        <v>0</v>
      </c>
      <c r="J172" s="211">
        <f>'2. bevételek'!$C54/12</f>
        <v>0</v>
      </c>
      <c r="K172" s="211">
        <f>'2. bevételek'!$C54/12</f>
        <v>0</v>
      </c>
      <c r="L172" s="211">
        <f>'2. bevételek'!$C54/12</f>
        <v>0</v>
      </c>
      <c r="M172" s="211">
        <f>'2. bevételek'!$C54/12</f>
        <v>0</v>
      </c>
      <c r="N172" s="211">
        <f>'2. bevételek'!$C54/12</f>
        <v>0</v>
      </c>
      <c r="O172" s="212"/>
      <c r="P172" s="4"/>
      <c r="Q172" s="4"/>
    </row>
    <row r="173" spans="1:17" ht="15">
      <c r="A173" s="13" t="s">
        <v>377</v>
      </c>
      <c r="B173" s="36" t="s">
        <v>378</v>
      </c>
      <c r="C173" s="211">
        <f>'2. bevételek'!$C55/12</f>
        <v>0</v>
      </c>
      <c r="D173" s="211">
        <f>'2. bevételek'!$C55/12</f>
        <v>0</v>
      </c>
      <c r="E173" s="211">
        <f>'2. bevételek'!$C55/12</f>
        <v>0</v>
      </c>
      <c r="F173" s="211">
        <f>'2. bevételek'!$C55/12</f>
        <v>0</v>
      </c>
      <c r="G173" s="211">
        <f>'2. bevételek'!$C55/12</f>
        <v>0</v>
      </c>
      <c r="H173" s="211">
        <f>'2. bevételek'!$C55/12</f>
        <v>0</v>
      </c>
      <c r="I173" s="211">
        <f>'2. bevételek'!$C55/12</f>
        <v>0</v>
      </c>
      <c r="J173" s="211">
        <f>'2. bevételek'!$C55/12</f>
        <v>0</v>
      </c>
      <c r="K173" s="211">
        <f>'2. bevételek'!$C55/12</f>
        <v>0</v>
      </c>
      <c r="L173" s="211">
        <f>'2. bevételek'!$C55/12</f>
        <v>0</v>
      </c>
      <c r="M173" s="211">
        <f>'2. bevételek'!$C55/12</f>
        <v>0</v>
      </c>
      <c r="N173" s="211">
        <f>'2. bevételek'!$C55/12</f>
        <v>0</v>
      </c>
      <c r="O173" s="212"/>
      <c r="P173" s="4"/>
      <c r="Q173" s="4"/>
    </row>
    <row r="174" spans="1:17" ht="15">
      <c r="A174" s="47" t="s">
        <v>563</v>
      </c>
      <c r="B174" s="37" t="s">
        <v>379</v>
      </c>
      <c r="C174" s="211">
        <f>'2. bevételek'!$C56/12</f>
        <v>0</v>
      </c>
      <c r="D174" s="211">
        <f>'2. bevételek'!$C56/12</f>
        <v>0</v>
      </c>
      <c r="E174" s="211">
        <f>'2. bevételek'!$C56/12</f>
        <v>0</v>
      </c>
      <c r="F174" s="211">
        <f>'2. bevételek'!$C56/12</f>
        <v>0</v>
      </c>
      <c r="G174" s="211">
        <f>'2. bevételek'!$C56/12</f>
        <v>0</v>
      </c>
      <c r="H174" s="211">
        <f>'2. bevételek'!$C56/12</f>
        <v>0</v>
      </c>
      <c r="I174" s="211">
        <f>'2. bevételek'!$C56/12</f>
        <v>0</v>
      </c>
      <c r="J174" s="211">
        <f>'2. bevételek'!$C56/12</f>
        <v>0</v>
      </c>
      <c r="K174" s="211">
        <f>'2. bevételek'!$C56/12</f>
        <v>0</v>
      </c>
      <c r="L174" s="211">
        <f>'2. bevételek'!$C56/12</f>
        <v>0</v>
      </c>
      <c r="M174" s="211">
        <f>'2. bevételek'!$C56/12</f>
        <v>0</v>
      </c>
      <c r="N174" s="211">
        <f>'2. bevételek'!$C56/12</f>
        <v>0</v>
      </c>
      <c r="O174" s="212">
        <f>SUM(C174:N174)</f>
        <v>0</v>
      </c>
      <c r="P174" s="4"/>
      <c r="Q174" s="4"/>
    </row>
    <row r="175" spans="1:17" ht="30">
      <c r="A175" s="13" t="s">
        <v>380</v>
      </c>
      <c r="B175" s="36" t="s">
        <v>381</v>
      </c>
      <c r="C175" s="211">
        <f>'2. bevételek'!$C57/12</f>
        <v>0</v>
      </c>
      <c r="D175" s="211">
        <f>'2. bevételek'!$C57/12</f>
        <v>0</v>
      </c>
      <c r="E175" s="211">
        <f>'2. bevételek'!$C57/12</f>
        <v>0</v>
      </c>
      <c r="F175" s="211">
        <f>'2. bevételek'!$C57/12</f>
        <v>0</v>
      </c>
      <c r="G175" s="211">
        <f>'2. bevételek'!$C57/12</f>
        <v>0</v>
      </c>
      <c r="H175" s="211">
        <f>'2. bevételek'!$C57/12</f>
        <v>0</v>
      </c>
      <c r="I175" s="211">
        <f>'2. bevételek'!$C57/12</f>
        <v>0</v>
      </c>
      <c r="J175" s="211">
        <f>'2. bevételek'!$C57/12</f>
        <v>0</v>
      </c>
      <c r="K175" s="211">
        <f>'2. bevételek'!$C57/12</f>
        <v>0</v>
      </c>
      <c r="L175" s="211">
        <f>'2. bevételek'!$C57/12</f>
        <v>0</v>
      </c>
      <c r="M175" s="211">
        <f>'2. bevételek'!$C57/12</f>
        <v>0</v>
      </c>
      <c r="N175" s="211">
        <f>'2. bevételek'!$C57/12</f>
        <v>0</v>
      </c>
      <c r="O175" s="212"/>
      <c r="P175" s="4"/>
      <c r="Q175" s="4"/>
    </row>
    <row r="176" spans="1:17" ht="30">
      <c r="A176" s="13" t="s">
        <v>543</v>
      </c>
      <c r="B176" s="36" t="s">
        <v>382</v>
      </c>
      <c r="C176" s="211">
        <f>'2. bevételek'!$C58/12</f>
        <v>0</v>
      </c>
      <c r="D176" s="211">
        <f>'2. bevételek'!$C58/12</f>
        <v>0</v>
      </c>
      <c r="E176" s="211">
        <f>'2. bevételek'!$C58/12</f>
        <v>0</v>
      </c>
      <c r="F176" s="211">
        <f>'2. bevételek'!$C58/12</f>
        <v>0</v>
      </c>
      <c r="G176" s="211">
        <f>'2. bevételek'!$C58/12</f>
        <v>0</v>
      </c>
      <c r="H176" s="211">
        <f>'2. bevételek'!$C58/12</f>
        <v>0</v>
      </c>
      <c r="I176" s="211">
        <f>'2. bevételek'!$C58/12</f>
        <v>0</v>
      </c>
      <c r="J176" s="211">
        <f>'2. bevételek'!$C58/12</f>
        <v>0</v>
      </c>
      <c r="K176" s="211">
        <f>'2. bevételek'!$C58/12</f>
        <v>0</v>
      </c>
      <c r="L176" s="211">
        <f>'2. bevételek'!$C58/12</f>
        <v>0</v>
      </c>
      <c r="M176" s="211">
        <f>'2. bevételek'!$C58/12</f>
        <v>0</v>
      </c>
      <c r="N176" s="211">
        <f>'2. bevételek'!$C58/12</f>
        <v>0</v>
      </c>
      <c r="O176" s="212"/>
      <c r="P176" s="4"/>
      <c r="Q176" s="4"/>
    </row>
    <row r="177" spans="1:17" ht="15">
      <c r="A177" s="13" t="s">
        <v>544</v>
      </c>
      <c r="B177" s="36" t="s">
        <v>383</v>
      </c>
      <c r="C177" s="211">
        <f>'2. bevételek'!$C59/12</f>
        <v>0</v>
      </c>
      <c r="D177" s="211">
        <f>'2. bevételek'!$C59/12</f>
        <v>0</v>
      </c>
      <c r="E177" s="211">
        <f>'2. bevételek'!$C59/12</f>
        <v>0</v>
      </c>
      <c r="F177" s="211">
        <f>'2. bevételek'!$C59/12</f>
        <v>0</v>
      </c>
      <c r="G177" s="211">
        <f>'2. bevételek'!$C59/12</f>
        <v>0</v>
      </c>
      <c r="H177" s="211">
        <f>'2. bevételek'!$C59/12</f>
        <v>0</v>
      </c>
      <c r="I177" s="211">
        <f>'2. bevételek'!$C59/12</f>
        <v>0</v>
      </c>
      <c r="J177" s="211">
        <f>'2. bevételek'!$C59/12</f>
        <v>0</v>
      </c>
      <c r="K177" s="211">
        <f>'2. bevételek'!$C59/12</f>
        <v>0</v>
      </c>
      <c r="L177" s="211">
        <f>'2. bevételek'!$C59/12</f>
        <v>0</v>
      </c>
      <c r="M177" s="211">
        <f>'2. bevételek'!$C59/12</f>
        <v>0</v>
      </c>
      <c r="N177" s="211">
        <f>'2. bevételek'!$C59/12</f>
        <v>0</v>
      </c>
      <c r="O177" s="212">
        <f>SUM(C177:N177)</f>
        <v>0</v>
      </c>
      <c r="P177" s="4"/>
      <c r="Q177" s="4"/>
    </row>
    <row r="178" spans="1:17" ht="15">
      <c r="A178" s="47" t="s">
        <v>564</v>
      </c>
      <c r="B178" s="37" t="s">
        <v>384</v>
      </c>
      <c r="C178" s="211">
        <f>'2. bevételek'!$C60/12</f>
        <v>0</v>
      </c>
      <c r="D178" s="211">
        <f>'2. bevételek'!$C60/12</f>
        <v>0</v>
      </c>
      <c r="E178" s="211">
        <f>'2. bevételek'!$C60/12</f>
        <v>0</v>
      </c>
      <c r="F178" s="211">
        <f>'2. bevételek'!$C60/12</f>
        <v>0</v>
      </c>
      <c r="G178" s="211">
        <f>'2. bevételek'!$C60/12</f>
        <v>0</v>
      </c>
      <c r="H178" s="211">
        <f>'2. bevételek'!$C60/12</f>
        <v>0</v>
      </c>
      <c r="I178" s="211">
        <f>'2. bevételek'!$C60/12</f>
        <v>0</v>
      </c>
      <c r="J178" s="211">
        <f>'2. bevételek'!$C60/12</f>
        <v>0</v>
      </c>
      <c r="K178" s="211">
        <f>'2. bevételek'!$C60/12</f>
        <v>0</v>
      </c>
      <c r="L178" s="211">
        <f>'2. bevételek'!$C60/12</f>
        <v>0</v>
      </c>
      <c r="M178" s="211">
        <f>'2. bevételek'!$C60/12</f>
        <v>0</v>
      </c>
      <c r="N178" s="211">
        <f>'2. bevételek'!$C60/12</f>
        <v>0</v>
      </c>
      <c r="O178" s="212">
        <f>SUM(C178:N178)</f>
        <v>0</v>
      </c>
      <c r="P178" s="4"/>
      <c r="Q178" s="4"/>
    </row>
    <row r="179" spans="1:17" ht="30">
      <c r="A179" s="13" t="s">
        <v>385</v>
      </c>
      <c r="B179" s="36" t="s">
        <v>386</v>
      </c>
      <c r="C179" s="211">
        <f>'2. bevételek'!$C61/12</f>
        <v>0</v>
      </c>
      <c r="D179" s="211">
        <f>'2. bevételek'!$C61/12</f>
        <v>0</v>
      </c>
      <c r="E179" s="211">
        <f>'2. bevételek'!$C61/12</f>
        <v>0</v>
      </c>
      <c r="F179" s="211">
        <f>'2. bevételek'!$C61/12</f>
        <v>0</v>
      </c>
      <c r="G179" s="211">
        <f>'2. bevételek'!$C61/12</f>
        <v>0</v>
      </c>
      <c r="H179" s="211">
        <f>'2. bevételek'!$C61/12</f>
        <v>0</v>
      </c>
      <c r="I179" s="211">
        <f>'2. bevételek'!$C61/12</f>
        <v>0</v>
      </c>
      <c r="J179" s="211">
        <f>'2. bevételek'!$C61/12</f>
        <v>0</v>
      </c>
      <c r="K179" s="211">
        <f>'2. bevételek'!$C61/12</f>
        <v>0</v>
      </c>
      <c r="L179" s="211">
        <f>'2. bevételek'!$C61/12</f>
        <v>0</v>
      </c>
      <c r="M179" s="211">
        <f>'2. bevételek'!$C61/12</f>
        <v>0</v>
      </c>
      <c r="N179" s="211">
        <f>'2. bevételek'!$C61/12</f>
        <v>0</v>
      </c>
      <c r="O179" s="212"/>
      <c r="P179" s="4"/>
      <c r="Q179" s="4"/>
    </row>
    <row r="180" spans="1:17" ht="30">
      <c r="A180" s="13" t="s">
        <v>545</v>
      </c>
      <c r="B180" s="36" t="s">
        <v>387</v>
      </c>
      <c r="C180" s="211">
        <f>'2. bevételek'!$C62/12</f>
        <v>0</v>
      </c>
      <c r="D180" s="211">
        <f>'2. bevételek'!$C62/12</f>
        <v>0</v>
      </c>
      <c r="E180" s="211">
        <f>'2. bevételek'!$C62/12</f>
        <v>0</v>
      </c>
      <c r="F180" s="211">
        <f>'2. bevételek'!$C62/12</f>
        <v>0</v>
      </c>
      <c r="G180" s="211">
        <f>'2. bevételek'!$C62/12</f>
        <v>0</v>
      </c>
      <c r="H180" s="211">
        <f>'2. bevételek'!$C62/12</f>
        <v>0</v>
      </c>
      <c r="I180" s="211">
        <f>'2. bevételek'!$C62/12</f>
        <v>0</v>
      </c>
      <c r="J180" s="211">
        <f>'2. bevételek'!$C62/12</f>
        <v>0</v>
      </c>
      <c r="K180" s="211">
        <f>'2. bevételek'!$C62/12</f>
        <v>0</v>
      </c>
      <c r="L180" s="211">
        <f>'2. bevételek'!$C62/12</f>
        <v>0</v>
      </c>
      <c r="M180" s="211">
        <f>'2. bevételek'!$C62/12</f>
        <v>0</v>
      </c>
      <c r="N180" s="211">
        <f>'2. bevételek'!$C62/12</f>
        <v>0</v>
      </c>
      <c r="O180" s="212"/>
      <c r="P180" s="4"/>
      <c r="Q180" s="4"/>
    </row>
    <row r="181" spans="1:17" ht="15">
      <c r="A181" s="13" t="s">
        <v>546</v>
      </c>
      <c r="B181" s="36" t="s">
        <v>388</v>
      </c>
      <c r="C181" s="211">
        <f>'2. bevételek'!$C63/12</f>
        <v>0</v>
      </c>
      <c r="D181" s="211">
        <f>'2. bevételek'!$C63/12</f>
        <v>0</v>
      </c>
      <c r="E181" s="211">
        <f>'2. bevételek'!$C63/12</f>
        <v>0</v>
      </c>
      <c r="F181" s="211">
        <f>'2. bevételek'!$C63/12</f>
        <v>0</v>
      </c>
      <c r="G181" s="211">
        <f>'2. bevételek'!$C63/12</f>
        <v>0</v>
      </c>
      <c r="H181" s="211">
        <f>'2. bevételek'!$C63/12</f>
        <v>0</v>
      </c>
      <c r="I181" s="211">
        <f>'2. bevételek'!$C63/12</f>
        <v>0</v>
      </c>
      <c r="J181" s="211">
        <f>'2. bevételek'!$C63/12</f>
        <v>0</v>
      </c>
      <c r="K181" s="211">
        <f>'2. bevételek'!$C63/12</f>
        <v>0</v>
      </c>
      <c r="L181" s="211">
        <f>'2. bevételek'!$C63/12</f>
        <v>0</v>
      </c>
      <c r="M181" s="211">
        <f>'2. bevételek'!$C63/12</f>
        <v>0</v>
      </c>
      <c r="N181" s="211">
        <f>'2. bevételek'!$C63/12</f>
        <v>0</v>
      </c>
      <c r="O181" s="212"/>
      <c r="P181" s="4"/>
      <c r="Q181" s="4"/>
    </row>
    <row r="182" spans="1:17" ht="15">
      <c r="A182" s="47" t="s">
        <v>566</v>
      </c>
      <c r="B182" s="37" t="s">
        <v>389</v>
      </c>
      <c r="C182" s="211">
        <f>'2. bevételek'!$C64/12</f>
        <v>0</v>
      </c>
      <c r="D182" s="211">
        <f>'2. bevételek'!$C64/12</f>
        <v>0</v>
      </c>
      <c r="E182" s="211">
        <f>'2. bevételek'!$C64/12</f>
        <v>0</v>
      </c>
      <c r="F182" s="211">
        <f>'2. bevételek'!$C64/12</f>
        <v>0</v>
      </c>
      <c r="G182" s="211">
        <f>'2. bevételek'!$C64/12</f>
        <v>0</v>
      </c>
      <c r="H182" s="211">
        <f>'2. bevételek'!$C64/12</f>
        <v>0</v>
      </c>
      <c r="I182" s="211">
        <f>'2. bevételek'!$C64/12</f>
        <v>0</v>
      </c>
      <c r="J182" s="211">
        <f>'2. bevételek'!$C64/12</f>
        <v>0</v>
      </c>
      <c r="K182" s="211">
        <f>'2. bevételek'!$C64/12</f>
        <v>0</v>
      </c>
      <c r="L182" s="211">
        <f>'2. bevételek'!$C64/12</f>
        <v>0</v>
      </c>
      <c r="M182" s="211">
        <f>'2. bevételek'!$C64/12</f>
        <v>0</v>
      </c>
      <c r="N182" s="211">
        <f>'2. bevételek'!$C64/12</f>
        <v>0</v>
      </c>
      <c r="O182" s="212">
        <f>SUM(C182:N182)</f>
        <v>0</v>
      </c>
      <c r="P182" s="4"/>
      <c r="Q182" s="4"/>
    </row>
    <row r="183" spans="1:17" ht="15.75">
      <c r="A183" s="45" t="s">
        <v>565</v>
      </c>
      <c r="B183" s="39" t="s">
        <v>390</v>
      </c>
      <c r="C183" s="211">
        <f>'2. bevételek'!$C65/12</f>
        <v>2340766.75</v>
      </c>
      <c r="D183" s="211">
        <f>'2. bevételek'!$C65/12</f>
        <v>2340766.75</v>
      </c>
      <c r="E183" s="211">
        <f>'2. bevételek'!$C65/12</f>
        <v>2340766.75</v>
      </c>
      <c r="F183" s="211">
        <f>'2. bevételek'!$C65/12</f>
        <v>2340766.75</v>
      </c>
      <c r="G183" s="211">
        <f>'2. bevételek'!$C65/12</f>
        <v>2340766.75</v>
      </c>
      <c r="H183" s="211">
        <f>'2. bevételek'!$C65/12</f>
        <v>2340766.75</v>
      </c>
      <c r="I183" s="211">
        <f>'2. bevételek'!$C65/12</f>
        <v>2340766.75</v>
      </c>
      <c r="J183" s="211">
        <f>'2. bevételek'!$C65/12</f>
        <v>2340766.75</v>
      </c>
      <c r="K183" s="211">
        <f>'2. bevételek'!$C65/12</f>
        <v>2340766.75</v>
      </c>
      <c r="L183" s="211">
        <f>'2. bevételek'!$C65/12</f>
        <v>2340766.75</v>
      </c>
      <c r="M183" s="211">
        <f>'2. bevételek'!$C65/12</f>
        <v>2340766.75</v>
      </c>
      <c r="N183" s="211">
        <f>'2. bevételek'!$C65/12</f>
        <v>2340766.75</v>
      </c>
      <c r="O183" s="212">
        <f>SUM(O137,O143,O157,O168,O174,O178,O182)</f>
        <v>28089201</v>
      </c>
      <c r="P183" s="4"/>
      <c r="Q183" s="4"/>
    </row>
    <row r="184" spans="1:17" ht="15.75">
      <c r="A184" s="213" t="s">
        <v>72</v>
      </c>
      <c r="B184" s="214"/>
      <c r="C184" s="211">
        <f>'2. bevételek'!$C66/12</f>
        <v>2340766.75</v>
      </c>
      <c r="D184" s="211">
        <f>'2. bevételek'!$C66/12</f>
        <v>2340766.75</v>
      </c>
      <c r="E184" s="211">
        <f>'2. bevételek'!$C66/12</f>
        <v>2340766.75</v>
      </c>
      <c r="F184" s="211">
        <f>'2. bevételek'!$C66/12</f>
        <v>2340766.75</v>
      </c>
      <c r="G184" s="211">
        <f>'2. bevételek'!$C66/12</f>
        <v>2340766.75</v>
      </c>
      <c r="H184" s="211">
        <f>'2. bevételek'!$C66/12</f>
        <v>2340766.75</v>
      </c>
      <c r="I184" s="211">
        <f>'2. bevételek'!$C66/12</f>
        <v>2340766.75</v>
      </c>
      <c r="J184" s="211">
        <f>'2. bevételek'!$C66/12</f>
        <v>2340766.75</v>
      </c>
      <c r="K184" s="211">
        <f>'2. bevételek'!$C66/12</f>
        <v>2340766.75</v>
      </c>
      <c r="L184" s="211">
        <f>'2. bevételek'!$C66/12</f>
        <v>2340766.75</v>
      </c>
      <c r="M184" s="211">
        <f>'2. bevételek'!$C66/12</f>
        <v>2340766.75</v>
      </c>
      <c r="N184" s="211">
        <f>'2. bevételek'!$C66/12</f>
        <v>2340766.75</v>
      </c>
      <c r="O184" s="212">
        <f>SUM(C184:N184)</f>
        <v>28089201</v>
      </c>
      <c r="P184" s="4"/>
      <c r="Q184" s="4"/>
    </row>
    <row r="185" spans="1:17" ht="15.75">
      <c r="A185" s="213" t="s">
        <v>73</v>
      </c>
      <c r="B185" s="214"/>
      <c r="C185" s="211">
        <f>'2. bevételek'!$C67/12</f>
        <v>0</v>
      </c>
      <c r="D185" s="211">
        <f>'2. bevételek'!$C67/12</f>
        <v>0</v>
      </c>
      <c r="E185" s="211">
        <f>'2. bevételek'!$C67/12</f>
        <v>0</v>
      </c>
      <c r="F185" s="211">
        <f>'2. bevételek'!$C67/12</f>
        <v>0</v>
      </c>
      <c r="G185" s="211">
        <f>'2. bevételek'!$C67/12</f>
        <v>0</v>
      </c>
      <c r="H185" s="211">
        <f>'2. bevételek'!$C67/12</f>
        <v>0</v>
      </c>
      <c r="I185" s="211">
        <f>'2. bevételek'!$C67/12</f>
        <v>0</v>
      </c>
      <c r="J185" s="211">
        <f>'2. bevételek'!$C67/12</f>
        <v>0</v>
      </c>
      <c r="K185" s="211">
        <f>'2. bevételek'!$C67/12</f>
        <v>0</v>
      </c>
      <c r="L185" s="211">
        <f>'2. bevételek'!$C67/12</f>
        <v>0</v>
      </c>
      <c r="M185" s="211">
        <f>'2. bevételek'!$C67/12</f>
        <v>0</v>
      </c>
      <c r="N185" s="211">
        <f>'2. bevételek'!$C67/12</f>
        <v>0</v>
      </c>
      <c r="O185" s="212">
        <f>SUM(C185:N185)</f>
        <v>0</v>
      </c>
      <c r="P185" s="4"/>
      <c r="Q185" s="4"/>
    </row>
    <row r="186" spans="1:17" ht="15">
      <c r="A186" s="36" t="s">
        <v>548</v>
      </c>
      <c r="B186" s="13" t="s">
        <v>391</v>
      </c>
      <c r="C186" s="211">
        <f>'2. bevételek'!$C68/12</f>
        <v>0</v>
      </c>
      <c r="D186" s="211">
        <f>'2. bevételek'!$C68/12</f>
        <v>0</v>
      </c>
      <c r="E186" s="211">
        <f>'2. bevételek'!$C68/12</f>
        <v>0</v>
      </c>
      <c r="F186" s="211">
        <f>'2. bevételek'!$C68/12</f>
        <v>0</v>
      </c>
      <c r="G186" s="211">
        <f>'2. bevételek'!$C68/12</f>
        <v>0</v>
      </c>
      <c r="H186" s="211">
        <f>'2. bevételek'!$C68/12</f>
        <v>0</v>
      </c>
      <c r="I186" s="211">
        <f>'2. bevételek'!$C68/12</f>
        <v>0</v>
      </c>
      <c r="J186" s="211">
        <f>'2. bevételek'!$C68/12</f>
        <v>0</v>
      </c>
      <c r="K186" s="211">
        <f>'2. bevételek'!$C68/12</f>
        <v>0</v>
      </c>
      <c r="L186" s="211">
        <f>'2. bevételek'!$C68/12</f>
        <v>0</v>
      </c>
      <c r="M186" s="211">
        <f>'2. bevételek'!$C68/12</f>
        <v>0</v>
      </c>
      <c r="N186" s="211">
        <f>'2. bevételek'!$C68/12</f>
        <v>0</v>
      </c>
      <c r="O186" s="212"/>
      <c r="P186" s="4"/>
      <c r="Q186" s="4"/>
    </row>
    <row r="187" spans="1:17" ht="15">
      <c r="A187" s="13" t="s">
        <v>392</v>
      </c>
      <c r="B187" s="13" t="s">
        <v>393</v>
      </c>
      <c r="C187" s="211">
        <f>'2. bevételek'!$C69/12</f>
        <v>0</v>
      </c>
      <c r="D187" s="211">
        <f>'2. bevételek'!$C69/12</f>
        <v>0</v>
      </c>
      <c r="E187" s="211">
        <f>'2. bevételek'!$C69/12</f>
        <v>0</v>
      </c>
      <c r="F187" s="211">
        <f>'2. bevételek'!$C69/12</f>
        <v>0</v>
      </c>
      <c r="G187" s="211">
        <f>'2. bevételek'!$C69/12</f>
        <v>0</v>
      </c>
      <c r="H187" s="211">
        <f>'2. bevételek'!$C69/12</f>
        <v>0</v>
      </c>
      <c r="I187" s="211">
        <f>'2. bevételek'!$C69/12</f>
        <v>0</v>
      </c>
      <c r="J187" s="211">
        <f>'2. bevételek'!$C69/12</f>
        <v>0</v>
      </c>
      <c r="K187" s="211">
        <f>'2. bevételek'!$C69/12</f>
        <v>0</v>
      </c>
      <c r="L187" s="211">
        <f>'2. bevételek'!$C69/12</f>
        <v>0</v>
      </c>
      <c r="M187" s="211">
        <f>'2. bevételek'!$C69/12</f>
        <v>0</v>
      </c>
      <c r="N187" s="211">
        <f>'2. bevételek'!$C69/12</f>
        <v>0</v>
      </c>
      <c r="O187" s="212"/>
      <c r="P187" s="4"/>
      <c r="Q187" s="4"/>
    </row>
    <row r="188" spans="1:17" ht="15">
      <c r="A188" s="36" t="s">
        <v>549</v>
      </c>
      <c r="B188" s="13" t="s">
        <v>394</v>
      </c>
      <c r="C188" s="211">
        <f>'2. bevételek'!$C70/12</f>
        <v>0</v>
      </c>
      <c r="D188" s="211">
        <f>'2. bevételek'!$C70/12</f>
        <v>0</v>
      </c>
      <c r="E188" s="211">
        <f>'2. bevételek'!$C70/12</f>
        <v>0</v>
      </c>
      <c r="F188" s="211">
        <f>'2. bevételek'!$C70/12</f>
        <v>0</v>
      </c>
      <c r="G188" s="211">
        <f>'2. bevételek'!$C70/12</f>
        <v>0</v>
      </c>
      <c r="H188" s="211">
        <f>'2. bevételek'!$C70/12</f>
        <v>0</v>
      </c>
      <c r="I188" s="211">
        <f>'2. bevételek'!$C70/12</f>
        <v>0</v>
      </c>
      <c r="J188" s="211">
        <f>'2. bevételek'!$C70/12</f>
        <v>0</v>
      </c>
      <c r="K188" s="211">
        <f>'2. bevételek'!$C70/12</f>
        <v>0</v>
      </c>
      <c r="L188" s="211">
        <f>'2. bevételek'!$C70/12</f>
        <v>0</v>
      </c>
      <c r="M188" s="211">
        <f>'2. bevételek'!$C70/12</f>
        <v>0</v>
      </c>
      <c r="N188" s="211">
        <f>'2. bevételek'!$C70/12</f>
        <v>0</v>
      </c>
      <c r="O188" s="212"/>
      <c r="P188" s="4"/>
      <c r="Q188" s="4"/>
    </row>
    <row r="189" spans="1:17" ht="15">
      <c r="A189" s="15" t="s">
        <v>567</v>
      </c>
      <c r="B189" s="15" t="s">
        <v>395</v>
      </c>
      <c r="C189" s="211">
        <f>'2. bevételek'!$C71/12</f>
        <v>0</v>
      </c>
      <c r="D189" s="211">
        <f>'2. bevételek'!$C71/12</f>
        <v>0</v>
      </c>
      <c r="E189" s="211">
        <f>'2. bevételek'!$C71/12</f>
        <v>0</v>
      </c>
      <c r="F189" s="211">
        <f>'2. bevételek'!$C71/12</f>
        <v>0</v>
      </c>
      <c r="G189" s="211">
        <f>'2. bevételek'!$C71/12</f>
        <v>0</v>
      </c>
      <c r="H189" s="211">
        <f>'2. bevételek'!$C71/12</f>
        <v>0</v>
      </c>
      <c r="I189" s="211">
        <f>'2. bevételek'!$C71/12</f>
        <v>0</v>
      </c>
      <c r="J189" s="211">
        <f>'2. bevételek'!$C71/12</f>
        <v>0</v>
      </c>
      <c r="K189" s="211">
        <f>'2. bevételek'!$C71/12</f>
        <v>0</v>
      </c>
      <c r="L189" s="211">
        <f>'2. bevételek'!$C71/12</f>
        <v>0</v>
      </c>
      <c r="M189" s="211">
        <f>'2. bevételek'!$C71/12</f>
        <v>0</v>
      </c>
      <c r="N189" s="211">
        <f>'2. bevételek'!$C71/12</f>
        <v>0</v>
      </c>
      <c r="O189" s="212">
        <f>SUM(C189:N189)</f>
        <v>0</v>
      </c>
      <c r="P189" s="4"/>
      <c r="Q189" s="4"/>
    </row>
    <row r="190" spans="1:17" ht="15">
      <c r="A190" s="13" t="s">
        <v>550</v>
      </c>
      <c r="B190" s="13" t="s">
        <v>396</v>
      </c>
      <c r="C190" s="211">
        <f>'2. bevételek'!$C72/12</f>
        <v>125000</v>
      </c>
      <c r="D190" s="211">
        <f>'2. bevételek'!$C72/12</f>
        <v>125000</v>
      </c>
      <c r="E190" s="211">
        <f>'2. bevételek'!$C72/12</f>
        <v>125000</v>
      </c>
      <c r="F190" s="211">
        <f>'2. bevételek'!$C72/12</f>
        <v>125000</v>
      </c>
      <c r="G190" s="211">
        <f>'2. bevételek'!$C72/12</f>
        <v>125000</v>
      </c>
      <c r="H190" s="211">
        <f>'2. bevételek'!$C72/12</f>
        <v>125000</v>
      </c>
      <c r="I190" s="211">
        <f>'2. bevételek'!$C72/12</f>
        <v>125000</v>
      </c>
      <c r="J190" s="211">
        <f>'2. bevételek'!$C72/12</f>
        <v>125000</v>
      </c>
      <c r="K190" s="211">
        <f>'2. bevételek'!$C72/12</f>
        <v>125000</v>
      </c>
      <c r="L190" s="211">
        <f>'2. bevételek'!$C72/12</f>
        <v>125000</v>
      </c>
      <c r="M190" s="211">
        <f>'2. bevételek'!$C72/12</f>
        <v>125000</v>
      </c>
      <c r="N190" s="211">
        <f>'2. bevételek'!$C72/12</f>
        <v>125000</v>
      </c>
      <c r="O190" s="212">
        <f>SUM(C190:N190)</f>
        <v>1500000</v>
      </c>
      <c r="P190" s="4"/>
      <c r="Q190" s="4"/>
    </row>
    <row r="191" spans="1:17" ht="15">
      <c r="A191" s="36" t="s">
        <v>397</v>
      </c>
      <c r="B191" s="13" t="s">
        <v>398</v>
      </c>
      <c r="C191" s="211">
        <f>'2. bevételek'!$C73/12</f>
        <v>0</v>
      </c>
      <c r="D191" s="211">
        <f>'2. bevételek'!$C73/12</f>
        <v>0</v>
      </c>
      <c r="E191" s="211">
        <f>'2. bevételek'!$C73/12</f>
        <v>0</v>
      </c>
      <c r="F191" s="211">
        <f>'2. bevételek'!$C73/12</f>
        <v>0</v>
      </c>
      <c r="G191" s="211">
        <f>'2. bevételek'!$C73/12</f>
        <v>0</v>
      </c>
      <c r="H191" s="211">
        <f>'2. bevételek'!$C73/12</f>
        <v>0</v>
      </c>
      <c r="I191" s="211">
        <f>'2. bevételek'!$C73/12</f>
        <v>0</v>
      </c>
      <c r="J191" s="211">
        <f>'2. bevételek'!$C73/12</f>
        <v>0</v>
      </c>
      <c r="K191" s="211">
        <f>'2. bevételek'!$C73/12</f>
        <v>0</v>
      </c>
      <c r="L191" s="211">
        <f>'2. bevételek'!$C73/12</f>
        <v>0</v>
      </c>
      <c r="M191" s="211">
        <f>'2. bevételek'!$C73/12</f>
        <v>0</v>
      </c>
      <c r="N191" s="211">
        <f>'2. bevételek'!$C73/12</f>
        <v>0</v>
      </c>
      <c r="O191" s="212"/>
      <c r="P191" s="4"/>
      <c r="Q191" s="4"/>
    </row>
    <row r="192" spans="1:17" ht="15">
      <c r="A192" s="13" t="s">
        <v>551</v>
      </c>
      <c r="B192" s="13" t="s">
        <v>399</v>
      </c>
      <c r="C192" s="211">
        <f>'2. bevételek'!$C74/12</f>
        <v>0</v>
      </c>
      <c r="D192" s="211">
        <f>'2. bevételek'!$C74/12</f>
        <v>0</v>
      </c>
      <c r="E192" s="211">
        <f>'2. bevételek'!$C74/12</f>
        <v>0</v>
      </c>
      <c r="F192" s="211">
        <f>'2. bevételek'!$C74/12</f>
        <v>0</v>
      </c>
      <c r="G192" s="211">
        <f>'2. bevételek'!$C74/12</f>
        <v>0</v>
      </c>
      <c r="H192" s="211">
        <f>'2. bevételek'!$C74/12</f>
        <v>0</v>
      </c>
      <c r="I192" s="211">
        <f>'2. bevételek'!$C74/12</f>
        <v>0</v>
      </c>
      <c r="J192" s="211">
        <f>'2. bevételek'!$C74/12</f>
        <v>0</v>
      </c>
      <c r="K192" s="211">
        <f>'2. bevételek'!$C74/12</f>
        <v>0</v>
      </c>
      <c r="L192" s="211">
        <f>'2. bevételek'!$C74/12</f>
        <v>0</v>
      </c>
      <c r="M192" s="211">
        <f>'2. bevételek'!$C74/12</f>
        <v>0</v>
      </c>
      <c r="N192" s="211">
        <f>'2. bevételek'!$C74/12</f>
        <v>0</v>
      </c>
      <c r="O192" s="212"/>
      <c r="P192" s="4"/>
      <c r="Q192" s="4"/>
    </row>
    <row r="193" spans="1:17" ht="15">
      <c r="A193" s="36" t="s">
        <v>400</v>
      </c>
      <c r="B193" s="13" t="s">
        <v>401</v>
      </c>
      <c r="C193" s="211">
        <f>'2. bevételek'!$C75/12</f>
        <v>0</v>
      </c>
      <c r="D193" s="211">
        <f>'2. bevételek'!$C75/12</f>
        <v>0</v>
      </c>
      <c r="E193" s="211">
        <f>'2. bevételek'!$C75/12</f>
        <v>0</v>
      </c>
      <c r="F193" s="211">
        <f>'2. bevételek'!$C75/12</f>
        <v>0</v>
      </c>
      <c r="G193" s="211">
        <f>'2. bevételek'!$C75/12</f>
        <v>0</v>
      </c>
      <c r="H193" s="211">
        <f>'2. bevételek'!$C75/12</f>
        <v>0</v>
      </c>
      <c r="I193" s="211">
        <f>'2. bevételek'!$C75/12</f>
        <v>0</v>
      </c>
      <c r="J193" s="211">
        <f>'2. bevételek'!$C75/12</f>
        <v>0</v>
      </c>
      <c r="K193" s="211">
        <f>'2. bevételek'!$C75/12</f>
        <v>0</v>
      </c>
      <c r="L193" s="211">
        <f>'2. bevételek'!$C75/12</f>
        <v>0</v>
      </c>
      <c r="M193" s="211">
        <f>'2. bevételek'!$C75/12</f>
        <v>0</v>
      </c>
      <c r="N193" s="211">
        <f>'2. bevételek'!$C75/12</f>
        <v>0</v>
      </c>
      <c r="O193" s="212"/>
      <c r="P193" s="4"/>
      <c r="Q193" s="4"/>
    </row>
    <row r="194" spans="1:17" ht="15">
      <c r="A194" s="14" t="s">
        <v>568</v>
      </c>
      <c r="B194" s="15" t="s">
        <v>402</v>
      </c>
      <c r="C194" s="211">
        <f>'2. bevételek'!$C76/12</f>
        <v>125000</v>
      </c>
      <c r="D194" s="211">
        <f>'2. bevételek'!$C76/12</f>
        <v>125000</v>
      </c>
      <c r="E194" s="211">
        <f>'2. bevételek'!$C76/12</f>
        <v>125000</v>
      </c>
      <c r="F194" s="211">
        <f>'2. bevételek'!$C76/12</f>
        <v>125000</v>
      </c>
      <c r="G194" s="211">
        <f>'2. bevételek'!$C76/12</f>
        <v>125000</v>
      </c>
      <c r="H194" s="211">
        <f>'2. bevételek'!$C76/12</f>
        <v>125000</v>
      </c>
      <c r="I194" s="211">
        <f>'2. bevételek'!$C76/12</f>
        <v>125000</v>
      </c>
      <c r="J194" s="211">
        <f>'2. bevételek'!$C76/12</f>
        <v>125000</v>
      </c>
      <c r="K194" s="211">
        <f>'2. bevételek'!$C76/12</f>
        <v>125000</v>
      </c>
      <c r="L194" s="211">
        <f>'2. bevételek'!$C76/12</f>
        <v>125000</v>
      </c>
      <c r="M194" s="211">
        <f>'2. bevételek'!$C76/12</f>
        <v>125000</v>
      </c>
      <c r="N194" s="211">
        <f>'2. bevételek'!$C76/12</f>
        <v>125000</v>
      </c>
      <c r="O194" s="212">
        <f>SUM(C194:N194)</f>
        <v>1500000</v>
      </c>
      <c r="P194" s="4"/>
      <c r="Q194" s="4"/>
    </row>
    <row r="195" spans="1:17" ht="15">
      <c r="A195" s="13" t="s">
        <v>70</v>
      </c>
      <c r="B195" s="13" t="s">
        <v>403</v>
      </c>
      <c r="C195" s="211">
        <f>'2. bevételek'!$C77/12</f>
        <v>1031896.6666666666</v>
      </c>
      <c r="D195" s="211">
        <f>'2. bevételek'!$C77/12</f>
        <v>1031896.6666666666</v>
      </c>
      <c r="E195" s="211">
        <f>'2. bevételek'!$C77/12</f>
        <v>1031896.6666666666</v>
      </c>
      <c r="F195" s="211">
        <f>'2. bevételek'!$C77/12</f>
        <v>1031896.6666666666</v>
      </c>
      <c r="G195" s="211">
        <f>'2. bevételek'!$C77/12</f>
        <v>1031896.6666666666</v>
      </c>
      <c r="H195" s="211">
        <f>'2. bevételek'!$C77/12</f>
        <v>1031896.6666666666</v>
      </c>
      <c r="I195" s="211">
        <f>'2. bevételek'!$C77/12</f>
        <v>1031896.6666666666</v>
      </c>
      <c r="J195" s="211">
        <f>'2. bevételek'!$C77/12</f>
        <v>1031896.6666666666</v>
      </c>
      <c r="K195" s="211">
        <f>'2. bevételek'!$C77/12</f>
        <v>1031896.6666666666</v>
      </c>
      <c r="L195" s="211">
        <f>'2. bevételek'!$C77/12</f>
        <v>1031896.6666666666</v>
      </c>
      <c r="M195" s="211">
        <f>'2. bevételek'!$C77/12</f>
        <v>1031896.6666666666</v>
      </c>
      <c r="N195" s="211">
        <f>'2. bevételek'!$C77/12</f>
        <v>1031896.6666666666</v>
      </c>
      <c r="O195" s="212">
        <f>SUM(C195:N195)</f>
        <v>12382759.999999998</v>
      </c>
      <c r="P195" s="4"/>
      <c r="Q195" s="4"/>
    </row>
    <row r="196" spans="1:17" ht="15">
      <c r="A196" s="13" t="s">
        <v>71</v>
      </c>
      <c r="B196" s="13" t="s">
        <v>403</v>
      </c>
      <c r="C196" s="211">
        <f>'2. bevételek'!$C78/12</f>
        <v>0</v>
      </c>
      <c r="D196" s="211">
        <f>'2. bevételek'!$C78/12</f>
        <v>0</v>
      </c>
      <c r="E196" s="211">
        <f>'2. bevételek'!$C78/12</f>
        <v>0</v>
      </c>
      <c r="F196" s="211">
        <f>'2. bevételek'!$C78/12</f>
        <v>0</v>
      </c>
      <c r="G196" s="211">
        <f>'2. bevételek'!$C78/12</f>
        <v>0</v>
      </c>
      <c r="H196" s="211">
        <f>'2. bevételek'!$C78/12</f>
        <v>0</v>
      </c>
      <c r="I196" s="211">
        <f>'2. bevételek'!$C78/12</f>
        <v>0</v>
      </c>
      <c r="J196" s="211">
        <f>'2. bevételek'!$C78/12</f>
        <v>0</v>
      </c>
      <c r="K196" s="211">
        <f>'2. bevételek'!$C78/12</f>
        <v>0</v>
      </c>
      <c r="L196" s="211">
        <f>'2. bevételek'!$C78/12</f>
        <v>0</v>
      </c>
      <c r="M196" s="211">
        <f>'2. bevételek'!$C78/12</f>
        <v>0</v>
      </c>
      <c r="N196" s="211">
        <f>'2. bevételek'!$C78/12</f>
        <v>0</v>
      </c>
      <c r="O196" s="212"/>
      <c r="P196" s="4"/>
      <c r="Q196" s="4"/>
    </row>
    <row r="197" spans="1:17" ht="15">
      <c r="A197" s="13" t="s">
        <v>68</v>
      </c>
      <c r="B197" s="13" t="s">
        <v>404</v>
      </c>
      <c r="C197" s="211">
        <f>'2. bevételek'!$C79/12</f>
        <v>0</v>
      </c>
      <c r="D197" s="211">
        <f>'2. bevételek'!$C79/12</f>
        <v>0</v>
      </c>
      <c r="E197" s="211">
        <f>'2. bevételek'!$C79/12</f>
        <v>0</v>
      </c>
      <c r="F197" s="211">
        <f>'2. bevételek'!$C79/12</f>
        <v>0</v>
      </c>
      <c r="G197" s="211">
        <f>'2. bevételek'!$C79/12</f>
        <v>0</v>
      </c>
      <c r="H197" s="211">
        <f>'2. bevételek'!$C79/12</f>
        <v>0</v>
      </c>
      <c r="I197" s="211">
        <f>'2. bevételek'!$C79/12</f>
        <v>0</v>
      </c>
      <c r="J197" s="211">
        <f>'2. bevételek'!$C79/12</f>
        <v>0</v>
      </c>
      <c r="K197" s="211">
        <f>'2. bevételek'!$C79/12</f>
        <v>0</v>
      </c>
      <c r="L197" s="211">
        <f>'2. bevételek'!$C79/12</f>
        <v>0</v>
      </c>
      <c r="M197" s="211">
        <f>'2. bevételek'!$C79/12</f>
        <v>0</v>
      </c>
      <c r="N197" s="211">
        <f>'2. bevételek'!$C79/12</f>
        <v>0</v>
      </c>
      <c r="O197" s="212"/>
      <c r="P197" s="4"/>
      <c r="Q197" s="4"/>
    </row>
    <row r="198" spans="1:17" ht="15">
      <c r="A198" s="13" t="s">
        <v>69</v>
      </c>
      <c r="B198" s="13" t="s">
        <v>404</v>
      </c>
      <c r="C198" s="211">
        <f>'2. bevételek'!$C80/12</f>
        <v>0</v>
      </c>
      <c r="D198" s="211">
        <f>'2. bevételek'!$C80/12</f>
        <v>0</v>
      </c>
      <c r="E198" s="211">
        <f>'2. bevételek'!$C80/12</f>
        <v>0</v>
      </c>
      <c r="F198" s="211">
        <f>'2. bevételek'!$C80/12</f>
        <v>0</v>
      </c>
      <c r="G198" s="211">
        <f>'2. bevételek'!$C80/12</f>
        <v>0</v>
      </c>
      <c r="H198" s="211">
        <f>'2. bevételek'!$C80/12</f>
        <v>0</v>
      </c>
      <c r="I198" s="211">
        <f>'2. bevételek'!$C80/12</f>
        <v>0</v>
      </c>
      <c r="J198" s="211">
        <f>'2. bevételek'!$C80/12</f>
        <v>0</v>
      </c>
      <c r="K198" s="211">
        <f>'2. bevételek'!$C80/12</f>
        <v>0</v>
      </c>
      <c r="L198" s="211">
        <f>'2. bevételek'!$C80/12</f>
        <v>0</v>
      </c>
      <c r="M198" s="211">
        <f>'2. bevételek'!$C80/12</f>
        <v>0</v>
      </c>
      <c r="N198" s="211">
        <f>'2. bevételek'!$C80/12</f>
        <v>0</v>
      </c>
      <c r="O198" s="212"/>
      <c r="P198" s="4"/>
      <c r="Q198" s="4"/>
    </row>
    <row r="199" spans="1:17" ht="15">
      <c r="A199" s="15" t="s">
        <v>569</v>
      </c>
      <c r="B199" s="15" t="s">
        <v>405</v>
      </c>
      <c r="C199" s="211">
        <f>'2. bevételek'!$C81/12</f>
        <v>1031896.6666666666</v>
      </c>
      <c r="D199" s="211">
        <f>'2. bevételek'!$C81/12</f>
        <v>1031896.6666666666</v>
      </c>
      <c r="E199" s="211">
        <f>'2. bevételek'!$C81/12</f>
        <v>1031896.6666666666</v>
      </c>
      <c r="F199" s="211">
        <f>'2. bevételek'!$C81/12</f>
        <v>1031896.6666666666</v>
      </c>
      <c r="G199" s="211">
        <f>'2. bevételek'!$C81/12</f>
        <v>1031896.6666666666</v>
      </c>
      <c r="H199" s="211">
        <f>'2. bevételek'!$C81/12</f>
        <v>1031896.6666666666</v>
      </c>
      <c r="I199" s="211">
        <f>'2. bevételek'!$C81/12</f>
        <v>1031896.6666666666</v>
      </c>
      <c r="J199" s="211">
        <f>'2. bevételek'!$C81/12</f>
        <v>1031896.6666666666</v>
      </c>
      <c r="K199" s="211">
        <f>'2. bevételek'!$C81/12</f>
        <v>1031896.6666666666</v>
      </c>
      <c r="L199" s="211">
        <f>'2. bevételek'!$C81/12</f>
        <v>1031896.6666666666</v>
      </c>
      <c r="M199" s="211">
        <f>'2. bevételek'!$C81/12</f>
        <v>1031896.6666666666</v>
      </c>
      <c r="N199" s="211">
        <f>'2. bevételek'!$C81/12</f>
        <v>1031896.6666666666</v>
      </c>
      <c r="O199" s="212">
        <f>SUM(C199:N199)</f>
        <v>12382759.999999998</v>
      </c>
      <c r="P199" s="4"/>
      <c r="Q199" s="4"/>
    </row>
    <row r="200" spans="1:17" ht="15">
      <c r="A200" s="36" t="s">
        <v>406</v>
      </c>
      <c r="B200" s="13" t="s">
        <v>407</v>
      </c>
      <c r="C200" s="211">
        <f>'2. bevételek'!$C82/12</f>
        <v>0</v>
      </c>
      <c r="D200" s="211">
        <f>'2. bevételek'!$C82/12</f>
        <v>0</v>
      </c>
      <c r="E200" s="211">
        <f>'2. bevételek'!$C82/12</f>
        <v>0</v>
      </c>
      <c r="F200" s="211">
        <f>'2. bevételek'!$C82/12</f>
        <v>0</v>
      </c>
      <c r="G200" s="211">
        <f>'2. bevételek'!$C82/12</f>
        <v>0</v>
      </c>
      <c r="H200" s="211">
        <f>'2. bevételek'!$C82/12</f>
        <v>0</v>
      </c>
      <c r="I200" s="211">
        <f>'2. bevételek'!$C82/12</f>
        <v>0</v>
      </c>
      <c r="J200" s="211">
        <f>'2. bevételek'!$C82/12</f>
        <v>0</v>
      </c>
      <c r="K200" s="211">
        <f>'2. bevételek'!$C82/12</f>
        <v>0</v>
      </c>
      <c r="L200" s="211">
        <f>'2. bevételek'!$C82/12</f>
        <v>0</v>
      </c>
      <c r="M200" s="211">
        <f>'2. bevételek'!$C82/12</f>
        <v>0</v>
      </c>
      <c r="N200" s="211">
        <f>'2. bevételek'!$C82/12</f>
        <v>0</v>
      </c>
      <c r="O200" s="212"/>
      <c r="P200" s="4"/>
      <c r="Q200" s="4"/>
    </row>
    <row r="201" spans="1:17" ht="15">
      <c r="A201" s="36" t="s">
        <v>408</v>
      </c>
      <c r="B201" s="13" t="s">
        <v>409</v>
      </c>
      <c r="C201" s="211">
        <f>'2. bevételek'!$C83/12</f>
        <v>0</v>
      </c>
      <c r="D201" s="211">
        <f>'2. bevételek'!$C83/12</f>
        <v>0</v>
      </c>
      <c r="E201" s="211">
        <f>'2. bevételek'!$C83/12</f>
        <v>0</v>
      </c>
      <c r="F201" s="211">
        <f>'2. bevételek'!$C83/12</f>
        <v>0</v>
      </c>
      <c r="G201" s="211">
        <f>'2. bevételek'!$C83/12</f>
        <v>0</v>
      </c>
      <c r="H201" s="211">
        <f>'2. bevételek'!$C83/12</f>
        <v>0</v>
      </c>
      <c r="I201" s="211">
        <f>'2. bevételek'!$C83/12</f>
        <v>0</v>
      </c>
      <c r="J201" s="211">
        <f>'2. bevételek'!$C83/12</f>
        <v>0</v>
      </c>
      <c r="K201" s="211">
        <f>'2. bevételek'!$C83/12</f>
        <v>0</v>
      </c>
      <c r="L201" s="211">
        <f>'2. bevételek'!$C83/12</f>
        <v>0</v>
      </c>
      <c r="M201" s="211">
        <f>'2. bevételek'!$C83/12</f>
        <v>0</v>
      </c>
      <c r="N201" s="211">
        <f>'2. bevételek'!$C83/12</f>
        <v>0</v>
      </c>
      <c r="O201" s="212"/>
      <c r="P201" s="4"/>
      <c r="Q201" s="4"/>
    </row>
    <row r="202" spans="1:17" ht="15">
      <c r="A202" s="36" t="s">
        <v>410</v>
      </c>
      <c r="B202" s="13" t="s">
        <v>411</v>
      </c>
      <c r="C202" s="211">
        <f>'2. bevételek'!$C84/12</f>
        <v>0</v>
      </c>
      <c r="D202" s="211">
        <f>'2. bevételek'!$C84/12</f>
        <v>0</v>
      </c>
      <c r="E202" s="211">
        <f>'2. bevételek'!$C84/12</f>
        <v>0</v>
      </c>
      <c r="F202" s="211">
        <f>'2. bevételek'!$C84/12</f>
        <v>0</v>
      </c>
      <c r="G202" s="211">
        <f>'2. bevételek'!$C84/12</f>
        <v>0</v>
      </c>
      <c r="H202" s="211">
        <f>'2. bevételek'!$C84/12</f>
        <v>0</v>
      </c>
      <c r="I202" s="211">
        <f>'2. bevételek'!$C84/12</f>
        <v>0</v>
      </c>
      <c r="J202" s="211">
        <f>'2. bevételek'!$C84/12</f>
        <v>0</v>
      </c>
      <c r="K202" s="211">
        <f>'2. bevételek'!$C84/12</f>
        <v>0</v>
      </c>
      <c r="L202" s="211">
        <f>'2. bevételek'!$C84/12</f>
        <v>0</v>
      </c>
      <c r="M202" s="211">
        <f>'2. bevételek'!$C84/12</f>
        <v>0</v>
      </c>
      <c r="N202" s="211">
        <f>'2. bevételek'!$C84/12</f>
        <v>0</v>
      </c>
      <c r="O202" s="212"/>
      <c r="P202" s="4"/>
      <c r="Q202" s="4"/>
    </row>
    <row r="203" spans="1:17" ht="15">
      <c r="A203" s="36" t="s">
        <v>412</v>
      </c>
      <c r="B203" s="13" t="s">
        <v>413</v>
      </c>
      <c r="C203" s="211">
        <f>'2. bevételek'!$C85/12</f>
        <v>0</v>
      </c>
      <c r="D203" s="211">
        <f>'2. bevételek'!$C85/12</f>
        <v>0</v>
      </c>
      <c r="E203" s="211">
        <f>'2. bevételek'!$C85/12</f>
        <v>0</v>
      </c>
      <c r="F203" s="211">
        <f>'2. bevételek'!$C85/12</f>
        <v>0</v>
      </c>
      <c r="G203" s="211">
        <f>'2. bevételek'!$C85/12</f>
        <v>0</v>
      </c>
      <c r="H203" s="211">
        <f>'2. bevételek'!$C85/12</f>
        <v>0</v>
      </c>
      <c r="I203" s="211">
        <f>'2. bevételek'!$C85/12</f>
        <v>0</v>
      </c>
      <c r="J203" s="211">
        <f>'2. bevételek'!$C85/12</f>
        <v>0</v>
      </c>
      <c r="K203" s="211">
        <f>'2. bevételek'!$C85/12</f>
        <v>0</v>
      </c>
      <c r="L203" s="211">
        <f>'2. bevételek'!$C85/12</f>
        <v>0</v>
      </c>
      <c r="M203" s="211">
        <f>'2. bevételek'!$C85/12</f>
        <v>0</v>
      </c>
      <c r="N203" s="211">
        <f>'2. bevételek'!$C85/12</f>
        <v>0</v>
      </c>
      <c r="O203" s="212"/>
      <c r="P203" s="4"/>
      <c r="Q203" s="4"/>
    </row>
    <row r="204" spans="1:17" ht="15">
      <c r="A204" s="13" t="s">
        <v>552</v>
      </c>
      <c r="B204" s="13" t="s">
        <v>414</v>
      </c>
      <c r="C204" s="211">
        <f>'2. bevételek'!$C86/12</f>
        <v>0</v>
      </c>
      <c r="D204" s="211">
        <f>'2. bevételek'!$C86/12</f>
        <v>0</v>
      </c>
      <c r="E204" s="211">
        <f>'2. bevételek'!$C86/12</f>
        <v>0</v>
      </c>
      <c r="F204" s="211">
        <f>'2. bevételek'!$C86/12</f>
        <v>0</v>
      </c>
      <c r="G204" s="211">
        <f>'2. bevételek'!$C86/12</f>
        <v>0</v>
      </c>
      <c r="H204" s="211">
        <f>'2. bevételek'!$C86/12</f>
        <v>0</v>
      </c>
      <c r="I204" s="211">
        <f>'2. bevételek'!$C86/12</f>
        <v>0</v>
      </c>
      <c r="J204" s="211">
        <f>'2. bevételek'!$C86/12</f>
        <v>0</v>
      </c>
      <c r="K204" s="211">
        <f>'2. bevételek'!$C86/12</f>
        <v>0</v>
      </c>
      <c r="L204" s="211">
        <f>'2. bevételek'!$C86/12</f>
        <v>0</v>
      </c>
      <c r="M204" s="211">
        <f>'2. bevételek'!$C86/12</f>
        <v>0</v>
      </c>
      <c r="N204" s="211">
        <f>'2. bevételek'!$C86/12</f>
        <v>0</v>
      </c>
      <c r="O204" s="212"/>
      <c r="P204" s="4"/>
      <c r="Q204" s="4"/>
    </row>
    <row r="205" spans="1:17" ht="15">
      <c r="A205" s="15" t="s">
        <v>570</v>
      </c>
      <c r="B205" s="15" t="s">
        <v>415</v>
      </c>
      <c r="C205" s="211">
        <f>'2. bevételek'!$C87/12</f>
        <v>0</v>
      </c>
      <c r="D205" s="211">
        <f>'2. bevételek'!$C87/12</f>
        <v>0</v>
      </c>
      <c r="E205" s="211">
        <f>'2. bevételek'!$C87/12</f>
        <v>0</v>
      </c>
      <c r="F205" s="211">
        <f>'2. bevételek'!$C87/12</f>
        <v>0</v>
      </c>
      <c r="G205" s="211">
        <f>'2. bevételek'!$C87/12</f>
        <v>0</v>
      </c>
      <c r="H205" s="211">
        <f>'2. bevételek'!$C87/12</f>
        <v>0</v>
      </c>
      <c r="I205" s="211">
        <f>'2. bevételek'!$C87/12</f>
        <v>0</v>
      </c>
      <c r="J205" s="211">
        <f>'2. bevételek'!$C87/12</f>
        <v>0</v>
      </c>
      <c r="K205" s="211">
        <f>'2. bevételek'!$C87/12</f>
        <v>0</v>
      </c>
      <c r="L205" s="211">
        <f>'2. bevételek'!$C87/12</f>
        <v>0</v>
      </c>
      <c r="M205" s="211">
        <f>'2. bevételek'!$C87/12</f>
        <v>0</v>
      </c>
      <c r="N205" s="211">
        <f>'2. bevételek'!$C87/12</f>
        <v>0</v>
      </c>
      <c r="O205" s="212">
        <f aca="true" t="shared" si="9" ref="O205:O213">SUM(C205:N205)</f>
        <v>0</v>
      </c>
      <c r="P205" s="4"/>
      <c r="Q205" s="4"/>
    </row>
    <row r="206" spans="1:17" ht="15">
      <c r="A206" s="13" t="s">
        <v>416</v>
      </c>
      <c r="B206" s="13" t="s">
        <v>417</v>
      </c>
      <c r="C206" s="211">
        <f>'2. bevételek'!$C88/12</f>
        <v>0</v>
      </c>
      <c r="D206" s="211">
        <f>'2. bevételek'!$C88/12</f>
        <v>0</v>
      </c>
      <c r="E206" s="211">
        <f>'2. bevételek'!$C88/12</f>
        <v>0</v>
      </c>
      <c r="F206" s="211">
        <f>'2. bevételek'!$C88/12</f>
        <v>0</v>
      </c>
      <c r="G206" s="211">
        <f>'2. bevételek'!$C88/12</f>
        <v>0</v>
      </c>
      <c r="H206" s="211">
        <f>'2. bevételek'!$C88/12</f>
        <v>0</v>
      </c>
      <c r="I206" s="211">
        <f>'2. bevételek'!$C88/12</f>
        <v>0</v>
      </c>
      <c r="J206" s="211">
        <f>'2. bevételek'!$C88/12</f>
        <v>0</v>
      </c>
      <c r="K206" s="211">
        <f>'2. bevételek'!$C88/12</f>
        <v>0</v>
      </c>
      <c r="L206" s="211">
        <f>'2. bevételek'!$C88/12</f>
        <v>0</v>
      </c>
      <c r="M206" s="211">
        <f>'2. bevételek'!$C88/12</f>
        <v>0</v>
      </c>
      <c r="N206" s="211">
        <f>'2. bevételek'!$C88/12</f>
        <v>0</v>
      </c>
      <c r="O206" s="212"/>
      <c r="P206" s="4"/>
      <c r="Q206" s="4"/>
    </row>
    <row r="207" spans="1:17" ht="15">
      <c r="A207" s="13" t="s">
        <v>418</v>
      </c>
      <c r="B207" s="13" t="s">
        <v>419</v>
      </c>
      <c r="C207" s="211">
        <f>'2. bevételek'!$C89/12</f>
        <v>0</v>
      </c>
      <c r="D207" s="211">
        <f>'2. bevételek'!$C89/12</f>
        <v>0</v>
      </c>
      <c r="E207" s="211">
        <f>'2. bevételek'!$C89/12</f>
        <v>0</v>
      </c>
      <c r="F207" s="211">
        <f>'2. bevételek'!$C89/12</f>
        <v>0</v>
      </c>
      <c r="G207" s="211">
        <f>'2. bevételek'!$C89/12</f>
        <v>0</v>
      </c>
      <c r="H207" s="211">
        <f>'2. bevételek'!$C89/12</f>
        <v>0</v>
      </c>
      <c r="I207" s="211">
        <f>'2. bevételek'!$C89/12</f>
        <v>0</v>
      </c>
      <c r="J207" s="211">
        <f>'2. bevételek'!$C89/12</f>
        <v>0</v>
      </c>
      <c r="K207" s="211">
        <f>'2. bevételek'!$C89/12</f>
        <v>0</v>
      </c>
      <c r="L207" s="211">
        <f>'2. bevételek'!$C89/12</f>
        <v>0</v>
      </c>
      <c r="M207" s="211">
        <f>'2. bevételek'!$C89/12</f>
        <v>0</v>
      </c>
      <c r="N207" s="211">
        <f>'2. bevételek'!$C89/12</f>
        <v>0</v>
      </c>
      <c r="O207" s="212"/>
      <c r="P207" s="4"/>
      <c r="Q207" s="4"/>
    </row>
    <row r="208" spans="1:17" ht="15">
      <c r="A208" s="36" t="s">
        <v>420</v>
      </c>
      <c r="B208" s="13" t="s">
        <v>421</v>
      </c>
      <c r="C208" s="211">
        <f>'2. bevételek'!$C90/12</f>
        <v>0</v>
      </c>
      <c r="D208" s="211">
        <f>'2. bevételek'!$C90/12</f>
        <v>0</v>
      </c>
      <c r="E208" s="211">
        <f>'2. bevételek'!$C90/12</f>
        <v>0</v>
      </c>
      <c r="F208" s="211">
        <f>'2. bevételek'!$C90/12</f>
        <v>0</v>
      </c>
      <c r="G208" s="211">
        <f>'2. bevételek'!$C90/12</f>
        <v>0</v>
      </c>
      <c r="H208" s="211">
        <f>'2. bevételek'!$C90/12</f>
        <v>0</v>
      </c>
      <c r="I208" s="211">
        <f>'2. bevételek'!$C90/12</f>
        <v>0</v>
      </c>
      <c r="J208" s="211">
        <f>'2. bevételek'!$C90/12</f>
        <v>0</v>
      </c>
      <c r="K208" s="211">
        <f>'2. bevételek'!$C90/12</f>
        <v>0</v>
      </c>
      <c r="L208" s="211">
        <f>'2. bevételek'!$C90/12</f>
        <v>0</v>
      </c>
      <c r="M208" s="211">
        <f>'2. bevételek'!$C90/12</f>
        <v>0</v>
      </c>
      <c r="N208" s="211">
        <f>'2. bevételek'!$C90/12</f>
        <v>0</v>
      </c>
      <c r="O208" s="212"/>
      <c r="P208" s="4"/>
      <c r="Q208" s="4"/>
    </row>
    <row r="209" spans="1:17" ht="15">
      <c r="A209" s="36" t="s">
        <v>553</v>
      </c>
      <c r="B209" s="13" t="s">
        <v>422</v>
      </c>
      <c r="C209" s="211">
        <f>'2. bevételek'!$C91/12</f>
        <v>0</v>
      </c>
      <c r="D209" s="211">
        <f>'2. bevételek'!$C91/12</f>
        <v>0</v>
      </c>
      <c r="E209" s="211">
        <f>'2. bevételek'!$C91/12</f>
        <v>0</v>
      </c>
      <c r="F209" s="211">
        <f>'2. bevételek'!$C91/12</f>
        <v>0</v>
      </c>
      <c r="G209" s="211">
        <f>'2. bevételek'!$C91/12</f>
        <v>0</v>
      </c>
      <c r="H209" s="211">
        <f>'2. bevételek'!$C91/12</f>
        <v>0</v>
      </c>
      <c r="I209" s="211">
        <f>'2. bevételek'!$C91/12</f>
        <v>0</v>
      </c>
      <c r="J209" s="211">
        <f>'2. bevételek'!$C91/12</f>
        <v>0</v>
      </c>
      <c r="K209" s="211">
        <f>'2. bevételek'!$C91/12</f>
        <v>0</v>
      </c>
      <c r="L209" s="211">
        <f>'2. bevételek'!$C91/12</f>
        <v>0</v>
      </c>
      <c r="M209" s="211">
        <f>'2. bevételek'!$C91/12</f>
        <v>0</v>
      </c>
      <c r="N209" s="211">
        <f>'2. bevételek'!$C91/12</f>
        <v>0</v>
      </c>
      <c r="O209" s="212"/>
      <c r="P209" s="4"/>
      <c r="Q209" s="4"/>
    </row>
    <row r="210" spans="1:17" ht="15">
      <c r="A210" s="14" t="s">
        <v>571</v>
      </c>
      <c r="B210" s="15" t="s">
        <v>423</v>
      </c>
      <c r="C210" s="211">
        <f>'2. bevételek'!$C92/12</f>
        <v>0</v>
      </c>
      <c r="D210" s="211">
        <f>'2. bevételek'!$C92/12</f>
        <v>0</v>
      </c>
      <c r="E210" s="211">
        <f>'2. bevételek'!$C92/12</f>
        <v>0</v>
      </c>
      <c r="F210" s="211">
        <f>'2. bevételek'!$C92/12</f>
        <v>0</v>
      </c>
      <c r="G210" s="211">
        <f>'2. bevételek'!$C92/12</f>
        <v>0</v>
      </c>
      <c r="H210" s="211">
        <f>'2. bevételek'!$C92/12</f>
        <v>0</v>
      </c>
      <c r="I210" s="211">
        <f>'2. bevételek'!$C92/12</f>
        <v>0</v>
      </c>
      <c r="J210" s="211">
        <f>'2. bevételek'!$C92/12</f>
        <v>0</v>
      </c>
      <c r="K210" s="211">
        <f>'2. bevételek'!$C92/12</f>
        <v>0</v>
      </c>
      <c r="L210" s="211">
        <f>'2. bevételek'!$C92/12</f>
        <v>0</v>
      </c>
      <c r="M210" s="211">
        <f>'2. bevételek'!$C92/12</f>
        <v>0</v>
      </c>
      <c r="N210" s="211">
        <f>'2. bevételek'!$C92/12</f>
        <v>0</v>
      </c>
      <c r="O210" s="212">
        <f t="shared" si="9"/>
        <v>0</v>
      </c>
      <c r="P210" s="4"/>
      <c r="Q210" s="4"/>
    </row>
    <row r="211" spans="1:17" ht="15">
      <c r="A211" s="15" t="s">
        <v>424</v>
      </c>
      <c r="B211" s="15" t="s">
        <v>425</v>
      </c>
      <c r="C211" s="211">
        <f>'2. bevételek'!$C93/12</f>
        <v>0</v>
      </c>
      <c r="D211" s="211">
        <f>'2. bevételek'!$C93/12</f>
        <v>0</v>
      </c>
      <c r="E211" s="211">
        <f>'2. bevételek'!$C93/12</f>
        <v>0</v>
      </c>
      <c r="F211" s="211">
        <f>'2. bevételek'!$C93/12</f>
        <v>0</v>
      </c>
      <c r="G211" s="211">
        <f>'2. bevételek'!$C93/12</f>
        <v>0</v>
      </c>
      <c r="H211" s="211">
        <f>'2. bevételek'!$C93/12</f>
        <v>0</v>
      </c>
      <c r="I211" s="211">
        <f>'2. bevételek'!$C93/12</f>
        <v>0</v>
      </c>
      <c r="J211" s="211">
        <f>'2. bevételek'!$C93/12</f>
        <v>0</v>
      </c>
      <c r="K211" s="211">
        <f>'2. bevételek'!$C93/12</f>
        <v>0</v>
      </c>
      <c r="L211" s="211">
        <f>'2. bevételek'!$C93/12</f>
        <v>0</v>
      </c>
      <c r="M211" s="211">
        <f>'2. bevételek'!$C93/12</f>
        <v>0</v>
      </c>
      <c r="N211" s="211">
        <f>'2. bevételek'!$C93/12</f>
        <v>0</v>
      </c>
      <c r="O211" s="212"/>
      <c r="P211" s="4"/>
      <c r="Q211" s="4"/>
    </row>
    <row r="212" spans="1:17" ht="15.75">
      <c r="A212" s="39" t="s">
        <v>572</v>
      </c>
      <c r="B212" s="45" t="s">
        <v>426</v>
      </c>
      <c r="C212" s="211">
        <f>'2. bevételek'!$C94/12</f>
        <v>1156896.6666666667</v>
      </c>
      <c r="D212" s="211">
        <f>'2. bevételek'!$C94/12</f>
        <v>1156896.6666666667</v>
      </c>
      <c r="E212" s="211">
        <f>'2. bevételek'!$C94/12</f>
        <v>1156896.6666666667</v>
      </c>
      <c r="F212" s="211">
        <f>'2. bevételek'!$C94/12</f>
        <v>1156896.6666666667</v>
      </c>
      <c r="G212" s="211">
        <f>'2. bevételek'!$C94/12</f>
        <v>1156896.6666666667</v>
      </c>
      <c r="H212" s="211">
        <f>'2. bevételek'!$C94/12</f>
        <v>1156896.6666666667</v>
      </c>
      <c r="I212" s="211">
        <f>'2. bevételek'!$C94/12</f>
        <v>1156896.6666666667</v>
      </c>
      <c r="J212" s="211">
        <f>'2. bevételek'!$C94/12</f>
        <v>1156896.6666666667</v>
      </c>
      <c r="K212" s="211">
        <f>'2. bevételek'!$C94/12</f>
        <v>1156896.6666666667</v>
      </c>
      <c r="L212" s="211">
        <f>'2. bevételek'!$C94/12</f>
        <v>1156896.6666666667</v>
      </c>
      <c r="M212" s="211">
        <f>'2. bevételek'!$C94/12</f>
        <v>1156896.6666666667</v>
      </c>
      <c r="N212" s="211">
        <f>'2. bevételek'!$C94/12</f>
        <v>1156896.6666666667</v>
      </c>
      <c r="O212" s="212">
        <f t="shared" si="9"/>
        <v>13882759.999999998</v>
      </c>
      <c r="P212" s="4"/>
      <c r="Q212" s="4"/>
    </row>
    <row r="213" spans="1:17" ht="15.75">
      <c r="A213" s="215" t="s">
        <v>555</v>
      </c>
      <c r="B213" s="216"/>
      <c r="C213" s="211">
        <f>SUM(C183,C212)</f>
        <v>3497663.416666667</v>
      </c>
      <c r="D213" s="212">
        <f aca="true" t="shared" si="10" ref="D213:N213">SUM(D183,D212)</f>
        <v>3497663.416666667</v>
      </c>
      <c r="E213" s="212">
        <f t="shared" si="10"/>
        <v>3497663.416666667</v>
      </c>
      <c r="F213" s="212">
        <f t="shared" si="10"/>
        <v>3497663.416666667</v>
      </c>
      <c r="G213" s="212">
        <f t="shared" si="10"/>
        <v>3497663.416666667</v>
      </c>
      <c r="H213" s="212">
        <f t="shared" si="10"/>
        <v>3497663.416666667</v>
      </c>
      <c r="I213" s="212">
        <f t="shared" si="10"/>
        <v>3497663.416666667</v>
      </c>
      <c r="J213" s="212">
        <f t="shared" si="10"/>
        <v>3497663.416666667</v>
      </c>
      <c r="K213" s="212">
        <f t="shared" si="10"/>
        <v>3497663.416666667</v>
      </c>
      <c r="L213" s="212">
        <f t="shared" si="10"/>
        <v>3497663.416666667</v>
      </c>
      <c r="M213" s="212">
        <f t="shared" si="10"/>
        <v>3497663.416666667</v>
      </c>
      <c r="N213" s="212">
        <f t="shared" si="10"/>
        <v>3497663.416666667</v>
      </c>
      <c r="O213" s="212">
        <f t="shared" si="9"/>
        <v>41971961</v>
      </c>
      <c r="P213" s="4"/>
      <c r="Q213" s="4"/>
    </row>
    <row r="214" spans="2:17" ht="15">
      <c r="B214" s="4"/>
      <c r="C214" s="19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2:17" ht="15">
      <c r="B215" s="4"/>
      <c r="C215" s="19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2:17" ht="15">
      <c r="B216" s="4"/>
      <c r="C216" s="19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2:17" ht="15">
      <c r="B217" s="4"/>
      <c r="C217" s="19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2:17" ht="15">
      <c r="B218" s="4"/>
      <c r="C218" s="19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2:17" ht="15">
      <c r="B219" s="4"/>
      <c r="C219" s="19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2:17" ht="15">
      <c r="B220" s="4"/>
      <c r="C220" s="19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2:17" ht="15">
      <c r="B221" s="4"/>
      <c r="C221" s="19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2:17" ht="15">
      <c r="B222" s="4"/>
      <c r="C222" s="19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2:17" ht="15">
      <c r="B223" s="4"/>
      <c r="C223" s="19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2:17" ht="15">
      <c r="B224" s="4"/>
      <c r="C224" s="19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2:17" ht="15">
      <c r="B225" s="4"/>
      <c r="C225" s="19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2:17" ht="15">
      <c r="B226" s="4"/>
      <c r="C226" s="19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</sheetData>
  <sheetProtection/>
  <mergeCells count="3">
    <mergeCell ref="A2:O2"/>
    <mergeCell ref="A3:O3"/>
    <mergeCell ref="A1:O1"/>
  </mergeCells>
  <printOptions/>
  <pageMargins left="0.7086614173228347" right="0.7086614173228347" top="0.7480314960629921" bottom="0.7480314960629921" header="0.31496062992125984" footer="0.31496062992125984"/>
  <pageSetup fitToHeight="2" horizontalDpi="300" verticalDpi="300" orientation="portrait" paperSize="9" scale="20" r:id="rId1"/>
  <rowBreaks count="2" manualBreakCount="2">
    <brk id="123" max="14" man="1"/>
    <brk id="213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F95"/>
  <sheetViews>
    <sheetView zoomScalePageLayoutView="0" workbookViewId="0" topLeftCell="A25">
      <selection activeCell="A4" sqref="A4"/>
    </sheetView>
  </sheetViews>
  <sheetFormatPr defaultColWidth="9.140625" defaultRowHeight="15"/>
  <cols>
    <col min="1" max="1" width="101.140625" style="0" bestFit="1" customWidth="1"/>
    <col min="3" max="3" width="13.57421875" style="0" bestFit="1" customWidth="1"/>
    <col min="4" max="4" width="14.140625" style="0" bestFit="1" customWidth="1"/>
    <col min="5" max="5" width="16.421875" style="0" bestFit="1" customWidth="1"/>
    <col min="6" max="6" width="13.57421875" style="0" bestFit="1" customWidth="1"/>
  </cols>
  <sheetData>
    <row r="1" spans="1:6" ht="15">
      <c r="A1" s="259" t="s">
        <v>703</v>
      </c>
      <c r="B1" s="259"/>
      <c r="C1" s="259"/>
      <c r="D1" s="259"/>
      <c r="E1" s="259"/>
      <c r="F1" s="259"/>
    </row>
    <row r="2" spans="1:6" ht="27" customHeight="1">
      <c r="A2" s="260" t="s">
        <v>702</v>
      </c>
      <c r="B2" s="261"/>
      <c r="C2" s="261"/>
      <c r="D2" s="261"/>
      <c r="E2" s="261"/>
      <c r="F2" s="262"/>
    </row>
    <row r="3" spans="1:6" ht="23.25" customHeight="1">
      <c r="A3" s="263" t="s">
        <v>714</v>
      </c>
      <c r="B3" s="264"/>
      <c r="C3" s="264"/>
      <c r="D3" s="264"/>
      <c r="E3" s="264"/>
      <c r="F3" s="262"/>
    </row>
    <row r="4" ht="18">
      <c r="A4" s="46"/>
    </row>
    <row r="6" spans="1:6" ht="45">
      <c r="A6" s="2" t="s">
        <v>133</v>
      </c>
      <c r="B6" s="3" t="s">
        <v>113</v>
      </c>
      <c r="C6" s="57" t="s">
        <v>20</v>
      </c>
      <c r="D6" s="57" t="s">
        <v>21</v>
      </c>
      <c r="E6" s="57" t="s">
        <v>22</v>
      </c>
      <c r="F6" s="74" t="s">
        <v>107</v>
      </c>
    </row>
    <row r="7" spans="1:6" ht="15" customHeight="1">
      <c r="A7" s="30" t="s">
        <v>305</v>
      </c>
      <c r="B7" s="6" t="s">
        <v>306</v>
      </c>
      <c r="C7" s="222">
        <v>11387864</v>
      </c>
      <c r="D7" s="222"/>
      <c r="E7" s="222"/>
      <c r="F7" s="222">
        <f>SUM(C7:E7)</f>
        <v>11387864</v>
      </c>
    </row>
    <row r="8" spans="1:6" ht="15" customHeight="1">
      <c r="A8" s="5" t="s">
        <v>307</v>
      </c>
      <c r="B8" s="6" t="s">
        <v>308</v>
      </c>
      <c r="C8" s="222"/>
      <c r="D8" s="222"/>
      <c r="E8" s="222"/>
      <c r="F8" s="222">
        <f aca="true" t="shared" si="0" ref="F8:F71">SUM(C8:E8)</f>
        <v>0</v>
      </c>
    </row>
    <row r="9" spans="1:6" ht="15" customHeight="1">
      <c r="A9" s="5" t="s">
        <v>309</v>
      </c>
      <c r="B9" s="6" t="s">
        <v>310</v>
      </c>
      <c r="C9" s="222">
        <v>5613000</v>
      </c>
      <c r="D9" s="222"/>
      <c r="E9" s="222"/>
      <c r="F9" s="222">
        <f t="shared" si="0"/>
        <v>5613000</v>
      </c>
    </row>
    <row r="10" spans="1:6" ht="15" customHeight="1">
      <c r="A10" s="5" t="s">
        <v>311</v>
      </c>
      <c r="B10" s="6" t="s">
        <v>312</v>
      </c>
      <c r="C10" s="222">
        <v>1800000</v>
      </c>
      <c r="D10" s="222"/>
      <c r="E10" s="222"/>
      <c r="F10" s="222">
        <f t="shared" si="0"/>
        <v>1800000</v>
      </c>
    </row>
    <row r="11" spans="1:6" ht="15" customHeight="1">
      <c r="A11" s="5" t="s">
        <v>313</v>
      </c>
      <c r="B11" s="6" t="s">
        <v>314</v>
      </c>
      <c r="C11" s="222"/>
      <c r="D11" s="222"/>
      <c r="E11" s="222"/>
      <c r="F11" s="222">
        <f t="shared" si="0"/>
        <v>0</v>
      </c>
    </row>
    <row r="12" spans="1:6" ht="15" customHeight="1">
      <c r="A12" s="5" t="s">
        <v>315</v>
      </c>
      <c r="B12" s="6" t="s">
        <v>316</v>
      </c>
      <c r="C12" s="222">
        <v>1560524</v>
      </c>
      <c r="D12" s="222"/>
      <c r="E12" s="222"/>
      <c r="F12" s="222">
        <f t="shared" si="0"/>
        <v>1560524</v>
      </c>
    </row>
    <row r="13" spans="1:6" ht="15" customHeight="1">
      <c r="A13" s="7" t="s">
        <v>556</v>
      </c>
      <c r="B13" s="8" t="s">
        <v>317</v>
      </c>
      <c r="C13" s="222">
        <f>SUM(C7:C12)</f>
        <v>20361388</v>
      </c>
      <c r="D13" s="222">
        <f>SUM(D7:D12)</f>
        <v>0</v>
      </c>
      <c r="E13" s="222">
        <f>SUM(E7:E12)</f>
        <v>0</v>
      </c>
      <c r="F13" s="222">
        <f t="shared" si="0"/>
        <v>20361388</v>
      </c>
    </row>
    <row r="14" spans="1:6" ht="15" customHeight="1">
      <c r="A14" s="5" t="s">
        <v>318</v>
      </c>
      <c r="B14" s="6" t="s">
        <v>319</v>
      </c>
      <c r="C14" s="222"/>
      <c r="D14" s="222"/>
      <c r="E14" s="222"/>
      <c r="F14" s="222">
        <f t="shared" si="0"/>
        <v>0</v>
      </c>
    </row>
    <row r="15" spans="1:6" ht="15" customHeight="1">
      <c r="A15" s="5" t="s">
        <v>320</v>
      </c>
      <c r="B15" s="6" t="s">
        <v>321</v>
      </c>
      <c r="C15" s="222"/>
      <c r="D15" s="222"/>
      <c r="E15" s="222"/>
      <c r="F15" s="222">
        <f t="shared" si="0"/>
        <v>0</v>
      </c>
    </row>
    <row r="16" spans="1:6" ht="15" customHeight="1">
      <c r="A16" s="5" t="s">
        <v>518</v>
      </c>
      <c r="B16" s="6" t="s">
        <v>322</v>
      </c>
      <c r="C16" s="222"/>
      <c r="D16" s="222"/>
      <c r="E16" s="222"/>
      <c r="F16" s="222">
        <f t="shared" si="0"/>
        <v>0</v>
      </c>
    </row>
    <row r="17" spans="1:6" ht="15" customHeight="1">
      <c r="A17" s="5" t="s">
        <v>519</v>
      </c>
      <c r="B17" s="6" t="s">
        <v>323</v>
      </c>
      <c r="C17" s="222"/>
      <c r="D17" s="222"/>
      <c r="E17" s="222"/>
      <c r="F17" s="222">
        <f t="shared" si="0"/>
        <v>0</v>
      </c>
    </row>
    <row r="18" spans="1:6" ht="15" customHeight="1">
      <c r="A18" s="5" t="s">
        <v>520</v>
      </c>
      <c r="B18" s="6" t="s">
        <v>324</v>
      </c>
      <c r="C18" s="222">
        <f>2952813+945000</f>
        <v>3897813</v>
      </c>
      <c r="D18" s="222"/>
      <c r="E18" s="222"/>
      <c r="F18" s="222">
        <f t="shared" si="0"/>
        <v>3897813</v>
      </c>
    </row>
    <row r="19" spans="1:6" ht="15" customHeight="1">
      <c r="A19" s="38" t="s">
        <v>557</v>
      </c>
      <c r="B19" s="48" t="s">
        <v>325</v>
      </c>
      <c r="C19" s="222">
        <f>SUM(C13:C18)</f>
        <v>24259201</v>
      </c>
      <c r="D19" s="222">
        <f>SUM(D14:D18)</f>
        <v>0</v>
      </c>
      <c r="E19" s="222">
        <f>SUM(E14:E18)</f>
        <v>0</v>
      </c>
      <c r="F19" s="222">
        <f t="shared" si="0"/>
        <v>24259201</v>
      </c>
    </row>
    <row r="20" spans="1:6" ht="15" customHeight="1">
      <c r="A20" s="5" t="s">
        <v>326</v>
      </c>
      <c r="B20" s="6" t="s">
        <v>327</v>
      </c>
      <c r="C20" s="222"/>
      <c r="D20" s="222"/>
      <c r="E20" s="222"/>
      <c r="F20" s="222">
        <f t="shared" si="0"/>
        <v>0</v>
      </c>
    </row>
    <row r="21" spans="1:6" ht="15" customHeight="1">
      <c r="A21" s="5" t="s">
        <v>328</v>
      </c>
      <c r="B21" s="6" t="s">
        <v>329</v>
      </c>
      <c r="C21" s="222"/>
      <c r="D21" s="222"/>
      <c r="E21" s="222"/>
      <c r="F21" s="222">
        <f t="shared" si="0"/>
        <v>0</v>
      </c>
    </row>
    <row r="22" spans="1:6" ht="15" customHeight="1">
      <c r="A22" s="5" t="s">
        <v>521</v>
      </c>
      <c r="B22" s="6" t="s">
        <v>330</v>
      </c>
      <c r="C22" s="222"/>
      <c r="D22" s="222"/>
      <c r="E22" s="222"/>
      <c r="F22" s="222">
        <f t="shared" si="0"/>
        <v>0</v>
      </c>
    </row>
    <row r="23" spans="1:6" ht="15" customHeight="1">
      <c r="A23" s="5" t="s">
        <v>522</v>
      </c>
      <c r="B23" s="6" t="s">
        <v>331</v>
      </c>
      <c r="C23" s="222"/>
      <c r="D23" s="222"/>
      <c r="E23" s="222"/>
      <c r="F23" s="222">
        <f t="shared" si="0"/>
        <v>0</v>
      </c>
    </row>
    <row r="24" spans="1:6" ht="15" customHeight="1">
      <c r="A24" s="5" t="s">
        <v>523</v>
      </c>
      <c r="B24" s="6" t="s">
        <v>332</v>
      </c>
      <c r="C24" s="222"/>
      <c r="D24" s="222"/>
      <c r="E24" s="222"/>
      <c r="F24" s="222">
        <f t="shared" si="0"/>
        <v>0</v>
      </c>
    </row>
    <row r="25" spans="1:6" ht="15" customHeight="1">
      <c r="A25" s="38" t="s">
        <v>558</v>
      </c>
      <c r="B25" s="48" t="s">
        <v>333</v>
      </c>
      <c r="C25" s="222">
        <f>SUM(C20:C24)</f>
        <v>0</v>
      </c>
      <c r="D25" s="222">
        <f>SUM(D20:D24)</f>
        <v>0</v>
      </c>
      <c r="E25" s="222">
        <f>SUM(E20:E24)</f>
        <v>0</v>
      </c>
      <c r="F25" s="222">
        <f t="shared" si="0"/>
        <v>0</v>
      </c>
    </row>
    <row r="26" spans="1:6" ht="15" customHeight="1">
      <c r="A26" s="5" t="s">
        <v>524</v>
      </c>
      <c r="B26" s="6" t="s">
        <v>334</v>
      </c>
      <c r="C26" s="222"/>
      <c r="D26" s="222"/>
      <c r="E26" s="222"/>
      <c r="F26" s="222">
        <f t="shared" si="0"/>
        <v>0</v>
      </c>
    </row>
    <row r="27" spans="1:6" ht="15" customHeight="1">
      <c r="A27" s="5" t="s">
        <v>525</v>
      </c>
      <c r="B27" s="6" t="s">
        <v>335</v>
      </c>
      <c r="C27" s="222"/>
      <c r="D27" s="222"/>
      <c r="E27" s="222"/>
      <c r="F27" s="222">
        <f t="shared" si="0"/>
        <v>0</v>
      </c>
    </row>
    <row r="28" spans="1:6" ht="15" customHeight="1">
      <c r="A28" s="7" t="s">
        <v>559</v>
      </c>
      <c r="B28" s="8" t="s">
        <v>336</v>
      </c>
      <c r="C28" s="222">
        <f>SUM(C26:C27)</f>
        <v>0</v>
      </c>
      <c r="D28" s="222">
        <f>SUM(D26:D27)</f>
        <v>0</v>
      </c>
      <c r="E28" s="222">
        <f>SUM(E26:E27)</f>
        <v>0</v>
      </c>
      <c r="F28" s="222">
        <f t="shared" si="0"/>
        <v>0</v>
      </c>
    </row>
    <row r="29" spans="1:6" ht="15" customHeight="1">
      <c r="A29" s="5" t="s">
        <v>526</v>
      </c>
      <c r="B29" s="6" t="s">
        <v>337</v>
      </c>
      <c r="C29" s="222"/>
      <c r="D29" s="222"/>
      <c r="E29" s="222"/>
      <c r="F29" s="222">
        <f t="shared" si="0"/>
        <v>0</v>
      </c>
    </row>
    <row r="30" spans="1:6" ht="15" customHeight="1">
      <c r="A30" s="5" t="s">
        <v>527</v>
      </c>
      <c r="B30" s="6" t="s">
        <v>338</v>
      </c>
      <c r="C30" s="222"/>
      <c r="D30" s="222"/>
      <c r="E30" s="222"/>
      <c r="F30" s="222">
        <f t="shared" si="0"/>
        <v>0</v>
      </c>
    </row>
    <row r="31" spans="1:6" ht="15" customHeight="1">
      <c r="A31" s="5" t="s">
        <v>528</v>
      </c>
      <c r="B31" s="6" t="s">
        <v>339</v>
      </c>
      <c r="C31" s="222">
        <v>980000</v>
      </c>
      <c r="D31" s="222">
        <v>0</v>
      </c>
      <c r="E31" s="222">
        <v>0</v>
      </c>
      <c r="F31" s="222">
        <f t="shared" si="0"/>
        <v>980000</v>
      </c>
    </row>
    <row r="32" spans="1:6" ht="15" customHeight="1">
      <c r="A32" s="5" t="s">
        <v>529</v>
      </c>
      <c r="B32" s="6" t="s">
        <v>340</v>
      </c>
      <c r="C32" s="222"/>
      <c r="D32" s="222"/>
      <c r="E32" s="222"/>
      <c r="F32" s="222">
        <f t="shared" si="0"/>
        <v>0</v>
      </c>
    </row>
    <row r="33" spans="1:6" ht="15" customHeight="1">
      <c r="A33" s="5" t="s">
        <v>530</v>
      </c>
      <c r="B33" s="6" t="s">
        <v>343</v>
      </c>
      <c r="C33" s="222"/>
      <c r="D33" s="222"/>
      <c r="E33" s="222"/>
      <c r="F33" s="222">
        <f t="shared" si="0"/>
        <v>0</v>
      </c>
    </row>
    <row r="34" spans="1:6" ht="15" customHeight="1">
      <c r="A34" s="5" t="s">
        <v>344</v>
      </c>
      <c r="B34" s="6" t="s">
        <v>345</v>
      </c>
      <c r="C34" s="222"/>
      <c r="D34" s="222"/>
      <c r="E34" s="222"/>
      <c r="F34" s="222">
        <f t="shared" si="0"/>
        <v>0</v>
      </c>
    </row>
    <row r="35" spans="1:6" ht="15" customHeight="1">
      <c r="A35" s="5" t="s">
        <v>531</v>
      </c>
      <c r="B35" s="6" t="s">
        <v>346</v>
      </c>
      <c r="C35" s="222">
        <v>2700000</v>
      </c>
      <c r="D35" s="222">
        <v>0</v>
      </c>
      <c r="E35" s="222">
        <v>0</v>
      </c>
      <c r="F35" s="222">
        <f t="shared" si="0"/>
        <v>2700000</v>
      </c>
    </row>
    <row r="36" spans="1:6" ht="15" customHeight="1">
      <c r="A36" s="5" t="s">
        <v>532</v>
      </c>
      <c r="B36" s="6" t="s">
        <v>351</v>
      </c>
      <c r="C36" s="222"/>
      <c r="D36" s="222"/>
      <c r="E36" s="222"/>
      <c r="F36" s="222">
        <f t="shared" si="0"/>
        <v>0</v>
      </c>
    </row>
    <row r="37" spans="1:6" ht="15" customHeight="1">
      <c r="A37" s="7" t="s">
        <v>560</v>
      </c>
      <c r="B37" s="8" t="s">
        <v>354</v>
      </c>
      <c r="C37" s="222">
        <f>SUM(C32:C36)</f>
        <v>2700000</v>
      </c>
      <c r="D37" s="222">
        <f>SUM(D29:D36)</f>
        <v>0</v>
      </c>
      <c r="E37" s="222">
        <f>SUM(E29:E36)</f>
        <v>0</v>
      </c>
      <c r="F37" s="222">
        <f t="shared" si="0"/>
        <v>2700000</v>
      </c>
    </row>
    <row r="38" spans="1:6" ht="15" customHeight="1">
      <c r="A38" s="5" t="s">
        <v>533</v>
      </c>
      <c r="B38" s="6" t="s">
        <v>355</v>
      </c>
      <c r="C38" s="222"/>
      <c r="D38" s="222"/>
      <c r="E38" s="222"/>
      <c r="F38" s="222">
        <f t="shared" si="0"/>
        <v>0</v>
      </c>
    </row>
    <row r="39" spans="1:6" ht="15" customHeight="1">
      <c r="A39" s="38" t="s">
        <v>561</v>
      </c>
      <c r="B39" s="48" t="s">
        <v>356</v>
      </c>
      <c r="C39" s="222">
        <f>SUM(C28+C29+C30+C31+C37)</f>
        <v>3680000</v>
      </c>
      <c r="D39" s="222">
        <f>SUM(D38)</f>
        <v>0</v>
      </c>
      <c r="E39" s="222">
        <f>SUM(E38)</f>
        <v>0</v>
      </c>
      <c r="F39" s="222">
        <f t="shared" si="0"/>
        <v>3680000</v>
      </c>
    </row>
    <row r="40" spans="1:6" ht="15" customHeight="1">
      <c r="A40" s="13" t="s">
        <v>357</v>
      </c>
      <c r="B40" s="6" t="s">
        <v>358</v>
      </c>
      <c r="C40" s="222"/>
      <c r="D40" s="222"/>
      <c r="E40" s="222"/>
      <c r="F40" s="222">
        <f t="shared" si="0"/>
        <v>0</v>
      </c>
    </row>
    <row r="41" spans="1:6" ht="15" customHeight="1">
      <c r="A41" s="13" t="s">
        <v>534</v>
      </c>
      <c r="B41" s="6" t="s">
        <v>359</v>
      </c>
      <c r="C41" s="222">
        <f>60000</f>
        <v>60000</v>
      </c>
      <c r="D41" s="222">
        <v>0</v>
      </c>
      <c r="E41" s="222">
        <v>0</v>
      </c>
      <c r="F41" s="222">
        <f t="shared" si="0"/>
        <v>60000</v>
      </c>
    </row>
    <row r="42" spans="1:6" ht="15" customHeight="1">
      <c r="A42" s="13" t="s">
        <v>535</v>
      </c>
      <c r="B42" s="6" t="s">
        <v>360</v>
      </c>
      <c r="C42" s="222"/>
      <c r="D42" s="222"/>
      <c r="E42" s="222"/>
      <c r="F42" s="222">
        <f t="shared" si="0"/>
        <v>0</v>
      </c>
    </row>
    <row r="43" spans="1:6" ht="15" customHeight="1">
      <c r="A43" s="13" t="s">
        <v>536</v>
      </c>
      <c r="B43" s="6" t="s">
        <v>361</v>
      </c>
      <c r="C43" s="222">
        <v>70000</v>
      </c>
      <c r="D43" s="222">
        <v>0</v>
      </c>
      <c r="E43" s="222">
        <v>0</v>
      </c>
      <c r="F43" s="222">
        <f t="shared" si="0"/>
        <v>70000</v>
      </c>
    </row>
    <row r="44" spans="1:6" ht="15" customHeight="1">
      <c r="A44" s="13" t="s">
        <v>362</v>
      </c>
      <c r="B44" s="6" t="s">
        <v>363</v>
      </c>
      <c r="C44" s="222"/>
      <c r="D44" s="222"/>
      <c r="E44" s="222"/>
      <c r="F44" s="222">
        <f t="shared" si="0"/>
        <v>0</v>
      </c>
    </row>
    <row r="45" spans="1:6" ht="15" customHeight="1">
      <c r="A45" s="13" t="s">
        <v>364</v>
      </c>
      <c r="B45" s="6" t="s">
        <v>365</v>
      </c>
      <c r="C45" s="222"/>
      <c r="D45" s="222"/>
      <c r="E45" s="222"/>
      <c r="F45" s="222">
        <f t="shared" si="0"/>
        <v>0</v>
      </c>
    </row>
    <row r="46" spans="1:6" ht="15" customHeight="1">
      <c r="A46" s="13" t="s">
        <v>366</v>
      </c>
      <c r="B46" s="6" t="s">
        <v>367</v>
      </c>
      <c r="C46" s="222"/>
      <c r="D46" s="222"/>
      <c r="E46" s="222"/>
      <c r="F46" s="222">
        <f t="shared" si="0"/>
        <v>0</v>
      </c>
    </row>
    <row r="47" spans="1:6" ht="15" customHeight="1">
      <c r="A47" s="13" t="s">
        <v>537</v>
      </c>
      <c r="B47" s="6" t="s">
        <v>368</v>
      </c>
      <c r="C47" s="222"/>
      <c r="D47" s="222"/>
      <c r="E47" s="222"/>
      <c r="F47" s="222">
        <f t="shared" si="0"/>
        <v>0</v>
      </c>
    </row>
    <row r="48" spans="1:6" ht="15" customHeight="1">
      <c r="A48" s="13" t="s">
        <v>538</v>
      </c>
      <c r="B48" s="6" t="s">
        <v>369</v>
      </c>
      <c r="C48" s="222"/>
      <c r="D48" s="222"/>
      <c r="E48" s="222"/>
      <c r="F48" s="222">
        <f t="shared" si="0"/>
        <v>0</v>
      </c>
    </row>
    <row r="49" spans="1:6" ht="15" customHeight="1">
      <c r="A49" s="13" t="s">
        <v>539</v>
      </c>
      <c r="B49" s="6" t="s">
        <v>370</v>
      </c>
      <c r="C49" s="223">
        <f>20000</f>
        <v>20000</v>
      </c>
      <c r="D49" s="222">
        <v>0</v>
      </c>
      <c r="E49" s="222">
        <v>0</v>
      </c>
      <c r="F49" s="222">
        <f t="shared" si="0"/>
        <v>20000</v>
      </c>
    </row>
    <row r="50" spans="1:6" ht="15" customHeight="1">
      <c r="A50" s="47" t="s">
        <v>562</v>
      </c>
      <c r="B50" s="48" t="s">
        <v>371</v>
      </c>
      <c r="C50" s="222">
        <f>SUM(C40:C49)</f>
        <v>150000</v>
      </c>
      <c r="D50" s="222">
        <f>SUM(D40:D49)</f>
        <v>0</v>
      </c>
      <c r="E50" s="222">
        <f>SUM(E40:E49)</f>
        <v>0</v>
      </c>
      <c r="F50" s="222">
        <f t="shared" si="0"/>
        <v>150000</v>
      </c>
    </row>
    <row r="51" spans="1:6" ht="15" customHeight="1">
      <c r="A51" s="13" t="s">
        <v>540</v>
      </c>
      <c r="B51" s="6" t="s">
        <v>372</v>
      </c>
      <c r="C51" s="222"/>
      <c r="D51" s="222"/>
      <c r="E51" s="222"/>
      <c r="F51" s="222">
        <f t="shared" si="0"/>
        <v>0</v>
      </c>
    </row>
    <row r="52" spans="1:6" ht="15" customHeight="1">
      <c r="A52" s="13" t="s">
        <v>541</v>
      </c>
      <c r="B52" s="6" t="s">
        <v>373</v>
      </c>
      <c r="C52" s="222"/>
      <c r="D52" s="222"/>
      <c r="E52" s="222"/>
      <c r="F52" s="222">
        <f t="shared" si="0"/>
        <v>0</v>
      </c>
    </row>
    <row r="53" spans="1:6" ht="15" customHeight="1">
      <c r="A53" s="13" t="s">
        <v>374</v>
      </c>
      <c r="B53" s="6" t="s">
        <v>375</v>
      </c>
      <c r="C53" s="222"/>
      <c r="D53" s="222"/>
      <c r="E53" s="222"/>
      <c r="F53" s="222">
        <f t="shared" si="0"/>
        <v>0</v>
      </c>
    </row>
    <row r="54" spans="1:6" ht="15" customHeight="1">
      <c r="A54" s="13" t="s">
        <v>542</v>
      </c>
      <c r="B54" s="6" t="s">
        <v>376</v>
      </c>
      <c r="C54" s="222"/>
      <c r="D54" s="222"/>
      <c r="E54" s="222"/>
      <c r="F54" s="222">
        <f t="shared" si="0"/>
        <v>0</v>
      </c>
    </row>
    <row r="55" spans="1:6" ht="15" customHeight="1">
      <c r="A55" s="13" t="s">
        <v>377</v>
      </c>
      <c r="B55" s="6" t="s">
        <v>378</v>
      </c>
      <c r="C55" s="222"/>
      <c r="D55" s="222"/>
      <c r="E55" s="222"/>
      <c r="F55" s="222">
        <f t="shared" si="0"/>
        <v>0</v>
      </c>
    </row>
    <row r="56" spans="1:6" ht="15" customHeight="1">
      <c r="A56" s="38" t="s">
        <v>563</v>
      </c>
      <c r="B56" s="48" t="s">
        <v>379</v>
      </c>
      <c r="C56" s="222">
        <f>SUM(C51:C55)</f>
        <v>0</v>
      </c>
      <c r="D56" s="222">
        <f>SUM(D51:D55)</f>
        <v>0</v>
      </c>
      <c r="E56" s="222">
        <f>SUM(E51:E55)</f>
        <v>0</v>
      </c>
      <c r="F56" s="222">
        <f t="shared" si="0"/>
        <v>0</v>
      </c>
    </row>
    <row r="57" spans="1:6" ht="15" customHeight="1">
      <c r="A57" s="13" t="s">
        <v>380</v>
      </c>
      <c r="B57" s="6" t="s">
        <v>381</v>
      </c>
      <c r="C57" s="222"/>
      <c r="D57" s="222"/>
      <c r="E57" s="222"/>
      <c r="F57" s="222">
        <f t="shared" si="0"/>
        <v>0</v>
      </c>
    </row>
    <row r="58" spans="1:6" ht="15" customHeight="1">
      <c r="A58" s="5" t="s">
        <v>543</v>
      </c>
      <c r="B58" s="6" t="s">
        <v>382</v>
      </c>
      <c r="C58" s="222"/>
      <c r="D58" s="222"/>
      <c r="E58" s="222"/>
      <c r="F58" s="222">
        <f t="shared" si="0"/>
        <v>0</v>
      </c>
    </row>
    <row r="59" spans="1:6" ht="15" customHeight="1">
      <c r="A59" s="13" t="s">
        <v>544</v>
      </c>
      <c r="B59" s="6" t="s">
        <v>383</v>
      </c>
      <c r="C59" s="222"/>
      <c r="D59" s="222">
        <v>0</v>
      </c>
      <c r="E59" s="222">
        <v>0</v>
      </c>
      <c r="F59" s="222">
        <f t="shared" si="0"/>
        <v>0</v>
      </c>
    </row>
    <row r="60" spans="1:6" ht="15" customHeight="1">
      <c r="A60" s="38" t="s">
        <v>564</v>
      </c>
      <c r="B60" s="48" t="s">
        <v>384</v>
      </c>
      <c r="C60" s="222">
        <f>SUM(C57:C59)</f>
        <v>0</v>
      </c>
      <c r="D60" s="222">
        <f>SUM(D57:D59)</f>
        <v>0</v>
      </c>
      <c r="E60" s="222">
        <f>SUM(E57:E59)</f>
        <v>0</v>
      </c>
      <c r="F60" s="222">
        <f t="shared" si="0"/>
        <v>0</v>
      </c>
    </row>
    <row r="61" spans="1:6" ht="15" customHeight="1">
      <c r="A61" s="13" t="s">
        <v>385</v>
      </c>
      <c r="B61" s="6" t="s">
        <v>386</v>
      </c>
      <c r="C61" s="222"/>
      <c r="D61" s="222"/>
      <c r="E61" s="222"/>
      <c r="F61" s="222">
        <f t="shared" si="0"/>
        <v>0</v>
      </c>
    </row>
    <row r="62" spans="1:6" ht="15" customHeight="1">
      <c r="A62" s="5" t="s">
        <v>545</v>
      </c>
      <c r="B62" s="6" t="s">
        <v>387</v>
      </c>
      <c r="C62" s="222"/>
      <c r="D62" s="222"/>
      <c r="E62" s="222"/>
      <c r="F62" s="222">
        <f t="shared" si="0"/>
        <v>0</v>
      </c>
    </row>
    <row r="63" spans="1:6" ht="15" customHeight="1">
      <c r="A63" s="13" t="s">
        <v>546</v>
      </c>
      <c r="B63" s="6" t="s">
        <v>388</v>
      </c>
      <c r="C63" s="222"/>
      <c r="D63" s="222"/>
      <c r="E63" s="222"/>
      <c r="F63" s="222">
        <f t="shared" si="0"/>
        <v>0</v>
      </c>
    </row>
    <row r="64" spans="1:6" ht="15" customHeight="1">
      <c r="A64" s="38" t="s">
        <v>566</v>
      </c>
      <c r="B64" s="48" t="s">
        <v>389</v>
      </c>
      <c r="C64" s="222">
        <f>SUM(C61:C63)</f>
        <v>0</v>
      </c>
      <c r="D64" s="222">
        <f>SUM(D61:D63)</f>
        <v>0</v>
      </c>
      <c r="E64" s="222">
        <f>SUM(E61:E63)</f>
        <v>0</v>
      </c>
      <c r="F64" s="222">
        <f t="shared" si="0"/>
        <v>0</v>
      </c>
    </row>
    <row r="65" spans="1:6" ht="15.75">
      <c r="A65" s="45" t="s">
        <v>565</v>
      </c>
      <c r="B65" s="34" t="s">
        <v>390</v>
      </c>
      <c r="C65" s="222">
        <f>SUM(C64,C60,C56,C50,C39,C25,C19)</f>
        <v>28089201</v>
      </c>
      <c r="D65" s="222">
        <f>SUM(D64,D60,D56,D50,D39,D37,D28,D25,D19,D13)</f>
        <v>0</v>
      </c>
      <c r="E65" s="222">
        <f>SUM(E64,E60,E56,E50,E39,E37,E28,E25,E19,E13)</f>
        <v>0</v>
      </c>
      <c r="F65" s="222">
        <f t="shared" si="0"/>
        <v>28089201</v>
      </c>
    </row>
    <row r="66" spans="1:6" ht="15.75">
      <c r="A66" s="59" t="s">
        <v>72</v>
      </c>
      <c r="B66" s="58"/>
      <c r="C66" s="222">
        <f>SUM(C19,C39,C50,C60)</f>
        <v>28089201</v>
      </c>
      <c r="D66" s="222">
        <f>SUM(D13,D19,D28,D37,D39,D50,D60)</f>
        <v>0</v>
      </c>
      <c r="E66" s="222">
        <f>SUM(E13,E19,E28,E37,E39,E50,E60)</f>
        <v>0</v>
      </c>
      <c r="F66" s="222">
        <f t="shared" si="0"/>
        <v>28089201</v>
      </c>
    </row>
    <row r="67" spans="1:6" ht="15.75">
      <c r="A67" s="59" t="s">
        <v>73</v>
      </c>
      <c r="B67" s="58"/>
      <c r="C67" s="222">
        <f>SUM(C25,C56,C64)</f>
        <v>0</v>
      </c>
      <c r="D67" s="222">
        <f>SUM(D25,D56,D64)</f>
        <v>0</v>
      </c>
      <c r="E67" s="222">
        <f>SUM(E25,E56,E64)</f>
        <v>0</v>
      </c>
      <c r="F67" s="222">
        <f t="shared" si="0"/>
        <v>0</v>
      </c>
    </row>
    <row r="68" spans="1:6" ht="15">
      <c r="A68" s="36" t="s">
        <v>548</v>
      </c>
      <c r="B68" s="5" t="s">
        <v>391</v>
      </c>
      <c r="C68" s="222"/>
      <c r="D68" s="222"/>
      <c r="E68" s="222"/>
      <c r="F68" s="222">
        <f t="shared" si="0"/>
        <v>0</v>
      </c>
    </row>
    <row r="69" spans="1:6" ht="15">
      <c r="A69" s="13" t="s">
        <v>392</v>
      </c>
      <c r="B69" s="5" t="s">
        <v>393</v>
      </c>
      <c r="C69" s="222"/>
      <c r="D69" s="222"/>
      <c r="E69" s="222"/>
      <c r="F69" s="222">
        <f t="shared" si="0"/>
        <v>0</v>
      </c>
    </row>
    <row r="70" spans="1:6" ht="15">
      <c r="A70" s="36" t="s">
        <v>549</v>
      </c>
      <c r="B70" s="5" t="s">
        <v>394</v>
      </c>
      <c r="C70" s="222"/>
      <c r="D70" s="222"/>
      <c r="E70" s="222"/>
      <c r="F70" s="222">
        <f t="shared" si="0"/>
        <v>0</v>
      </c>
    </row>
    <row r="71" spans="1:6" ht="15">
      <c r="A71" s="15" t="s">
        <v>567</v>
      </c>
      <c r="B71" s="7" t="s">
        <v>395</v>
      </c>
      <c r="C71" s="222">
        <f>SUM(C68:C70)</f>
        <v>0</v>
      </c>
      <c r="D71" s="222">
        <f>SUM(D68:D70)</f>
        <v>0</v>
      </c>
      <c r="E71" s="222">
        <f>SUM(E68:E70)</f>
        <v>0</v>
      </c>
      <c r="F71" s="222">
        <f t="shared" si="0"/>
        <v>0</v>
      </c>
    </row>
    <row r="72" spans="1:6" ht="15">
      <c r="A72" s="13" t="s">
        <v>550</v>
      </c>
      <c r="B72" s="5" t="s">
        <v>396</v>
      </c>
      <c r="C72" s="222">
        <v>1500000</v>
      </c>
      <c r="D72" s="222">
        <v>0</v>
      </c>
      <c r="E72" s="222">
        <v>0</v>
      </c>
      <c r="F72" s="222">
        <f aca="true" t="shared" si="1" ref="F72:F94">SUM(C72:E72)</f>
        <v>1500000</v>
      </c>
    </row>
    <row r="73" spans="1:6" ht="15">
      <c r="A73" s="36" t="s">
        <v>397</v>
      </c>
      <c r="B73" s="5" t="s">
        <v>398</v>
      </c>
      <c r="C73" s="222"/>
      <c r="D73" s="222"/>
      <c r="E73" s="222"/>
      <c r="F73" s="222">
        <f t="shared" si="1"/>
        <v>0</v>
      </c>
    </row>
    <row r="74" spans="1:6" ht="15">
      <c r="A74" s="13" t="s">
        <v>551</v>
      </c>
      <c r="B74" s="5" t="s">
        <v>399</v>
      </c>
      <c r="C74" s="222"/>
      <c r="D74" s="222"/>
      <c r="E74" s="222"/>
      <c r="F74" s="222">
        <f t="shared" si="1"/>
        <v>0</v>
      </c>
    </row>
    <row r="75" spans="1:6" ht="15">
      <c r="A75" s="36" t="s">
        <v>400</v>
      </c>
      <c r="B75" s="5" t="s">
        <v>401</v>
      </c>
      <c r="C75" s="222"/>
      <c r="D75" s="222"/>
      <c r="E75" s="222"/>
      <c r="F75" s="222">
        <f t="shared" si="1"/>
        <v>0</v>
      </c>
    </row>
    <row r="76" spans="1:6" ht="15">
      <c r="A76" s="14" t="s">
        <v>568</v>
      </c>
      <c r="B76" s="7" t="s">
        <v>402</v>
      </c>
      <c r="C76" s="222">
        <f>SUM(C72:C75)</f>
        <v>1500000</v>
      </c>
      <c r="D76" s="222">
        <f>SUM(D72:D75)</f>
        <v>0</v>
      </c>
      <c r="E76" s="222">
        <f>SUM(E72:E75)</f>
        <v>0</v>
      </c>
      <c r="F76" s="222">
        <f t="shared" si="1"/>
        <v>1500000</v>
      </c>
    </row>
    <row r="77" spans="1:6" ht="15">
      <c r="A77" s="5" t="s">
        <v>70</v>
      </c>
      <c r="B77" s="5" t="s">
        <v>403</v>
      </c>
      <c r="C77" s="222">
        <v>12382760</v>
      </c>
      <c r="D77" s="222">
        <v>0</v>
      </c>
      <c r="E77" s="222">
        <v>0</v>
      </c>
      <c r="F77" s="222">
        <f t="shared" si="1"/>
        <v>12382760</v>
      </c>
    </row>
    <row r="78" spans="1:6" ht="15">
      <c r="A78" s="5" t="s">
        <v>71</v>
      </c>
      <c r="B78" s="5" t="s">
        <v>403</v>
      </c>
      <c r="C78" s="222"/>
      <c r="D78" s="222"/>
      <c r="E78" s="222"/>
      <c r="F78" s="222">
        <f t="shared" si="1"/>
        <v>0</v>
      </c>
    </row>
    <row r="79" spans="1:6" ht="15">
      <c r="A79" s="5" t="s">
        <v>68</v>
      </c>
      <c r="B79" s="5" t="s">
        <v>404</v>
      </c>
      <c r="C79" s="222"/>
      <c r="D79" s="222"/>
      <c r="E79" s="222"/>
      <c r="F79" s="222">
        <f t="shared" si="1"/>
        <v>0</v>
      </c>
    </row>
    <row r="80" spans="1:6" ht="15">
      <c r="A80" s="5" t="s">
        <v>69</v>
      </c>
      <c r="B80" s="5" t="s">
        <v>404</v>
      </c>
      <c r="C80" s="222"/>
      <c r="D80" s="222"/>
      <c r="E80" s="222"/>
      <c r="F80" s="222">
        <f t="shared" si="1"/>
        <v>0</v>
      </c>
    </row>
    <row r="81" spans="1:6" ht="15">
      <c r="A81" s="7" t="s">
        <v>569</v>
      </c>
      <c r="B81" s="7" t="s">
        <v>405</v>
      </c>
      <c r="C81" s="222">
        <f>SUM(C77:C80)</f>
        <v>12382760</v>
      </c>
      <c r="D81" s="222">
        <f>SUM(D77:D80)</f>
        <v>0</v>
      </c>
      <c r="E81" s="222">
        <f>SUM(E77:E80)</f>
        <v>0</v>
      </c>
      <c r="F81" s="222">
        <f t="shared" si="1"/>
        <v>12382760</v>
      </c>
    </row>
    <row r="82" spans="1:6" ht="15">
      <c r="A82" s="36" t="s">
        <v>406</v>
      </c>
      <c r="B82" s="5" t="s">
        <v>407</v>
      </c>
      <c r="C82" s="222"/>
      <c r="D82" s="222"/>
      <c r="E82" s="222"/>
      <c r="F82" s="222">
        <f t="shared" si="1"/>
        <v>0</v>
      </c>
    </row>
    <row r="83" spans="1:6" ht="15">
      <c r="A83" s="36" t="s">
        <v>408</v>
      </c>
      <c r="B83" s="5" t="s">
        <v>409</v>
      </c>
      <c r="C83" s="222"/>
      <c r="D83" s="222"/>
      <c r="E83" s="222"/>
      <c r="F83" s="222">
        <f t="shared" si="1"/>
        <v>0</v>
      </c>
    </row>
    <row r="84" spans="1:6" ht="15">
      <c r="A84" s="36" t="s">
        <v>410</v>
      </c>
      <c r="B84" s="5" t="s">
        <v>411</v>
      </c>
      <c r="C84" s="222"/>
      <c r="D84" s="222"/>
      <c r="E84" s="222"/>
      <c r="F84" s="222">
        <f t="shared" si="1"/>
        <v>0</v>
      </c>
    </row>
    <row r="85" spans="1:6" ht="15">
      <c r="A85" s="36" t="s">
        <v>412</v>
      </c>
      <c r="B85" s="5" t="s">
        <v>413</v>
      </c>
      <c r="C85" s="222"/>
      <c r="D85" s="222"/>
      <c r="E85" s="222"/>
      <c r="F85" s="222">
        <f t="shared" si="1"/>
        <v>0</v>
      </c>
    </row>
    <row r="86" spans="1:6" ht="15">
      <c r="A86" s="13" t="s">
        <v>552</v>
      </c>
      <c r="B86" s="5" t="s">
        <v>414</v>
      </c>
      <c r="C86" s="222"/>
      <c r="D86" s="222"/>
      <c r="E86" s="222"/>
      <c r="F86" s="222">
        <f t="shared" si="1"/>
        <v>0</v>
      </c>
    </row>
    <row r="87" spans="1:6" ht="15">
      <c r="A87" s="15" t="s">
        <v>570</v>
      </c>
      <c r="B87" s="7" t="s">
        <v>415</v>
      </c>
      <c r="C87" s="222">
        <f>SUM(C82:C86)</f>
        <v>0</v>
      </c>
      <c r="D87" s="222">
        <f>SUM(D82:D86)</f>
        <v>0</v>
      </c>
      <c r="E87" s="222">
        <f>SUM(E82:E86)</f>
        <v>0</v>
      </c>
      <c r="F87" s="222">
        <f t="shared" si="1"/>
        <v>0</v>
      </c>
    </row>
    <row r="88" spans="1:6" ht="15">
      <c r="A88" s="13" t="s">
        <v>416</v>
      </c>
      <c r="B88" s="5" t="s">
        <v>417</v>
      </c>
      <c r="C88" s="222"/>
      <c r="D88" s="222"/>
      <c r="E88" s="222"/>
      <c r="F88" s="222">
        <f t="shared" si="1"/>
        <v>0</v>
      </c>
    </row>
    <row r="89" spans="1:6" ht="15">
      <c r="A89" s="13" t="s">
        <v>418</v>
      </c>
      <c r="B89" s="5" t="s">
        <v>419</v>
      </c>
      <c r="C89" s="222"/>
      <c r="D89" s="222"/>
      <c r="E89" s="222"/>
      <c r="F89" s="222">
        <f t="shared" si="1"/>
        <v>0</v>
      </c>
    </row>
    <row r="90" spans="1:6" ht="15">
      <c r="A90" s="36" t="s">
        <v>420</v>
      </c>
      <c r="B90" s="5" t="s">
        <v>421</v>
      </c>
      <c r="C90" s="222"/>
      <c r="D90" s="222"/>
      <c r="E90" s="222"/>
      <c r="F90" s="222">
        <f t="shared" si="1"/>
        <v>0</v>
      </c>
    </row>
    <row r="91" spans="1:6" ht="15">
      <c r="A91" s="36" t="s">
        <v>553</v>
      </c>
      <c r="B91" s="5" t="s">
        <v>422</v>
      </c>
      <c r="C91" s="222"/>
      <c r="D91" s="222"/>
      <c r="E91" s="222"/>
      <c r="F91" s="222">
        <f t="shared" si="1"/>
        <v>0</v>
      </c>
    </row>
    <row r="92" spans="1:6" ht="15">
      <c r="A92" s="14" t="s">
        <v>571</v>
      </c>
      <c r="B92" s="7" t="s">
        <v>423</v>
      </c>
      <c r="C92" s="222">
        <f>SUM(C88:C91)</f>
        <v>0</v>
      </c>
      <c r="D92" s="222">
        <f>SUM(D88:D91)</f>
        <v>0</v>
      </c>
      <c r="E92" s="222">
        <f>SUM(E88:E91)</f>
        <v>0</v>
      </c>
      <c r="F92" s="222">
        <f t="shared" si="1"/>
        <v>0</v>
      </c>
    </row>
    <row r="93" spans="1:6" ht="15">
      <c r="A93" s="15" t="s">
        <v>424</v>
      </c>
      <c r="B93" s="7" t="s">
        <v>425</v>
      </c>
      <c r="C93" s="222"/>
      <c r="D93" s="222"/>
      <c r="E93" s="222"/>
      <c r="F93" s="222">
        <f t="shared" si="1"/>
        <v>0</v>
      </c>
    </row>
    <row r="94" spans="1:6" ht="15.75">
      <c r="A94" s="39" t="s">
        <v>572</v>
      </c>
      <c r="B94" s="40" t="s">
        <v>426</v>
      </c>
      <c r="C94" s="222">
        <f>SUM(C92,C87,C81,C76,C71,C93)</f>
        <v>13882760</v>
      </c>
      <c r="D94" s="222">
        <f>SUM(D92,D87,D81,D76,D71,D93)</f>
        <v>0</v>
      </c>
      <c r="E94" s="222">
        <f>SUM(E92,E87,E81,E76,E71,E93)</f>
        <v>0</v>
      </c>
      <c r="F94" s="222">
        <f t="shared" si="1"/>
        <v>13882760</v>
      </c>
    </row>
    <row r="95" spans="1:6" ht="15.75">
      <c r="A95" s="43" t="s">
        <v>555</v>
      </c>
      <c r="B95" s="44"/>
      <c r="C95" s="222">
        <f>SUM(C65,C94)</f>
        <v>41971961</v>
      </c>
      <c r="D95" s="222">
        <f>SUM(D65,D94)</f>
        <v>0</v>
      </c>
      <c r="E95" s="222">
        <f>SUM(E65,E94)</f>
        <v>0</v>
      </c>
      <c r="F95" s="222">
        <f>SUM(F65,F94)</f>
        <v>41971961</v>
      </c>
    </row>
  </sheetData>
  <sheetProtection/>
  <mergeCells count="3">
    <mergeCell ref="A1:F1"/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V172"/>
  <sheetViews>
    <sheetView zoomScalePageLayoutView="0" workbookViewId="0" topLeftCell="A63">
      <selection activeCell="C99" sqref="C99"/>
    </sheetView>
  </sheetViews>
  <sheetFormatPr defaultColWidth="9.140625" defaultRowHeight="15"/>
  <cols>
    <col min="1" max="1" width="94.28125" style="0" bestFit="1" customWidth="1"/>
    <col min="3" max="3" width="19.28125" style="0" bestFit="1" customWidth="1"/>
    <col min="4" max="4" width="20.140625" style="0" customWidth="1"/>
    <col min="5" max="5" width="18.8515625" style="0" customWidth="1"/>
    <col min="6" max="6" width="19.00390625" style="234" bestFit="1" customWidth="1"/>
  </cols>
  <sheetData>
    <row r="1" spans="1:6" ht="15">
      <c r="A1" s="259" t="s">
        <v>704</v>
      </c>
      <c r="B1" s="259"/>
      <c r="C1" s="259"/>
      <c r="D1" s="259"/>
      <c r="E1" s="259"/>
      <c r="F1" s="259"/>
    </row>
    <row r="2" spans="1:6" ht="21" customHeight="1">
      <c r="A2" s="260" t="s">
        <v>702</v>
      </c>
      <c r="B2" s="264"/>
      <c r="C2" s="264"/>
      <c r="D2" s="264"/>
      <c r="E2" s="264"/>
      <c r="F2" s="262"/>
    </row>
    <row r="3" spans="1:6" ht="18.75" customHeight="1">
      <c r="A3" s="263" t="s">
        <v>713</v>
      </c>
      <c r="B3" s="264"/>
      <c r="C3" s="264"/>
      <c r="D3" s="264"/>
      <c r="E3" s="264"/>
      <c r="F3" s="262"/>
    </row>
    <row r="4" ht="18">
      <c r="A4" s="46"/>
    </row>
    <row r="5" ht="15">
      <c r="A5" s="4" t="s">
        <v>82</v>
      </c>
    </row>
    <row r="6" spans="1:6" ht="45">
      <c r="A6" s="2" t="s">
        <v>133</v>
      </c>
      <c r="B6" s="3" t="s">
        <v>134</v>
      </c>
      <c r="C6" s="57" t="s">
        <v>20</v>
      </c>
      <c r="D6" s="57" t="s">
        <v>21</v>
      </c>
      <c r="E6" s="57" t="s">
        <v>22</v>
      </c>
      <c r="F6" s="235" t="s">
        <v>107</v>
      </c>
    </row>
    <row r="7" spans="1:6" ht="15">
      <c r="A7" s="27" t="s">
        <v>135</v>
      </c>
      <c r="B7" s="28" t="s">
        <v>136</v>
      </c>
      <c r="C7" s="224">
        <f>1439813+2178000+2690490</f>
        <v>6308303</v>
      </c>
      <c r="D7" s="224"/>
      <c r="E7" s="224"/>
      <c r="F7" s="217">
        <f>SUM(C7:E7)</f>
        <v>6308303</v>
      </c>
    </row>
    <row r="8" spans="1:6" ht="15">
      <c r="A8" s="27" t="s">
        <v>137</v>
      </c>
      <c r="B8" s="29" t="s">
        <v>138</v>
      </c>
      <c r="C8" s="224"/>
      <c r="D8" s="224"/>
      <c r="E8" s="224"/>
      <c r="F8" s="217">
        <f aca="true" t="shared" si="0" ref="F8:F71">SUM(C8:E8)</f>
        <v>0</v>
      </c>
    </row>
    <row r="9" spans="1:6" ht="15">
      <c r="A9" s="27" t="s">
        <v>139</v>
      </c>
      <c r="B9" s="29" t="s">
        <v>140</v>
      </c>
      <c r="C9" s="224"/>
      <c r="D9" s="224"/>
      <c r="E9" s="224"/>
      <c r="F9" s="217">
        <f t="shared" si="0"/>
        <v>0</v>
      </c>
    </row>
    <row r="10" spans="1:6" ht="15">
      <c r="A10" s="30" t="s">
        <v>141</v>
      </c>
      <c r="B10" s="29" t="s">
        <v>142</v>
      </c>
      <c r="C10" s="224"/>
      <c r="D10" s="224"/>
      <c r="E10" s="224"/>
      <c r="F10" s="217">
        <f t="shared" si="0"/>
        <v>0</v>
      </c>
    </row>
    <row r="11" spans="1:6" ht="15">
      <c r="A11" s="30" t="s">
        <v>143</v>
      </c>
      <c r="B11" s="29" t="s">
        <v>144</v>
      </c>
      <c r="C11" s="224"/>
      <c r="D11" s="224"/>
      <c r="E11" s="224"/>
      <c r="F11" s="217">
        <f t="shared" si="0"/>
        <v>0</v>
      </c>
    </row>
    <row r="12" spans="1:6" ht="15">
      <c r="A12" s="30" t="s">
        <v>145</v>
      </c>
      <c r="B12" s="29" t="s">
        <v>146</v>
      </c>
      <c r="C12" s="224"/>
      <c r="D12" s="224"/>
      <c r="E12" s="224"/>
      <c r="F12" s="217">
        <f t="shared" si="0"/>
        <v>0</v>
      </c>
    </row>
    <row r="13" spans="1:6" ht="15">
      <c r="A13" s="30" t="s">
        <v>147</v>
      </c>
      <c r="B13" s="29" t="s">
        <v>148</v>
      </c>
      <c r="C13" s="224"/>
      <c r="D13" s="224"/>
      <c r="E13" s="224"/>
      <c r="F13" s="217">
        <f t="shared" si="0"/>
        <v>0</v>
      </c>
    </row>
    <row r="14" spans="1:6" ht="15">
      <c r="A14" s="30" t="s">
        <v>149</v>
      </c>
      <c r="B14" s="29" t="s">
        <v>150</v>
      </c>
      <c r="C14" s="224"/>
      <c r="D14" s="224"/>
      <c r="E14" s="224"/>
      <c r="F14" s="217">
        <f t="shared" si="0"/>
        <v>0</v>
      </c>
    </row>
    <row r="15" spans="1:6" ht="15">
      <c r="A15" s="5" t="s">
        <v>151</v>
      </c>
      <c r="B15" s="29" t="s">
        <v>152</v>
      </c>
      <c r="C15" s="224"/>
      <c r="D15" s="224"/>
      <c r="E15" s="224"/>
      <c r="F15" s="217">
        <f t="shared" si="0"/>
        <v>0</v>
      </c>
    </row>
    <row r="16" spans="1:6" ht="15">
      <c r="A16" s="5" t="s">
        <v>153</v>
      </c>
      <c r="B16" s="29" t="s">
        <v>154</v>
      </c>
      <c r="C16" s="224"/>
      <c r="D16" s="224"/>
      <c r="E16" s="224"/>
      <c r="F16" s="217">
        <f t="shared" si="0"/>
        <v>0</v>
      </c>
    </row>
    <row r="17" spans="1:6" ht="15">
      <c r="A17" s="5" t="s">
        <v>155</v>
      </c>
      <c r="B17" s="29" t="s">
        <v>156</v>
      </c>
      <c r="C17" s="224"/>
      <c r="D17" s="224"/>
      <c r="E17" s="224"/>
      <c r="F17" s="217">
        <f t="shared" si="0"/>
        <v>0</v>
      </c>
    </row>
    <row r="18" spans="1:6" ht="15">
      <c r="A18" s="5" t="s">
        <v>157</v>
      </c>
      <c r="B18" s="29" t="s">
        <v>158</v>
      </c>
      <c r="C18" s="224"/>
      <c r="D18" s="224"/>
      <c r="E18" s="224"/>
      <c r="F18" s="217">
        <f t="shared" si="0"/>
        <v>0</v>
      </c>
    </row>
    <row r="19" spans="1:6" ht="15">
      <c r="A19" s="5" t="s">
        <v>484</v>
      </c>
      <c r="B19" s="29" t="s">
        <v>159</v>
      </c>
      <c r="C19" s="224"/>
      <c r="D19" s="224"/>
      <c r="E19" s="224"/>
      <c r="F19" s="217">
        <f t="shared" si="0"/>
        <v>0</v>
      </c>
    </row>
    <row r="20" spans="1:6" s="77" customFormat="1" ht="15">
      <c r="A20" s="31" t="s">
        <v>427</v>
      </c>
      <c r="B20" s="32" t="s">
        <v>160</v>
      </c>
      <c r="C20" s="219">
        <f>SUM(C7:C19)</f>
        <v>6308303</v>
      </c>
      <c r="D20" s="219">
        <f>SUM(D7:D19)</f>
        <v>0</v>
      </c>
      <c r="E20" s="219">
        <f>SUM(E7:E19)</f>
        <v>0</v>
      </c>
      <c r="F20" s="217">
        <f t="shared" si="0"/>
        <v>6308303</v>
      </c>
    </row>
    <row r="21" spans="1:6" ht="15">
      <c r="A21" s="5" t="s">
        <v>161</v>
      </c>
      <c r="B21" s="29" t="s">
        <v>162</v>
      </c>
      <c r="C21" s="224">
        <v>2904144</v>
      </c>
      <c r="D21" s="224"/>
      <c r="E21" s="224"/>
      <c r="F21" s="217">
        <f t="shared" si="0"/>
        <v>2904144</v>
      </c>
    </row>
    <row r="22" spans="1:6" ht="15">
      <c r="A22" s="5" t="s">
        <v>163</v>
      </c>
      <c r="B22" s="29" t="s">
        <v>164</v>
      </c>
      <c r="C22" s="224"/>
      <c r="D22" s="224"/>
      <c r="E22" s="224"/>
      <c r="F22" s="217">
        <f t="shared" si="0"/>
        <v>0</v>
      </c>
    </row>
    <row r="23" spans="1:6" ht="15">
      <c r="A23" s="6" t="s">
        <v>676</v>
      </c>
      <c r="B23" s="29" t="s">
        <v>166</v>
      </c>
      <c r="C23" s="224">
        <f>600000+180000</f>
        <v>780000</v>
      </c>
      <c r="D23" s="224"/>
      <c r="E23" s="224"/>
      <c r="F23" s="217">
        <f t="shared" si="0"/>
        <v>780000</v>
      </c>
    </row>
    <row r="24" spans="1:6" s="77" customFormat="1" ht="15">
      <c r="A24" s="7" t="s">
        <v>428</v>
      </c>
      <c r="B24" s="32" t="s">
        <v>167</v>
      </c>
      <c r="C24" s="219">
        <f>SUM(C21:C23)</f>
        <v>3684144</v>
      </c>
      <c r="D24" s="219">
        <f>SUM(D21:D23)</f>
        <v>0</v>
      </c>
      <c r="E24" s="219">
        <f>SUM(E21:E23)</f>
        <v>0</v>
      </c>
      <c r="F24" s="217">
        <f t="shared" si="0"/>
        <v>3684144</v>
      </c>
    </row>
    <row r="25" spans="1:6" s="80" customFormat="1" ht="15">
      <c r="A25" s="81" t="s">
        <v>514</v>
      </c>
      <c r="B25" s="79" t="s">
        <v>168</v>
      </c>
      <c r="C25" s="225">
        <f>SUM(C24,C20)</f>
        <v>9992447</v>
      </c>
      <c r="D25" s="225">
        <f>SUM(D24,D20)</f>
        <v>0</v>
      </c>
      <c r="E25" s="225">
        <f>SUM(E24,E20)</f>
        <v>0</v>
      </c>
      <c r="F25" s="217">
        <f t="shared" si="0"/>
        <v>9992447</v>
      </c>
    </row>
    <row r="26" spans="1:6" s="80" customFormat="1" ht="15">
      <c r="A26" s="78" t="s">
        <v>485</v>
      </c>
      <c r="B26" s="79" t="s">
        <v>169</v>
      </c>
      <c r="C26" s="226">
        <f>3372221+35100+280764+424710+262323</f>
        <v>4375118</v>
      </c>
      <c r="D26" s="225"/>
      <c r="E26" s="225"/>
      <c r="F26" s="217">
        <f t="shared" si="0"/>
        <v>4375118</v>
      </c>
    </row>
    <row r="27" spans="1:6" ht="15">
      <c r="A27" s="5" t="s">
        <v>170</v>
      </c>
      <c r="B27" s="29" t="s">
        <v>171</v>
      </c>
      <c r="C27" s="224">
        <f>100000+50000</f>
        <v>150000</v>
      </c>
      <c r="D27" s="224"/>
      <c r="E27" s="224"/>
      <c r="F27" s="217">
        <f t="shared" si="0"/>
        <v>150000</v>
      </c>
    </row>
    <row r="28" spans="1:6" ht="15">
      <c r="A28" s="5" t="s">
        <v>172</v>
      </c>
      <c r="B28" s="29" t="s">
        <v>173</v>
      </c>
      <c r="C28" s="217">
        <f>600000+500000+600000</f>
        <v>1700000</v>
      </c>
      <c r="D28" s="224"/>
      <c r="E28" s="224"/>
      <c r="F28" s="217">
        <f t="shared" si="0"/>
        <v>1700000</v>
      </c>
    </row>
    <row r="29" spans="1:6" ht="15">
      <c r="A29" s="5" t="s">
        <v>174</v>
      </c>
      <c r="B29" s="29" t="s">
        <v>175</v>
      </c>
      <c r="C29" s="224"/>
      <c r="D29" s="224"/>
      <c r="E29" s="224"/>
      <c r="F29" s="217">
        <f t="shared" si="0"/>
        <v>0</v>
      </c>
    </row>
    <row r="30" spans="1:6" s="77" customFormat="1" ht="15">
      <c r="A30" s="7" t="s">
        <v>429</v>
      </c>
      <c r="B30" s="32" t="s">
        <v>176</v>
      </c>
      <c r="C30" s="219">
        <f>SUM(C27:C29)</f>
        <v>1850000</v>
      </c>
      <c r="D30" s="219">
        <f>SUM(D27:D29)</f>
        <v>0</v>
      </c>
      <c r="E30" s="219">
        <f>SUM(E27:E29)</f>
        <v>0</v>
      </c>
      <c r="F30" s="217">
        <f t="shared" si="0"/>
        <v>1850000</v>
      </c>
    </row>
    <row r="31" spans="1:6" ht="15">
      <c r="A31" s="5" t="s">
        <v>177</v>
      </c>
      <c r="B31" s="29" t="s">
        <v>178</v>
      </c>
      <c r="C31" s="224">
        <f>100000</f>
        <v>100000</v>
      </c>
      <c r="D31" s="224"/>
      <c r="E31" s="224"/>
      <c r="F31" s="217">
        <f t="shared" si="0"/>
        <v>100000</v>
      </c>
    </row>
    <row r="32" spans="1:6" ht="15">
      <c r="A32" s="5" t="s">
        <v>179</v>
      </c>
      <c r="B32" s="29" t="s">
        <v>180</v>
      </c>
      <c r="C32" s="224">
        <f>200000+50000</f>
        <v>250000</v>
      </c>
      <c r="D32" s="224"/>
      <c r="E32" s="224"/>
      <c r="F32" s="217">
        <f t="shared" si="0"/>
        <v>250000</v>
      </c>
    </row>
    <row r="33" spans="1:256" s="77" customFormat="1" ht="15" customHeight="1">
      <c r="A33" s="7" t="s">
        <v>515</v>
      </c>
      <c r="B33" s="32" t="s">
        <v>181</v>
      </c>
      <c r="C33" s="219">
        <f>SUM(C31:C32)</f>
        <v>350000</v>
      </c>
      <c r="D33" s="219">
        <f>SUM(D31:D32)</f>
        <v>0</v>
      </c>
      <c r="E33" s="219">
        <f>SUM(E31:E32)</f>
        <v>0</v>
      </c>
      <c r="F33" s="217">
        <f t="shared" si="0"/>
        <v>350000</v>
      </c>
      <c r="IV33" s="77">
        <f>SUM(C33:IU33)</f>
        <v>700000</v>
      </c>
    </row>
    <row r="34" spans="1:6" ht="15">
      <c r="A34" s="5" t="s">
        <v>182</v>
      </c>
      <c r="B34" s="29" t="s">
        <v>183</v>
      </c>
      <c r="C34" s="217">
        <f>650000+20000+800000+50000+350000</f>
        <v>1870000</v>
      </c>
      <c r="D34" s="224"/>
      <c r="E34" s="224"/>
      <c r="F34" s="217">
        <f t="shared" si="0"/>
        <v>1870000</v>
      </c>
    </row>
    <row r="35" spans="1:6" ht="15">
      <c r="A35" s="5" t="s">
        <v>184</v>
      </c>
      <c r="B35" s="29" t="s">
        <v>185</v>
      </c>
      <c r="C35" s="224"/>
      <c r="D35" s="224"/>
      <c r="E35" s="224"/>
      <c r="F35" s="217">
        <f t="shared" si="0"/>
        <v>0</v>
      </c>
    </row>
    <row r="36" spans="1:6" ht="15">
      <c r="A36" s="5" t="s">
        <v>486</v>
      </c>
      <c r="B36" s="29" t="s">
        <v>186</v>
      </c>
      <c r="C36" s="224"/>
      <c r="D36" s="224"/>
      <c r="E36" s="224"/>
      <c r="F36" s="217">
        <f t="shared" si="0"/>
        <v>0</v>
      </c>
    </row>
    <row r="37" spans="1:6" ht="15">
      <c r="A37" s="5" t="s">
        <v>187</v>
      </c>
      <c r="B37" s="29" t="s">
        <v>188</v>
      </c>
      <c r="C37" s="217">
        <f>400000+2500000+200000+1000000+500000</f>
        <v>4600000</v>
      </c>
      <c r="D37" s="224"/>
      <c r="E37" s="224"/>
      <c r="F37" s="217">
        <f t="shared" si="0"/>
        <v>4600000</v>
      </c>
    </row>
    <row r="38" spans="1:6" ht="15">
      <c r="A38" s="10" t="s">
        <v>487</v>
      </c>
      <c r="B38" s="29" t="s">
        <v>189</v>
      </c>
      <c r="C38" s="224"/>
      <c r="D38" s="224"/>
      <c r="E38" s="224"/>
      <c r="F38" s="217">
        <f t="shared" si="0"/>
        <v>0</v>
      </c>
    </row>
    <row r="39" spans="1:6" ht="15">
      <c r="A39" s="6" t="s">
        <v>190</v>
      </c>
      <c r="B39" s="29" t="s">
        <v>191</v>
      </c>
      <c r="C39" s="224">
        <f>200000</f>
        <v>200000</v>
      </c>
      <c r="D39" s="224"/>
      <c r="E39" s="224"/>
      <c r="F39" s="217">
        <f t="shared" si="0"/>
        <v>200000</v>
      </c>
    </row>
    <row r="40" spans="1:6" ht="15">
      <c r="A40" s="5" t="s">
        <v>488</v>
      </c>
      <c r="B40" s="29" t="s">
        <v>192</v>
      </c>
      <c r="C40" s="217">
        <f>2000000+150000+200000+100000</f>
        <v>2450000</v>
      </c>
      <c r="D40" s="224"/>
      <c r="E40" s="224"/>
      <c r="F40" s="217">
        <f t="shared" si="0"/>
        <v>2450000</v>
      </c>
    </row>
    <row r="41" spans="1:6" s="77" customFormat="1" ht="15">
      <c r="A41" s="7" t="s">
        <v>430</v>
      </c>
      <c r="B41" s="32" t="s">
        <v>193</v>
      </c>
      <c r="C41" s="219">
        <f>SUM(C34:C40)</f>
        <v>9120000</v>
      </c>
      <c r="D41" s="219">
        <f>SUM(D34:D40)</f>
        <v>0</v>
      </c>
      <c r="E41" s="219">
        <f>SUM(E34:E40)</f>
        <v>0</v>
      </c>
      <c r="F41" s="217">
        <f t="shared" si="0"/>
        <v>9120000</v>
      </c>
    </row>
    <row r="42" spans="1:6" ht="15">
      <c r="A42" s="5" t="s">
        <v>194</v>
      </c>
      <c r="B42" s="29" t="s">
        <v>195</v>
      </c>
      <c r="C42" s="224">
        <f>150000</f>
        <v>150000</v>
      </c>
      <c r="D42" s="224"/>
      <c r="E42" s="224"/>
      <c r="F42" s="217">
        <f t="shared" si="0"/>
        <v>150000</v>
      </c>
    </row>
    <row r="43" spans="1:6" ht="15">
      <c r="A43" s="5" t="s">
        <v>196</v>
      </c>
      <c r="B43" s="29" t="s">
        <v>197</v>
      </c>
      <c r="C43" s="224"/>
      <c r="D43" s="224"/>
      <c r="E43" s="224"/>
      <c r="F43" s="217">
        <f t="shared" si="0"/>
        <v>0</v>
      </c>
    </row>
    <row r="44" spans="1:6" s="77" customFormat="1" ht="15">
      <c r="A44" s="7" t="s">
        <v>431</v>
      </c>
      <c r="B44" s="32" t="s">
        <v>198</v>
      </c>
      <c r="C44" s="219">
        <f>SUM(C42:C43)</f>
        <v>150000</v>
      </c>
      <c r="D44" s="219">
        <f>SUM(D42:D43)</f>
        <v>0</v>
      </c>
      <c r="E44" s="219">
        <f>SUM(E42:E43)</f>
        <v>0</v>
      </c>
      <c r="F44" s="217">
        <f t="shared" si="0"/>
        <v>150000</v>
      </c>
    </row>
    <row r="45" spans="1:6" ht="15">
      <c r="A45" s="5" t="s">
        <v>199</v>
      </c>
      <c r="B45" s="29" t="s">
        <v>200</v>
      </c>
      <c r="C45" s="217">
        <f>1066500+45900+729000+216000+229500+14000+364500+310500</f>
        <v>2975900</v>
      </c>
      <c r="D45" s="224"/>
      <c r="E45" s="224"/>
      <c r="F45" s="217">
        <f t="shared" si="0"/>
        <v>2975900</v>
      </c>
    </row>
    <row r="46" spans="1:6" ht="15">
      <c r="A46" s="5" t="s">
        <v>201</v>
      </c>
      <c r="B46" s="29" t="s">
        <v>202</v>
      </c>
      <c r="C46" s="224"/>
      <c r="D46" s="224"/>
      <c r="E46" s="224"/>
      <c r="F46" s="217">
        <f t="shared" si="0"/>
        <v>0</v>
      </c>
    </row>
    <row r="47" spans="1:6" ht="15">
      <c r="A47" s="5" t="s">
        <v>489</v>
      </c>
      <c r="B47" s="29" t="s">
        <v>203</v>
      </c>
      <c r="C47" s="224"/>
      <c r="D47" s="224"/>
      <c r="E47" s="224"/>
      <c r="F47" s="217">
        <f t="shared" si="0"/>
        <v>0</v>
      </c>
    </row>
    <row r="48" spans="1:6" ht="15">
      <c r="A48" s="5" t="s">
        <v>490</v>
      </c>
      <c r="B48" s="29" t="s">
        <v>204</v>
      </c>
      <c r="C48" s="224"/>
      <c r="D48" s="224"/>
      <c r="E48" s="224"/>
      <c r="F48" s="217">
        <f t="shared" si="0"/>
        <v>0</v>
      </c>
    </row>
    <row r="49" spans="1:6" ht="15">
      <c r="A49" s="5" t="s">
        <v>205</v>
      </c>
      <c r="B49" s="29" t="s">
        <v>206</v>
      </c>
      <c r="C49" s="224"/>
      <c r="D49" s="224"/>
      <c r="E49" s="224"/>
      <c r="F49" s="217">
        <f t="shared" si="0"/>
        <v>0</v>
      </c>
    </row>
    <row r="50" spans="1:6" s="77" customFormat="1" ht="15">
      <c r="A50" s="7" t="s">
        <v>432</v>
      </c>
      <c r="B50" s="32" t="s">
        <v>207</v>
      </c>
      <c r="C50" s="219">
        <f>SUM(C45:C49)</f>
        <v>2975900</v>
      </c>
      <c r="D50" s="219">
        <f>SUM(D45:D49)</f>
        <v>0</v>
      </c>
      <c r="E50" s="219">
        <f>SUM(E45:E49)</f>
        <v>0</v>
      </c>
      <c r="F50" s="217">
        <f t="shared" si="0"/>
        <v>2975900</v>
      </c>
    </row>
    <row r="51" spans="1:6" s="80" customFormat="1" ht="15">
      <c r="A51" s="78" t="s">
        <v>433</v>
      </c>
      <c r="B51" s="79" t="s">
        <v>208</v>
      </c>
      <c r="C51" s="225">
        <f>SUM(C30+C33+C41+C44+C50)</f>
        <v>14445900</v>
      </c>
      <c r="D51" s="225">
        <f>SUM(D50,D44,D41,D33,D30)</f>
        <v>0</v>
      </c>
      <c r="E51" s="225">
        <f>SUM(E50,E44,E41,E33,E30)</f>
        <v>0</v>
      </c>
      <c r="F51" s="217">
        <f t="shared" si="0"/>
        <v>14445900</v>
      </c>
    </row>
    <row r="52" spans="1:6" ht="15">
      <c r="A52" s="13" t="s">
        <v>209</v>
      </c>
      <c r="B52" s="29" t="s">
        <v>210</v>
      </c>
      <c r="C52" s="224"/>
      <c r="D52" s="224"/>
      <c r="E52" s="224"/>
      <c r="F52" s="217">
        <f t="shared" si="0"/>
        <v>0</v>
      </c>
    </row>
    <row r="53" spans="1:6" ht="15">
      <c r="A53" s="13" t="s">
        <v>434</v>
      </c>
      <c r="B53" s="29" t="s">
        <v>211</v>
      </c>
      <c r="C53" s="224"/>
      <c r="D53" s="224"/>
      <c r="E53" s="224"/>
      <c r="F53" s="217">
        <f t="shared" si="0"/>
        <v>0</v>
      </c>
    </row>
    <row r="54" spans="1:6" ht="15">
      <c r="A54" s="17" t="s">
        <v>491</v>
      </c>
      <c r="B54" s="29" t="s">
        <v>212</v>
      </c>
      <c r="C54" s="224"/>
      <c r="D54" s="224"/>
      <c r="E54" s="224"/>
      <c r="F54" s="217">
        <f t="shared" si="0"/>
        <v>0</v>
      </c>
    </row>
    <row r="55" spans="1:6" ht="15">
      <c r="A55" s="17" t="s">
        <v>492</v>
      </c>
      <c r="B55" s="29" t="s">
        <v>213</v>
      </c>
      <c r="C55" s="224"/>
      <c r="D55" s="224"/>
      <c r="E55" s="224"/>
      <c r="F55" s="217">
        <f t="shared" si="0"/>
        <v>0</v>
      </c>
    </row>
    <row r="56" spans="1:6" ht="15">
      <c r="A56" s="17" t="s">
        <v>493</v>
      </c>
      <c r="B56" s="29" t="s">
        <v>214</v>
      </c>
      <c r="C56" s="224"/>
      <c r="D56" s="224"/>
      <c r="E56" s="224"/>
      <c r="F56" s="217">
        <f t="shared" si="0"/>
        <v>0</v>
      </c>
    </row>
    <row r="57" spans="1:6" ht="15">
      <c r="A57" s="13" t="s">
        <v>494</v>
      </c>
      <c r="B57" s="29" t="s">
        <v>215</v>
      </c>
      <c r="C57" s="224"/>
      <c r="D57" s="224"/>
      <c r="E57" s="224"/>
      <c r="F57" s="217">
        <f t="shared" si="0"/>
        <v>0</v>
      </c>
    </row>
    <row r="58" spans="1:6" ht="15">
      <c r="A58" s="13" t="s">
        <v>495</v>
      </c>
      <c r="B58" s="29" t="s">
        <v>216</v>
      </c>
      <c r="C58" s="224"/>
      <c r="D58" s="224"/>
      <c r="E58" s="224"/>
      <c r="F58" s="217">
        <f t="shared" si="0"/>
        <v>0</v>
      </c>
    </row>
    <row r="59" spans="1:6" ht="15">
      <c r="A59" s="13" t="s">
        <v>496</v>
      </c>
      <c r="B59" s="29" t="s">
        <v>217</v>
      </c>
      <c r="C59" s="224">
        <f>2513000+600000</f>
        <v>3113000</v>
      </c>
      <c r="D59" s="224"/>
      <c r="E59" s="224"/>
      <c r="F59" s="217">
        <f t="shared" si="0"/>
        <v>3113000</v>
      </c>
    </row>
    <row r="60" spans="1:6" s="77" customFormat="1" ht="15">
      <c r="A60" s="47" t="s">
        <v>463</v>
      </c>
      <c r="B60" s="50" t="s">
        <v>218</v>
      </c>
      <c r="C60" s="219">
        <f>SUM(C52:C59)</f>
        <v>3113000</v>
      </c>
      <c r="D60" s="219">
        <f>SUM(D52:D59)</f>
        <v>0</v>
      </c>
      <c r="E60" s="219">
        <f>SUM(E52:E59)</f>
        <v>0</v>
      </c>
      <c r="F60" s="217">
        <f t="shared" si="0"/>
        <v>3113000</v>
      </c>
    </row>
    <row r="61" spans="1:6" ht="15">
      <c r="A61" s="12" t="s">
        <v>497</v>
      </c>
      <c r="B61" s="29" t="s">
        <v>219</v>
      </c>
      <c r="C61" s="224"/>
      <c r="D61" s="224"/>
      <c r="E61" s="224"/>
      <c r="F61" s="217">
        <f t="shared" si="0"/>
        <v>0</v>
      </c>
    </row>
    <row r="62" spans="1:6" ht="15">
      <c r="A62" s="12" t="s">
        <v>220</v>
      </c>
      <c r="B62" s="29" t="s">
        <v>221</v>
      </c>
      <c r="C62" s="224"/>
      <c r="D62" s="224"/>
      <c r="E62" s="224"/>
      <c r="F62" s="217">
        <f t="shared" si="0"/>
        <v>0</v>
      </c>
    </row>
    <row r="63" spans="1:6" ht="15">
      <c r="A63" s="12" t="s">
        <v>222</v>
      </c>
      <c r="B63" s="29" t="s">
        <v>223</v>
      </c>
      <c r="C63" s="224"/>
      <c r="D63" s="224"/>
      <c r="E63" s="224"/>
      <c r="F63" s="217">
        <f t="shared" si="0"/>
        <v>0</v>
      </c>
    </row>
    <row r="64" spans="1:6" ht="15">
      <c r="A64" s="12" t="s">
        <v>464</v>
      </c>
      <c r="B64" s="29" t="s">
        <v>224</v>
      </c>
      <c r="C64" s="224"/>
      <c r="D64" s="224"/>
      <c r="E64" s="224"/>
      <c r="F64" s="217">
        <f t="shared" si="0"/>
        <v>0</v>
      </c>
    </row>
    <row r="65" spans="1:6" ht="15">
      <c r="A65" s="12" t="s">
        <v>498</v>
      </c>
      <c r="B65" s="29" t="s">
        <v>225</v>
      </c>
      <c r="C65" s="224"/>
      <c r="D65" s="224"/>
      <c r="E65" s="224"/>
      <c r="F65" s="217">
        <f t="shared" si="0"/>
        <v>0</v>
      </c>
    </row>
    <row r="66" spans="1:6" ht="15">
      <c r="A66" s="12" t="s">
        <v>466</v>
      </c>
      <c r="B66" s="29" t="s">
        <v>226</v>
      </c>
      <c r="C66" s="217">
        <f>1416934+328562+400000+600000</f>
        <v>2745496</v>
      </c>
      <c r="D66" s="224"/>
      <c r="E66" s="224"/>
      <c r="F66" s="217">
        <f t="shared" si="0"/>
        <v>2745496</v>
      </c>
    </row>
    <row r="67" spans="1:6" ht="15">
      <c r="A67" s="12" t="s">
        <v>499</v>
      </c>
      <c r="B67" s="29" t="s">
        <v>227</v>
      </c>
      <c r="C67" s="224"/>
      <c r="D67" s="224"/>
      <c r="E67" s="224"/>
      <c r="F67" s="217">
        <f t="shared" si="0"/>
        <v>0</v>
      </c>
    </row>
    <row r="68" spans="1:6" ht="15">
      <c r="A68" s="12" t="s">
        <v>500</v>
      </c>
      <c r="B68" s="29" t="s">
        <v>228</v>
      </c>
      <c r="C68" s="224"/>
      <c r="D68" s="224"/>
      <c r="E68" s="224"/>
      <c r="F68" s="217">
        <f t="shared" si="0"/>
        <v>0</v>
      </c>
    </row>
    <row r="69" spans="1:6" ht="15">
      <c r="A69" s="12" t="s">
        <v>229</v>
      </c>
      <c r="B69" s="29" t="s">
        <v>230</v>
      </c>
      <c r="C69" s="224"/>
      <c r="D69" s="224"/>
      <c r="E69" s="224"/>
      <c r="F69" s="217">
        <f t="shared" si="0"/>
        <v>0</v>
      </c>
    </row>
    <row r="70" spans="1:6" ht="15">
      <c r="A70" s="20" t="s">
        <v>231</v>
      </c>
      <c r="B70" s="29" t="s">
        <v>232</v>
      </c>
      <c r="C70" s="224"/>
      <c r="D70" s="224"/>
      <c r="E70" s="224"/>
      <c r="F70" s="217">
        <f t="shared" si="0"/>
        <v>0</v>
      </c>
    </row>
    <row r="71" spans="1:6" ht="15">
      <c r="A71" s="12" t="s">
        <v>501</v>
      </c>
      <c r="B71" s="29" t="s">
        <v>233</v>
      </c>
      <c r="C71" s="227"/>
      <c r="D71" s="227">
        <v>800000</v>
      </c>
      <c r="E71" s="224"/>
      <c r="F71" s="217">
        <f t="shared" si="0"/>
        <v>800000</v>
      </c>
    </row>
    <row r="72" spans="1:6" ht="15">
      <c r="A72" s="20" t="s">
        <v>74</v>
      </c>
      <c r="B72" s="29" t="s">
        <v>705</v>
      </c>
      <c r="C72" s="224">
        <v>1500000</v>
      </c>
      <c r="D72" s="224"/>
      <c r="E72" s="224"/>
      <c r="F72" s="217">
        <f aca="true" t="shared" si="1" ref="F72:F122">SUM(C72:E72)</f>
        <v>1500000</v>
      </c>
    </row>
    <row r="73" spans="1:6" ht="15">
      <c r="A73" s="20" t="s">
        <v>75</v>
      </c>
      <c r="B73" s="29" t="s">
        <v>705</v>
      </c>
      <c r="C73" s="224"/>
      <c r="D73" s="224"/>
      <c r="E73" s="224"/>
      <c r="F73" s="217">
        <f t="shared" si="1"/>
        <v>0</v>
      </c>
    </row>
    <row r="74" spans="1:256" s="77" customFormat="1" ht="15">
      <c r="A74" s="47" t="s">
        <v>469</v>
      </c>
      <c r="B74" s="50" t="s">
        <v>235</v>
      </c>
      <c r="C74" s="219">
        <f>SUM(C61:C73)</f>
        <v>4245496</v>
      </c>
      <c r="D74" s="219">
        <f>SUM(D61:D73)</f>
        <v>800000</v>
      </c>
      <c r="E74" s="219">
        <f>SUM(E61:E73)</f>
        <v>0</v>
      </c>
      <c r="F74" s="217">
        <f t="shared" si="1"/>
        <v>5045496</v>
      </c>
      <c r="IV74" s="77">
        <f>SUM(C74:IU74)</f>
        <v>10090992</v>
      </c>
    </row>
    <row r="75" spans="1:6" s="83" customFormat="1" ht="15.75">
      <c r="A75" s="55" t="s">
        <v>19</v>
      </c>
      <c r="B75" s="82"/>
      <c r="C75" s="228">
        <f>SUM(C25+C26+C51+C60+C74)</f>
        <v>36171961</v>
      </c>
      <c r="D75" s="228">
        <f>SUM(D74,D60,D51,D26,D25)</f>
        <v>800000</v>
      </c>
      <c r="E75" s="228">
        <f>SUM(E74,E60,E51,E26,E25)</f>
        <v>0</v>
      </c>
      <c r="F75" s="217">
        <f t="shared" si="1"/>
        <v>36971961</v>
      </c>
    </row>
    <row r="76" spans="1:6" ht="15">
      <c r="A76" s="33" t="s">
        <v>236</v>
      </c>
      <c r="B76" s="29" t="s">
        <v>237</v>
      </c>
      <c r="C76" s="224"/>
      <c r="D76" s="224"/>
      <c r="E76" s="224"/>
      <c r="F76" s="217">
        <f t="shared" si="1"/>
        <v>0</v>
      </c>
    </row>
    <row r="77" spans="1:6" ht="15">
      <c r="A77" s="33" t="s">
        <v>502</v>
      </c>
      <c r="B77" s="29" t="s">
        <v>238</v>
      </c>
      <c r="C77" s="224"/>
      <c r="D77" s="224"/>
      <c r="E77" s="224"/>
      <c r="F77" s="217">
        <f t="shared" si="1"/>
        <v>0</v>
      </c>
    </row>
    <row r="78" spans="1:6" ht="15">
      <c r="A78" s="33" t="s">
        <v>239</v>
      </c>
      <c r="B78" s="29" t="s">
        <v>240</v>
      </c>
      <c r="C78" s="224"/>
      <c r="D78" s="224"/>
      <c r="E78" s="224"/>
      <c r="F78" s="217">
        <f t="shared" si="1"/>
        <v>0</v>
      </c>
    </row>
    <row r="79" spans="1:6" ht="15">
      <c r="A79" s="33" t="s">
        <v>241</v>
      </c>
      <c r="B79" s="29" t="s">
        <v>242</v>
      </c>
      <c r="C79" s="224">
        <v>1181102</v>
      </c>
      <c r="D79" s="224"/>
      <c r="E79" s="224"/>
      <c r="F79" s="217">
        <f t="shared" si="1"/>
        <v>1181102</v>
      </c>
    </row>
    <row r="80" spans="1:6" ht="15">
      <c r="A80" s="6" t="s">
        <v>243</v>
      </c>
      <c r="B80" s="29" t="s">
        <v>244</v>
      </c>
      <c r="C80" s="224"/>
      <c r="D80" s="224"/>
      <c r="E80" s="224"/>
      <c r="F80" s="217">
        <f t="shared" si="1"/>
        <v>0</v>
      </c>
    </row>
    <row r="81" spans="1:6" ht="15">
      <c r="A81" s="6" t="s">
        <v>245</v>
      </c>
      <c r="B81" s="29" t="s">
        <v>246</v>
      </c>
      <c r="C81" s="224"/>
      <c r="D81" s="224"/>
      <c r="E81" s="224"/>
      <c r="F81" s="217">
        <f t="shared" si="1"/>
        <v>0</v>
      </c>
    </row>
    <row r="82" spans="1:6" ht="15">
      <c r="A82" s="6" t="s">
        <v>247</v>
      </c>
      <c r="B82" s="29" t="s">
        <v>248</v>
      </c>
      <c r="C82" s="224">
        <v>318898</v>
      </c>
      <c r="D82" s="224"/>
      <c r="E82" s="224"/>
      <c r="F82" s="217">
        <f t="shared" si="1"/>
        <v>318898</v>
      </c>
    </row>
    <row r="83" spans="1:6" s="77" customFormat="1" ht="15">
      <c r="A83" s="48" t="s">
        <v>471</v>
      </c>
      <c r="B83" s="50" t="s">
        <v>249</v>
      </c>
      <c r="C83" s="219">
        <f>SUM(C76:C82)</f>
        <v>1500000</v>
      </c>
      <c r="D83" s="219">
        <f>SUM(D76:D82)</f>
        <v>0</v>
      </c>
      <c r="E83" s="219">
        <f>SUM(E76:E82)</f>
        <v>0</v>
      </c>
      <c r="F83" s="217">
        <f t="shared" si="1"/>
        <v>1500000</v>
      </c>
    </row>
    <row r="84" spans="1:6" ht="15">
      <c r="A84" s="13" t="s">
        <v>250</v>
      </c>
      <c r="B84" s="29" t="s">
        <v>251</v>
      </c>
      <c r="C84" s="227">
        <v>2755906</v>
      </c>
      <c r="D84" s="224"/>
      <c r="E84" s="224"/>
      <c r="F84" s="217">
        <f t="shared" si="1"/>
        <v>2755906</v>
      </c>
    </row>
    <row r="85" spans="1:6" ht="15">
      <c r="A85" s="13" t="s">
        <v>252</v>
      </c>
      <c r="B85" s="29" t="s">
        <v>253</v>
      </c>
      <c r="C85" s="224"/>
      <c r="D85" s="224"/>
      <c r="E85" s="224"/>
      <c r="F85" s="217">
        <f t="shared" si="1"/>
        <v>0</v>
      </c>
    </row>
    <row r="86" spans="1:6" ht="15">
      <c r="A86" s="13" t="s">
        <v>254</v>
      </c>
      <c r="B86" s="29" t="s">
        <v>255</v>
      </c>
      <c r="C86" s="224"/>
      <c r="D86" s="224"/>
      <c r="E86" s="224"/>
      <c r="F86" s="217">
        <f t="shared" si="1"/>
        <v>0</v>
      </c>
    </row>
    <row r="87" spans="1:6" ht="15">
      <c r="A87" s="13" t="s">
        <v>256</v>
      </c>
      <c r="B87" s="29" t="s">
        <v>257</v>
      </c>
      <c r="C87" s="227">
        <v>744094</v>
      </c>
      <c r="D87" s="224"/>
      <c r="E87" s="224"/>
      <c r="F87" s="217">
        <f t="shared" si="1"/>
        <v>744094</v>
      </c>
    </row>
    <row r="88" spans="1:6" s="77" customFormat="1" ht="15">
      <c r="A88" s="47" t="s">
        <v>472</v>
      </c>
      <c r="B88" s="50" t="s">
        <v>258</v>
      </c>
      <c r="C88" s="219">
        <f>SUM(C84:C87)</f>
        <v>3500000</v>
      </c>
      <c r="D88" s="219">
        <f>SUM(D84:D87)</f>
        <v>0</v>
      </c>
      <c r="E88" s="219">
        <f>SUM(E84:E87)</f>
        <v>0</v>
      </c>
      <c r="F88" s="217">
        <f t="shared" si="1"/>
        <v>3500000</v>
      </c>
    </row>
    <row r="89" spans="1:6" ht="15">
      <c r="A89" s="13" t="s">
        <v>259</v>
      </c>
      <c r="B89" s="29" t="s">
        <v>260</v>
      </c>
      <c r="C89" s="224"/>
      <c r="D89" s="224"/>
      <c r="E89" s="224"/>
      <c r="F89" s="217">
        <f t="shared" si="1"/>
        <v>0</v>
      </c>
    </row>
    <row r="90" spans="1:6" ht="15">
      <c r="A90" s="13" t="s">
        <v>503</v>
      </c>
      <c r="B90" s="29" t="s">
        <v>261</v>
      </c>
      <c r="C90" s="224"/>
      <c r="D90" s="224"/>
      <c r="E90" s="224"/>
      <c r="F90" s="217">
        <f t="shared" si="1"/>
        <v>0</v>
      </c>
    </row>
    <row r="91" spans="1:6" ht="15">
      <c r="A91" s="13" t="s">
        <v>504</v>
      </c>
      <c r="B91" s="29" t="s">
        <v>262</v>
      </c>
      <c r="C91" s="224"/>
      <c r="D91" s="224"/>
      <c r="E91" s="224"/>
      <c r="F91" s="217">
        <f t="shared" si="1"/>
        <v>0</v>
      </c>
    </row>
    <row r="92" spans="1:6" ht="15">
      <c r="A92" s="13" t="s">
        <v>505</v>
      </c>
      <c r="B92" s="29" t="s">
        <v>263</v>
      </c>
      <c r="C92" s="224"/>
      <c r="D92" s="224"/>
      <c r="E92" s="224"/>
      <c r="F92" s="217">
        <f t="shared" si="1"/>
        <v>0</v>
      </c>
    </row>
    <row r="93" spans="1:6" ht="15">
      <c r="A93" s="13" t="s">
        <v>506</v>
      </c>
      <c r="B93" s="29" t="s">
        <v>264</v>
      </c>
      <c r="C93" s="224"/>
      <c r="D93" s="224"/>
      <c r="E93" s="224"/>
      <c r="F93" s="217">
        <f t="shared" si="1"/>
        <v>0</v>
      </c>
    </row>
    <row r="94" spans="1:6" ht="15">
      <c r="A94" s="13" t="s">
        <v>507</v>
      </c>
      <c r="B94" s="29" t="s">
        <v>265</v>
      </c>
      <c r="C94" s="224"/>
      <c r="D94" s="224"/>
      <c r="E94" s="224"/>
      <c r="F94" s="217">
        <f t="shared" si="1"/>
        <v>0</v>
      </c>
    </row>
    <row r="95" spans="1:6" ht="15">
      <c r="A95" s="13" t="s">
        <v>266</v>
      </c>
      <c r="B95" s="29" t="s">
        <v>267</v>
      </c>
      <c r="C95" s="224"/>
      <c r="D95" s="224"/>
      <c r="E95" s="224"/>
      <c r="F95" s="217">
        <f t="shared" si="1"/>
        <v>0</v>
      </c>
    </row>
    <row r="96" spans="1:6" ht="15">
      <c r="A96" s="13" t="s">
        <v>508</v>
      </c>
      <c r="B96" s="29" t="s">
        <v>268</v>
      </c>
      <c r="C96" s="224"/>
      <c r="D96" s="224"/>
      <c r="E96" s="224"/>
      <c r="F96" s="217">
        <f t="shared" si="1"/>
        <v>0</v>
      </c>
    </row>
    <row r="97" spans="1:6" s="77" customFormat="1" ht="15">
      <c r="A97" s="47" t="s">
        <v>473</v>
      </c>
      <c r="B97" s="50" t="s">
        <v>269</v>
      </c>
      <c r="C97" s="219">
        <f>SUM(C89:C96)</f>
        <v>0</v>
      </c>
      <c r="D97" s="219">
        <f>SUM(D89:D96)</f>
        <v>0</v>
      </c>
      <c r="E97" s="219">
        <f>SUM(E89:E96)</f>
        <v>0</v>
      </c>
      <c r="F97" s="217">
        <f t="shared" si="1"/>
        <v>0</v>
      </c>
    </row>
    <row r="98" spans="1:6" s="83" customFormat="1" ht="15.75">
      <c r="A98" s="55" t="s">
        <v>18</v>
      </c>
      <c r="B98" s="82"/>
      <c r="C98" s="228">
        <f>SUM(C97,C88,C83)</f>
        <v>5000000</v>
      </c>
      <c r="D98" s="228">
        <f>SUM(D97,D88,D83)</f>
        <v>0</v>
      </c>
      <c r="E98" s="228">
        <f>SUM(E97,E88,E83)</f>
        <v>0</v>
      </c>
      <c r="F98" s="217">
        <f t="shared" si="1"/>
        <v>5000000</v>
      </c>
    </row>
    <row r="99" spans="1:6" s="77" customFormat="1" ht="15.75">
      <c r="A99" s="34" t="s">
        <v>516</v>
      </c>
      <c r="B99" s="35" t="s">
        <v>270</v>
      </c>
      <c r="C99" s="219">
        <f>SUM(C25+C26+C51+C60+C74+C83+C88+C97)</f>
        <v>41171961</v>
      </c>
      <c r="D99" s="219">
        <f>SUM(D98,D75)</f>
        <v>800000</v>
      </c>
      <c r="E99" s="219">
        <f>SUM(E98,E75)</f>
        <v>0</v>
      </c>
      <c r="F99" s="217">
        <f t="shared" si="1"/>
        <v>41971961</v>
      </c>
    </row>
    <row r="100" spans="1:25" ht="15">
      <c r="A100" s="13" t="s">
        <v>509</v>
      </c>
      <c r="B100" s="5" t="s">
        <v>271</v>
      </c>
      <c r="C100" s="229"/>
      <c r="D100" s="229"/>
      <c r="E100" s="229"/>
      <c r="F100" s="217">
        <f t="shared" si="1"/>
        <v>0</v>
      </c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2"/>
      <c r="Y100" s="22"/>
    </row>
    <row r="101" spans="1:25" ht="15">
      <c r="A101" s="13" t="s">
        <v>272</v>
      </c>
      <c r="B101" s="5" t="s">
        <v>273</v>
      </c>
      <c r="C101" s="229"/>
      <c r="D101" s="229"/>
      <c r="E101" s="229"/>
      <c r="F101" s="217">
        <f t="shared" si="1"/>
        <v>0</v>
      </c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2"/>
      <c r="Y101" s="22"/>
    </row>
    <row r="102" spans="1:25" ht="15">
      <c r="A102" s="13" t="s">
        <v>510</v>
      </c>
      <c r="B102" s="5" t="s">
        <v>274</v>
      </c>
      <c r="C102" s="229"/>
      <c r="D102" s="229"/>
      <c r="E102" s="229"/>
      <c r="F102" s="217">
        <f t="shared" si="1"/>
        <v>0</v>
      </c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2"/>
      <c r="Y102" s="22"/>
    </row>
    <row r="103" spans="1:25" ht="15">
      <c r="A103" s="15" t="s">
        <v>478</v>
      </c>
      <c r="B103" s="7" t="s">
        <v>275</v>
      </c>
      <c r="C103" s="230">
        <f>SUM(C100:C102)</f>
        <v>0</v>
      </c>
      <c r="D103" s="230">
        <f>SUM(D100:D102)</f>
        <v>0</v>
      </c>
      <c r="E103" s="230">
        <f>SUM(E100:E102)</f>
        <v>0</v>
      </c>
      <c r="F103" s="217">
        <f t="shared" si="1"/>
        <v>0</v>
      </c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2"/>
      <c r="Y103" s="22"/>
    </row>
    <row r="104" spans="1:25" ht="15">
      <c r="A104" s="36" t="s">
        <v>511</v>
      </c>
      <c r="B104" s="5" t="s">
        <v>276</v>
      </c>
      <c r="C104" s="231"/>
      <c r="D104" s="231"/>
      <c r="E104" s="231"/>
      <c r="F104" s="217">
        <f t="shared" si="1"/>
        <v>0</v>
      </c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2"/>
      <c r="Y104" s="22"/>
    </row>
    <row r="105" spans="1:25" ht="15">
      <c r="A105" s="36" t="s">
        <v>481</v>
      </c>
      <c r="B105" s="5" t="s">
        <v>277</v>
      </c>
      <c r="C105" s="231"/>
      <c r="D105" s="231"/>
      <c r="E105" s="231"/>
      <c r="F105" s="217">
        <f t="shared" si="1"/>
        <v>0</v>
      </c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2"/>
      <c r="Y105" s="22"/>
    </row>
    <row r="106" spans="1:25" ht="15">
      <c r="A106" s="13" t="s">
        <v>278</v>
      </c>
      <c r="B106" s="5" t="s">
        <v>279</v>
      </c>
      <c r="C106" s="229"/>
      <c r="D106" s="229"/>
      <c r="E106" s="229"/>
      <c r="F106" s="217">
        <f t="shared" si="1"/>
        <v>0</v>
      </c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2"/>
      <c r="Y106" s="22"/>
    </row>
    <row r="107" spans="1:25" ht="15">
      <c r="A107" s="13" t="s">
        <v>512</v>
      </c>
      <c r="B107" s="5" t="s">
        <v>280</v>
      </c>
      <c r="C107" s="229"/>
      <c r="D107" s="229"/>
      <c r="E107" s="229"/>
      <c r="F107" s="217">
        <f t="shared" si="1"/>
        <v>0</v>
      </c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2"/>
      <c r="Y107" s="22"/>
    </row>
    <row r="108" spans="1:25" ht="15">
      <c r="A108" s="14" t="s">
        <v>479</v>
      </c>
      <c r="B108" s="7" t="s">
        <v>281</v>
      </c>
      <c r="C108" s="232">
        <f>SUM(C104:C107)</f>
        <v>0</v>
      </c>
      <c r="D108" s="232">
        <f>SUM(D104:D107)</f>
        <v>0</v>
      </c>
      <c r="E108" s="232">
        <f>SUM(E104:E107)</f>
        <v>0</v>
      </c>
      <c r="F108" s="217">
        <f t="shared" si="1"/>
        <v>0</v>
      </c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2"/>
      <c r="Y108" s="22"/>
    </row>
    <row r="109" spans="1:25" ht="15">
      <c r="A109" s="36" t="s">
        <v>282</v>
      </c>
      <c r="B109" s="5" t="s">
        <v>283</v>
      </c>
      <c r="C109" s="231"/>
      <c r="D109" s="231"/>
      <c r="E109" s="231"/>
      <c r="F109" s="217">
        <f t="shared" si="1"/>
        <v>0</v>
      </c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2"/>
      <c r="Y109" s="22"/>
    </row>
    <row r="110" spans="1:25" ht="15">
      <c r="A110" s="36" t="s">
        <v>284</v>
      </c>
      <c r="B110" s="5" t="s">
        <v>285</v>
      </c>
      <c r="C110" s="231"/>
      <c r="D110" s="231"/>
      <c r="E110" s="231"/>
      <c r="F110" s="217">
        <f t="shared" si="1"/>
        <v>0</v>
      </c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2"/>
      <c r="Y110" s="22"/>
    </row>
    <row r="111" spans="1:25" ht="15">
      <c r="A111" s="14" t="s">
        <v>286</v>
      </c>
      <c r="B111" s="7" t="s">
        <v>287</v>
      </c>
      <c r="C111" s="231">
        <f>SUM(C109:C110)</f>
        <v>0</v>
      </c>
      <c r="D111" s="231">
        <f>SUM(D109:D110)</f>
        <v>0</v>
      </c>
      <c r="E111" s="231">
        <f>SUM(E109:E110)</f>
        <v>0</v>
      </c>
      <c r="F111" s="217">
        <f t="shared" si="1"/>
        <v>0</v>
      </c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2"/>
      <c r="Y111" s="22"/>
    </row>
    <row r="112" spans="1:25" ht="15">
      <c r="A112" s="36" t="s">
        <v>288</v>
      </c>
      <c r="B112" s="5" t="s">
        <v>289</v>
      </c>
      <c r="C112" s="231"/>
      <c r="D112" s="231"/>
      <c r="E112" s="231"/>
      <c r="F112" s="217">
        <f t="shared" si="1"/>
        <v>0</v>
      </c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2"/>
      <c r="Y112" s="22"/>
    </row>
    <row r="113" spans="1:25" ht="15">
      <c r="A113" s="36" t="s">
        <v>290</v>
      </c>
      <c r="B113" s="5" t="s">
        <v>291</v>
      </c>
      <c r="C113" s="231"/>
      <c r="D113" s="231"/>
      <c r="E113" s="231"/>
      <c r="F113" s="217">
        <f t="shared" si="1"/>
        <v>0</v>
      </c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2"/>
      <c r="Y113" s="22"/>
    </row>
    <row r="114" spans="1:25" ht="15">
      <c r="A114" s="36" t="s">
        <v>292</v>
      </c>
      <c r="B114" s="5" t="s">
        <v>293</v>
      </c>
      <c r="C114" s="231"/>
      <c r="D114" s="231"/>
      <c r="E114" s="231"/>
      <c r="F114" s="217">
        <f t="shared" si="1"/>
        <v>0</v>
      </c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2"/>
      <c r="Y114" s="22"/>
    </row>
    <row r="115" spans="1:25" ht="15">
      <c r="A115" s="37" t="s">
        <v>480</v>
      </c>
      <c r="B115" s="38" t="s">
        <v>294</v>
      </c>
      <c r="C115" s="232">
        <f>SUM(C112:C114)</f>
        <v>0</v>
      </c>
      <c r="D115" s="232">
        <f>SUM(D112:D114)</f>
        <v>0</v>
      </c>
      <c r="E115" s="232">
        <f>SUM(E112:E114)</f>
        <v>0</v>
      </c>
      <c r="F115" s="217">
        <f t="shared" si="1"/>
        <v>0</v>
      </c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2"/>
      <c r="Y115" s="22"/>
    </row>
    <row r="116" spans="1:25" ht="15">
      <c r="A116" s="36" t="s">
        <v>295</v>
      </c>
      <c r="B116" s="5" t="s">
        <v>296</v>
      </c>
      <c r="C116" s="231"/>
      <c r="D116" s="231"/>
      <c r="E116" s="231"/>
      <c r="F116" s="217">
        <f t="shared" si="1"/>
        <v>0</v>
      </c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2"/>
      <c r="Y116" s="22"/>
    </row>
    <row r="117" spans="1:25" ht="15">
      <c r="A117" s="13" t="s">
        <v>297</v>
      </c>
      <c r="B117" s="5" t="s">
        <v>298</v>
      </c>
      <c r="C117" s="229"/>
      <c r="D117" s="229"/>
      <c r="E117" s="229"/>
      <c r="F117" s="217">
        <f t="shared" si="1"/>
        <v>0</v>
      </c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2"/>
      <c r="Y117" s="22"/>
    </row>
    <row r="118" spans="1:25" ht="15">
      <c r="A118" s="36" t="s">
        <v>513</v>
      </c>
      <c r="B118" s="5" t="s">
        <v>299</v>
      </c>
      <c r="C118" s="231"/>
      <c r="D118" s="231"/>
      <c r="E118" s="231"/>
      <c r="F118" s="217">
        <f t="shared" si="1"/>
        <v>0</v>
      </c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2"/>
      <c r="Y118" s="22"/>
    </row>
    <row r="119" spans="1:25" ht="15">
      <c r="A119" s="36" t="s">
        <v>482</v>
      </c>
      <c r="B119" s="5" t="s">
        <v>300</v>
      </c>
      <c r="C119" s="231"/>
      <c r="D119" s="231"/>
      <c r="E119" s="231"/>
      <c r="F119" s="217">
        <f t="shared" si="1"/>
        <v>0</v>
      </c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2"/>
      <c r="Y119" s="22"/>
    </row>
    <row r="120" spans="1:25" ht="15">
      <c r="A120" s="37" t="s">
        <v>483</v>
      </c>
      <c r="B120" s="38" t="s">
        <v>301</v>
      </c>
      <c r="C120" s="232">
        <f>SUM(C116:C119)</f>
        <v>0</v>
      </c>
      <c r="D120" s="232">
        <f>SUM(D116:D119)</f>
        <v>0</v>
      </c>
      <c r="E120" s="232">
        <f>SUM(E116:E119)</f>
        <v>0</v>
      </c>
      <c r="F120" s="217">
        <f t="shared" si="1"/>
        <v>0</v>
      </c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2"/>
      <c r="Y120" s="22"/>
    </row>
    <row r="121" spans="1:25" ht="15">
      <c r="A121" s="13" t="s">
        <v>302</v>
      </c>
      <c r="B121" s="5" t="s">
        <v>303</v>
      </c>
      <c r="C121" s="229"/>
      <c r="D121" s="229"/>
      <c r="E121" s="229"/>
      <c r="F121" s="217">
        <f t="shared" si="1"/>
        <v>0</v>
      </c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2"/>
      <c r="Y121" s="22"/>
    </row>
    <row r="122" spans="1:25" ht="15.75">
      <c r="A122" s="39" t="s">
        <v>517</v>
      </c>
      <c r="B122" s="40" t="s">
        <v>304</v>
      </c>
      <c r="C122" s="232">
        <f>SUM(C120,C115,C111,C108,C103,C121)</f>
        <v>0</v>
      </c>
      <c r="D122" s="232">
        <f>SUM(D120,D115,D111,D108,D103,D121)</f>
        <v>0</v>
      </c>
      <c r="E122" s="232">
        <f>SUM(E120,E115,E111,E108,E103,E121)</f>
        <v>0</v>
      </c>
      <c r="F122" s="217">
        <f t="shared" si="1"/>
        <v>0</v>
      </c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2"/>
      <c r="Y122" s="22"/>
    </row>
    <row r="123" spans="1:25" s="77" customFormat="1" ht="15.75">
      <c r="A123" s="84" t="s">
        <v>554</v>
      </c>
      <c r="B123" s="84"/>
      <c r="C123" s="219">
        <f>SUM(C122,C99)</f>
        <v>41171961</v>
      </c>
      <c r="D123" s="219">
        <f>SUM(D122,D99)</f>
        <v>800000</v>
      </c>
      <c r="E123" s="219">
        <f>SUM(E122,E99)</f>
        <v>0</v>
      </c>
      <c r="F123" s="219">
        <f>SUM(F122,F99)</f>
        <v>41971961</v>
      </c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</row>
    <row r="124" spans="2:25" ht="15">
      <c r="B124" s="22"/>
      <c r="C124" s="22"/>
      <c r="D124" s="22"/>
      <c r="E124" s="22"/>
      <c r="F124" s="236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</row>
    <row r="125" spans="2:25" ht="15">
      <c r="B125" s="22"/>
      <c r="C125" s="22"/>
      <c r="D125" s="22"/>
      <c r="E125" s="22"/>
      <c r="F125" s="236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</row>
    <row r="126" spans="2:25" ht="15">
      <c r="B126" s="22"/>
      <c r="C126" s="22"/>
      <c r="D126" s="22"/>
      <c r="E126" s="22"/>
      <c r="F126" s="236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</row>
    <row r="127" spans="2:25" ht="15">
      <c r="B127" s="22"/>
      <c r="C127" s="22"/>
      <c r="D127" s="22"/>
      <c r="E127" s="22"/>
      <c r="F127" s="236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</row>
    <row r="128" spans="2:25" ht="15">
      <c r="B128" s="22"/>
      <c r="C128" s="22"/>
      <c r="D128" s="22"/>
      <c r="E128" s="22"/>
      <c r="F128" s="236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</row>
    <row r="129" spans="2:25" ht="15">
      <c r="B129" s="22"/>
      <c r="C129" s="22"/>
      <c r="D129" s="22"/>
      <c r="E129" s="22"/>
      <c r="F129" s="236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</row>
    <row r="130" spans="2:25" ht="15">
      <c r="B130" s="22"/>
      <c r="C130" s="22"/>
      <c r="D130" s="22"/>
      <c r="E130" s="22"/>
      <c r="F130" s="236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</row>
    <row r="131" spans="2:25" ht="15">
      <c r="B131" s="22"/>
      <c r="C131" s="22"/>
      <c r="D131" s="22"/>
      <c r="E131" s="22"/>
      <c r="F131" s="236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</row>
    <row r="132" spans="2:25" ht="15">
      <c r="B132" s="22"/>
      <c r="C132" s="22"/>
      <c r="D132" s="22"/>
      <c r="E132" s="22"/>
      <c r="F132" s="236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</row>
    <row r="133" spans="2:25" ht="15">
      <c r="B133" s="22"/>
      <c r="C133" s="22"/>
      <c r="D133" s="22"/>
      <c r="E133" s="22"/>
      <c r="F133" s="236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</row>
    <row r="134" spans="2:25" ht="15">
      <c r="B134" s="22"/>
      <c r="C134" s="22"/>
      <c r="D134" s="22"/>
      <c r="E134" s="22"/>
      <c r="F134" s="236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</row>
    <row r="135" spans="2:25" ht="15">
      <c r="B135" s="22"/>
      <c r="C135" s="22"/>
      <c r="D135" s="22"/>
      <c r="E135" s="22"/>
      <c r="F135" s="236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</row>
    <row r="136" spans="2:25" ht="15">
      <c r="B136" s="22"/>
      <c r="C136" s="22"/>
      <c r="D136" s="22"/>
      <c r="E136" s="22"/>
      <c r="F136" s="236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</row>
    <row r="137" spans="2:25" ht="15">
      <c r="B137" s="22"/>
      <c r="C137" s="22"/>
      <c r="D137" s="22"/>
      <c r="E137" s="22"/>
      <c r="F137" s="236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</row>
    <row r="138" spans="2:25" ht="15">
      <c r="B138" s="22"/>
      <c r="C138" s="22"/>
      <c r="D138" s="22"/>
      <c r="E138" s="22"/>
      <c r="F138" s="236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</row>
    <row r="139" spans="2:25" ht="15">
      <c r="B139" s="22"/>
      <c r="C139" s="22"/>
      <c r="D139" s="22"/>
      <c r="E139" s="22"/>
      <c r="F139" s="236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</row>
    <row r="140" spans="2:25" ht="15">
      <c r="B140" s="22"/>
      <c r="C140" s="22"/>
      <c r="D140" s="22"/>
      <c r="E140" s="22"/>
      <c r="F140" s="236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</row>
    <row r="141" spans="2:25" ht="15">
      <c r="B141" s="22"/>
      <c r="C141" s="22"/>
      <c r="D141" s="22"/>
      <c r="E141" s="22"/>
      <c r="F141" s="236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</row>
    <row r="142" spans="2:25" ht="15">
      <c r="B142" s="22"/>
      <c r="C142" s="22"/>
      <c r="D142" s="22"/>
      <c r="E142" s="22"/>
      <c r="F142" s="236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</row>
    <row r="143" spans="2:25" ht="15">
      <c r="B143" s="22"/>
      <c r="C143" s="22"/>
      <c r="D143" s="22"/>
      <c r="E143" s="22"/>
      <c r="F143" s="236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</row>
    <row r="144" spans="2:25" ht="15">
      <c r="B144" s="22"/>
      <c r="C144" s="22"/>
      <c r="D144" s="22"/>
      <c r="E144" s="22"/>
      <c r="F144" s="236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</row>
    <row r="145" spans="2:25" ht="15">
      <c r="B145" s="22"/>
      <c r="C145" s="22"/>
      <c r="D145" s="22"/>
      <c r="E145" s="22"/>
      <c r="F145" s="236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</row>
    <row r="146" spans="2:25" ht="15">
      <c r="B146" s="22"/>
      <c r="C146" s="22"/>
      <c r="D146" s="22"/>
      <c r="E146" s="22"/>
      <c r="F146" s="236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</row>
    <row r="147" spans="2:25" ht="15">
      <c r="B147" s="22"/>
      <c r="C147" s="22"/>
      <c r="D147" s="22"/>
      <c r="E147" s="22"/>
      <c r="F147" s="236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</row>
    <row r="148" spans="2:25" ht="15">
      <c r="B148" s="22"/>
      <c r="C148" s="22"/>
      <c r="D148" s="22"/>
      <c r="E148" s="22"/>
      <c r="F148" s="236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</row>
    <row r="149" spans="2:25" ht="15">
      <c r="B149" s="22"/>
      <c r="C149" s="22"/>
      <c r="D149" s="22"/>
      <c r="E149" s="22"/>
      <c r="F149" s="236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</row>
    <row r="150" spans="2:25" ht="15">
      <c r="B150" s="22"/>
      <c r="C150" s="22"/>
      <c r="D150" s="22"/>
      <c r="E150" s="22"/>
      <c r="F150" s="236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</row>
    <row r="151" spans="2:25" ht="15">
      <c r="B151" s="22"/>
      <c r="C151" s="22"/>
      <c r="D151" s="22"/>
      <c r="E151" s="22"/>
      <c r="F151" s="236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</row>
    <row r="152" spans="2:25" ht="15">
      <c r="B152" s="22"/>
      <c r="C152" s="22"/>
      <c r="D152" s="22"/>
      <c r="E152" s="22"/>
      <c r="F152" s="236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</row>
    <row r="153" spans="2:25" ht="15">
      <c r="B153" s="22"/>
      <c r="C153" s="22"/>
      <c r="D153" s="22"/>
      <c r="E153" s="22"/>
      <c r="F153" s="236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</row>
    <row r="154" spans="2:25" ht="15">
      <c r="B154" s="22"/>
      <c r="C154" s="22"/>
      <c r="D154" s="22"/>
      <c r="E154" s="22"/>
      <c r="F154" s="236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</row>
    <row r="155" spans="2:25" ht="15">
      <c r="B155" s="22"/>
      <c r="C155" s="22"/>
      <c r="D155" s="22"/>
      <c r="E155" s="22"/>
      <c r="F155" s="236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</row>
    <row r="156" spans="2:25" ht="15">
      <c r="B156" s="22"/>
      <c r="C156" s="22"/>
      <c r="D156" s="22"/>
      <c r="E156" s="22"/>
      <c r="F156" s="236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</row>
    <row r="157" spans="2:25" ht="15">
      <c r="B157" s="22"/>
      <c r="C157" s="22"/>
      <c r="D157" s="22"/>
      <c r="E157" s="22"/>
      <c r="F157" s="236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</row>
    <row r="158" spans="2:25" ht="15">
      <c r="B158" s="22"/>
      <c r="C158" s="22"/>
      <c r="D158" s="22"/>
      <c r="E158" s="22"/>
      <c r="F158" s="236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</row>
    <row r="159" spans="2:25" ht="15">
      <c r="B159" s="22"/>
      <c r="C159" s="22"/>
      <c r="D159" s="22"/>
      <c r="E159" s="22"/>
      <c r="F159" s="236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</row>
    <row r="160" spans="2:25" ht="15">
      <c r="B160" s="22"/>
      <c r="C160" s="22"/>
      <c r="D160" s="22"/>
      <c r="E160" s="22"/>
      <c r="F160" s="236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</row>
    <row r="161" spans="2:25" ht="15">
      <c r="B161" s="22"/>
      <c r="C161" s="22"/>
      <c r="D161" s="22"/>
      <c r="E161" s="22"/>
      <c r="F161" s="236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</row>
    <row r="162" spans="2:25" ht="15">
      <c r="B162" s="22"/>
      <c r="C162" s="22"/>
      <c r="D162" s="22"/>
      <c r="E162" s="22"/>
      <c r="F162" s="236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</row>
    <row r="163" spans="2:25" ht="15">
      <c r="B163" s="22"/>
      <c r="C163" s="22"/>
      <c r="D163" s="22"/>
      <c r="E163" s="22"/>
      <c r="F163" s="236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</row>
    <row r="164" spans="2:25" ht="15">
      <c r="B164" s="22"/>
      <c r="C164" s="22"/>
      <c r="D164" s="22"/>
      <c r="E164" s="22"/>
      <c r="F164" s="236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</row>
    <row r="165" spans="2:25" ht="15">
      <c r="B165" s="22"/>
      <c r="C165" s="22"/>
      <c r="D165" s="22"/>
      <c r="E165" s="22"/>
      <c r="F165" s="236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</row>
    <row r="166" spans="2:25" ht="15">
      <c r="B166" s="22"/>
      <c r="C166" s="22"/>
      <c r="D166" s="22"/>
      <c r="E166" s="22"/>
      <c r="F166" s="236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</row>
    <row r="167" spans="2:25" ht="15">
      <c r="B167" s="22"/>
      <c r="C167" s="22"/>
      <c r="D167" s="22"/>
      <c r="E167" s="22"/>
      <c r="F167" s="236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</row>
    <row r="168" spans="2:25" ht="15">
      <c r="B168" s="22"/>
      <c r="C168" s="22"/>
      <c r="D168" s="22"/>
      <c r="E168" s="22"/>
      <c r="F168" s="236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</row>
    <row r="169" spans="2:25" ht="15">
      <c r="B169" s="22"/>
      <c r="C169" s="22"/>
      <c r="D169" s="22"/>
      <c r="E169" s="22"/>
      <c r="F169" s="236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</row>
    <row r="170" spans="2:25" ht="15">
      <c r="B170" s="22"/>
      <c r="C170" s="22"/>
      <c r="D170" s="22"/>
      <c r="E170" s="22"/>
      <c r="F170" s="236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</row>
    <row r="171" spans="2:25" ht="15">
      <c r="B171" s="22"/>
      <c r="C171" s="22"/>
      <c r="D171" s="22"/>
      <c r="E171" s="22"/>
      <c r="F171" s="236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</row>
    <row r="172" spans="2:25" ht="15">
      <c r="B172" s="22"/>
      <c r="C172" s="22"/>
      <c r="D172" s="22"/>
      <c r="E172" s="22"/>
      <c r="F172" s="236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E45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6.57421875" style="0" customWidth="1"/>
    <col min="2" max="2" width="78.7109375" style="0" bestFit="1" customWidth="1"/>
    <col min="4" max="4" width="13.8515625" style="0" bestFit="1" customWidth="1"/>
    <col min="5" max="5" width="21.140625" style="0" bestFit="1" customWidth="1"/>
  </cols>
  <sheetData>
    <row r="1" spans="1:5" ht="15">
      <c r="A1" s="267" t="s">
        <v>706</v>
      </c>
      <c r="B1" s="267"/>
      <c r="C1" s="267"/>
      <c r="D1" s="267"/>
      <c r="E1" s="267"/>
    </row>
    <row r="2" spans="1:5" ht="18" customHeight="1">
      <c r="A2" s="265" t="s">
        <v>707</v>
      </c>
      <c r="B2" s="265"/>
      <c r="C2" s="265"/>
      <c r="D2" s="265"/>
      <c r="E2" s="265"/>
    </row>
    <row r="3" spans="1:5" ht="21" customHeight="1">
      <c r="A3" s="266" t="s">
        <v>634</v>
      </c>
      <c r="B3" s="266"/>
      <c r="C3" s="266"/>
      <c r="D3" s="266"/>
      <c r="E3" s="266"/>
    </row>
    <row r="4" spans="1:5" ht="15">
      <c r="A4" s="109"/>
      <c r="B4" s="110"/>
      <c r="C4" s="111"/>
      <c r="D4" s="111"/>
      <c r="E4" s="112" t="s">
        <v>672</v>
      </c>
    </row>
    <row r="5" spans="1:5" ht="15">
      <c r="A5" s="113" t="s">
        <v>635</v>
      </c>
      <c r="B5" s="114" t="s">
        <v>78</v>
      </c>
      <c r="C5" s="115" t="s">
        <v>636</v>
      </c>
      <c r="D5" s="116" t="s">
        <v>637</v>
      </c>
      <c r="E5" s="117" t="s">
        <v>638</v>
      </c>
    </row>
    <row r="6" spans="1:5" ht="15.75" thickBot="1">
      <c r="A6" s="118" t="s">
        <v>639</v>
      </c>
      <c r="B6" s="119"/>
      <c r="C6" s="120" t="s">
        <v>640</v>
      </c>
      <c r="D6" s="120" t="s">
        <v>641</v>
      </c>
      <c r="E6" s="120">
        <v>2018</v>
      </c>
    </row>
    <row r="7" spans="1:5" ht="15.75" thickTop="1">
      <c r="A7" s="121" t="s">
        <v>642</v>
      </c>
      <c r="B7" s="139"/>
      <c r="C7" s="140"/>
      <c r="D7" s="122"/>
      <c r="E7" s="122"/>
    </row>
    <row r="8" spans="1:5" ht="15">
      <c r="A8" s="152" t="s">
        <v>643</v>
      </c>
      <c r="B8" s="141" t="s">
        <v>644</v>
      </c>
      <c r="C8" s="142"/>
      <c r="D8" s="142"/>
      <c r="E8" s="171"/>
    </row>
    <row r="9" spans="1:5" ht="15">
      <c r="A9" s="152" t="s">
        <v>645</v>
      </c>
      <c r="B9" s="143" t="s">
        <v>646</v>
      </c>
      <c r="C9" s="144"/>
      <c r="D9" s="145"/>
      <c r="E9" s="172"/>
    </row>
    <row r="10" spans="1:5" ht="15">
      <c r="A10" s="152"/>
      <c r="B10" s="146" t="s">
        <v>647</v>
      </c>
      <c r="C10" s="145"/>
      <c r="D10" s="145"/>
      <c r="E10" s="173"/>
    </row>
    <row r="11" spans="1:5" ht="15">
      <c r="A11" s="152"/>
      <c r="B11" s="159" t="s">
        <v>648</v>
      </c>
      <c r="C11" s="160"/>
      <c r="D11" s="160"/>
      <c r="E11" s="174">
        <f>SUM(E9:E10)</f>
        <v>0</v>
      </c>
    </row>
    <row r="12" spans="1:5" ht="15">
      <c r="A12" s="152" t="s">
        <v>649</v>
      </c>
      <c r="B12" s="147" t="s">
        <v>650</v>
      </c>
      <c r="C12" s="145"/>
      <c r="D12" s="145"/>
      <c r="E12" s="173"/>
    </row>
    <row r="13" spans="1:5" ht="15">
      <c r="A13" s="152" t="s">
        <v>651</v>
      </c>
      <c r="B13" s="146" t="s">
        <v>652</v>
      </c>
      <c r="C13" s="148"/>
      <c r="D13" s="145"/>
      <c r="E13" s="173">
        <v>1632360</v>
      </c>
    </row>
    <row r="14" spans="1:5" ht="15">
      <c r="A14" s="152" t="s">
        <v>653</v>
      </c>
      <c r="B14" s="146" t="s">
        <v>654</v>
      </c>
      <c r="C14" s="145"/>
      <c r="D14" s="145"/>
      <c r="E14" s="173">
        <v>2048000</v>
      </c>
    </row>
    <row r="15" spans="1:5" ht="15">
      <c r="A15" s="152" t="s">
        <v>655</v>
      </c>
      <c r="B15" s="146" t="s">
        <v>656</v>
      </c>
      <c r="C15" s="145"/>
      <c r="D15" s="145"/>
      <c r="E15" s="173">
        <v>100000</v>
      </c>
    </row>
    <row r="16" spans="1:5" ht="15">
      <c r="A16" s="152" t="s">
        <v>657</v>
      </c>
      <c r="B16" s="146" t="s">
        <v>658</v>
      </c>
      <c r="C16" s="145"/>
      <c r="D16" s="145"/>
      <c r="E16" s="173">
        <v>644680</v>
      </c>
    </row>
    <row r="17" spans="1:5" ht="15">
      <c r="A17" s="152"/>
      <c r="B17" s="145" t="s">
        <v>659</v>
      </c>
      <c r="C17" s="145"/>
      <c r="D17" s="145"/>
      <c r="E17" s="175">
        <f>SUM(E13:E16)</f>
        <v>4425040</v>
      </c>
    </row>
    <row r="18" spans="1:5" ht="15">
      <c r="A18" s="152"/>
      <c r="B18" s="146" t="s">
        <v>647</v>
      </c>
      <c r="C18" s="145"/>
      <c r="D18" s="145"/>
      <c r="E18" s="171">
        <v>0</v>
      </c>
    </row>
    <row r="19" spans="1:5" ht="15">
      <c r="A19" s="152"/>
      <c r="B19" s="160" t="s">
        <v>660</v>
      </c>
      <c r="C19" s="160"/>
      <c r="D19" s="160"/>
      <c r="E19" s="176">
        <f>SUM(E17)</f>
        <v>4425040</v>
      </c>
    </row>
    <row r="20" spans="1:5" ht="15">
      <c r="A20" s="152" t="s">
        <v>661</v>
      </c>
      <c r="B20" s="146" t="s">
        <v>662</v>
      </c>
      <c r="C20" s="145"/>
      <c r="D20" s="145"/>
      <c r="E20" s="173">
        <v>5000000</v>
      </c>
    </row>
    <row r="21" spans="1:5" ht="15">
      <c r="A21" s="152"/>
      <c r="B21" s="146" t="s">
        <v>677</v>
      </c>
      <c r="C21" s="145"/>
      <c r="D21" s="145"/>
      <c r="E21" s="173">
        <v>10200</v>
      </c>
    </row>
    <row r="22" spans="1:5" ht="15">
      <c r="A22" s="152"/>
      <c r="B22" s="146" t="s">
        <v>708</v>
      </c>
      <c r="C22" s="145"/>
      <c r="D22" s="145"/>
      <c r="E22" s="208">
        <v>943524</v>
      </c>
    </row>
    <row r="23" spans="1:5" ht="15">
      <c r="A23" s="152" t="s">
        <v>709</v>
      </c>
      <c r="B23" s="146" t="s">
        <v>710</v>
      </c>
      <c r="C23" s="145"/>
      <c r="D23" s="145"/>
      <c r="E23" s="208">
        <v>1009100</v>
      </c>
    </row>
    <row r="24" spans="1:5" ht="15">
      <c r="A24" s="152"/>
      <c r="B24" s="146"/>
      <c r="C24" s="145"/>
      <c r="D24" s="145"/>
      <c r="E24" s="208"/>
    </row>
    <row r="25" spans="1:5" ht="15">
      <c r="A25" s="152"/>
      <c r="B25" s="159" t="s">
        <v>663</v>
      </c>
      <c r="C25" s="160"/>
      <c r="D25" s="160"/>
      <c r="E25" s="176">
        <f>SUM(E20:E24)</f>
        <v>6962824</v>
      </c>
    </row>
    <row r="26" spans="1:5" ht="15">
      <c r="A26" s="152" t="s">
        <v>678</v>
      </c>
      <c r="B26" s="146" t="s">
        <v>679</v>
      </c>
      <c r="C26" s="145"/>
      <c r="D26" s="149"/>
      <c r="E26" s="173">
        <v>2513000</v>
      </c>
    </row>
    <row r="27" spans="1:5" ht="15">
      <c r="A27" s="152" t="s">
        <v>680</v>
      </c>
      <c r="B27" s="146" t="s">
        <v>670</v>
      </c>
      <c r="C27" s="145"/>
      <c r="D27" s="145"/>
      <c r="E27" s="177">
        <v>3100000</v>
      </c>
    </row>
    <row r="28" spans="1:5" ht="27.75" customHeight="1">
      <c r="A28" s="152"/>
      <c r="B28" s="182" t="s">
        <v>681</v>
      </c>
      <c r="C28" s="160"/>
      <c r="D28" s="160"/>
      <c r="E28" s="174">
        <f>SUM(E26:E27)</f>
        <v>5613000</v>
      </c>
    </row>
    <row r="29" spans="1:5" ht="15">
      <c r="A29" s="152"/>
      <c r="B29" s="158" t="s">
        <v>670</v>
      </c>
      <c r="C29" s="161"/>
      <c r="D29" s="161"/>
      <c r="E29" s="178"/>
    </row>
    <row r="30" spans="1:5" ht="15">
      <c r="A30" s="152"/>
      <c r="B30" s="158" t="s">
        <v>671</v>
      </c>
      <c r="C30" s="161"/>
      <c r="D30" s="161"/>
      <c r="E30" s="178"/>
    </row>
    <row r="31" spans="1:5" ht="15">
      <c r="A31" s="152"/>
      <c r="B31" s="159" t="s">
        <v>669</v>
      </c>
      <c r="C31" s="160"/>
      <c r="D31" s="160"/>
      <c r="E31" s="174">
        <f>SUM(E29:E30)</f>
        <v>0</v>
      </c>
    </row>
    <row r="32" spans="1:5" ht="15.75">
      <c r="A32" s="152"/>
      <c r="B32" s="150" t="s">
        <v>664</v>
      </c>
      <c r="C32" s="151"/>
      <c r="D32" s="151"/>
      <c r="E32" s="179">
        <f>SUM(E19,E25,E28)</f>
        <v>17000864</v>
      </c>
    </row>
    <row r="33" spans="1:5" ht="15">
      <c r="A33" s="152"/>
      <c r="B33" s="146"/>
      <c r="C33" s="145"/>
      <c r="D33" s="145"/>
      <c r="E33" s="173"/>
    </row>
    <row r="34" spans="1:5" ht="9.75" customHeight="1">
      <c r="A34" s="157"/>
      <c r="B34" s="153"/>
      <c r="C34" s="151"/>
      <c r="D34" s="151"/>
      <c r="E34" s="179"/>
    </row>
    <row r="35" spans="1:5" ht="15">
      <c r="A35" s="157" t="s">
        <v>665</v>
      </c>
      <c r="B35" s="153" t="s">
        <v>666</v>
      </c>
      <c r="C35" s="151"/>
      <c r="D35" s="151"/>
      <c r="E35" s="180">
        <v>1800000</v>
      </c>
    </row>
    <row r="36" spans="1:5" ht="9" customHeight="1">
      <c r="A36" s="157"/>
      <c r="B36" s="153"/>
      <c r="C36" s="151"/>
      <c r="D36" s="151"/>
      <c r="E36" s="180"/>
    </row>
    <row r="37" spans="1:5" ht="15">
      <c r="A37" s="157"/>
      <c r="B37" s="155"/>
      <c r="C37" s="154"/>
      <c r="D37" s="154"/>
      <c r="E37" s="180"/>
    </row>
    <row r="38" spans="1:5" ht="15.75">
      <c r="A38" s="152"/>
      <c r="B38" s="156" t="s">
        <v>667</v>
      </c>
      <c r="C38" s="156"/>
      <c r="D38" s="156"/>
      <c r="E38" s="181">
        <f>SUM(E32,E35)</f>
        <v>18800864</v>
      </c>
    </row>
    <row r="39" spans="1:5" ht="15">
      <c r="A39" s="109"/>
      <c r="B39" s="124"/>
      <c r="C39" s="125"/>
      <c r="D39" s="125"/>
      <c r="E39" s="125"/>
    </row>
    <row r="40" spans="1:5" ht="15">
      <c r="A40" s="109"/>
      <c r="B40" s="123"/>
      <c r="C40" s="123"/>
      <c r="D40" s="123"/>
      <c r="E40" s="123"/>
    </row>
    <row r="41" spans="1:5" ht="15">
      <c r="A41" s="109"/>
      <c r="B41" s="123"/>
      <c r="C41" s="123"/>
      <c r="D41" s="123"/>
      <c r="E41" s="123"/>
    </row>
    <row r="42" spans="1:5" ht="15">
      <c r="A42" s="126"/>
      <c r="B42" s="127"/>
      <c r="C42" s="128"/>
      <c r="D42" s="128"/>
      <c r="E42" s="129"/>
    </row>
    <row r="43" spans="1:5" ht="15">
      <c r="A43" s="126"/>
      <c r="B43" s="124"/>
      <c r="C43" s="125"/>
      <c r="D43" s="125"/>
      <c r="E43" s="125"/>
    </row>
    <row r="44" spans="1:5" ht="15">
      <c r="A44" s="126"/>
      <c r="B44" s="124"/>
      <c r="C44" s="125"/>
      <c r="D44" s="125"/>
      <c r="E44" s="125"/>
    </row>
    <row r="45" spans="1:5" ht="15">
      <c r="A45" s="109"/>
      <c r="B45" s="110"/>
      <c r="C45" s="111"/>
      <c r="D45" s="111"/>
      <c r="E45" s="111"/>
    </row>
  </sheetData>
  <sheetProtection/>
  <mergeCells count="3">
    <mergeCell ref="A2:E2"/>
    <mergeCell ref="A3:E3"/>
    <mergeCell ref="A1:E1"/>
  </mergeCells>
  <printOptions/>
  <pageMargins left="0.7" right="0.7" top="0.75" bottom="0.75" header="0.3" footer="0.3"/>
  <pageSetup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9"/>
  </sheetPr>
  <dimension ref="A1:E33"/>
  <sheetViews>
    <sheetView zoomScalePageLayoutView="0" workbookViewId="0" topLeftCell="A1">
      <selection activeCell="E31" sqref="E31"/>
    </sheetView>
  </sheetViews>
  <sheetFormatPr defaultColWidth="9.140625" defaultRowHeight="15"/>
  <cols>
    <col min="1" max="1" width="65.00390625" style="0" customWidth="1"/>
    <col min="3" max="3" width="16.8515625" style="237" customWidth="1"/>
  </cols>
  <sheetData>
    <row r="1" spans="1:5" ht="15">
      <c r="A1" s="267" t="s">
        <v>711</v>
      </c>
      <c r="B1" s="267"/>
      <c r="C1" s="267"/>
      <c r="D1" s="162"/>
      <c r="E1" s="162"/>
    </row>
    <row r="2" spans="1:3" ht="24" customHeight="1">
      <c r="A2" s="260" t="s">
        <v>702</v>
      </c>
      <c r="B2" s="264"/>
      <c r="C2" s="264"/>
    </row>
    <row r="3" spans="1:3" ht="26.25" customHeight="1">
      <c r="A3" s="263" t="s">
        <v>712</v>
      </c>
      <c r="B3" s="264"/>
      <c r="C3" s="264"/>
    </row>
    <row r="4" ht="15.75" thickBot="1"/>
    <row r="5" spans="1:3" ht="25.5">
      <c r="A5" s="163" t="s">
        <v>78</v>
      </c>
      <c r="B5" s="164" t="s">
        <v>134</v>
      </c>
      <c r="C5" s="238" t="s">
        <v>108</v>
      </c>
    </row>
    <row r="6" spans="1:3" ht="15">
      <c r="A6" s="165" t="s">
        <v>577</v>
      </c>
      <c r="B6" s="5" t="s">
        <v>339</v>
      </c>
      <c r="C6" s="239"/>
    </row>
    <row r="7" spans="1:3" ht="15">
      <c r="A7" s="165" t="s">
        <v>578</v>
      </c>
      <c r="B7" s="5" t="s">
        <v>339</v>
      </c>
      <c r="C7" s="239"/>
    </row>
    <row r="8" spans="1:3" ht="15">
      <c r="A8" s="165" t="s">
        <v>579</v>
      </c>
      <c r="B8" s="5" t="s">
        <v>339</v>
      </c>
      <c r="C8" s="239">
        <v>980000</v>
      </c>
    </row>
    <row r="9" spans="1:3" ht="15">
      <c r="A9" s="165" t="s">
        <v>580</v>
      </c>
      <c r="B9" s="5" t="s">
        <v>339</v>
      </c>
      <c r="C9" s="239"/>
    </row>
    <row r="10" spans="1:3" ht="15">
      <c r="A10" s="166" t="s">
        <v>528</v>
      </c>
      <c r="B10" s="8" t="s">
        <v>339</v>
      </c>
      <c r="C10" s="239">
        <f>SUM(C6:C9)</f>
        <v>980000</v>
      </c>
    </row>
    <row r="11" spans="1:3" ht="15">
      <c r="A11" s="165" t="s">
        <v>529</v>
      </c>
      <c r="B11" s="6" t="s">
        <v>340</v>
      </c>
      <c r="C11" s="239"/>
    </row>
    <row r="12" spans="1:3" ht="27">
      <c r="A12" s="195" t="s">
        <v>341</v>
      </c>
      <c r="B12" s="196" t="s">
        <v>340</v>
      </c>
      <c r="C12" s="239"/>
    </row>
    <row r="13" spans="1:3" ht="27">
      <c r="A13" s="195" t="s">
        <v>342</v>
      </c>
      <c r="B13" s="196" t="s">
        <v>340</v>
      </c>
      <c r="C13" s="239"/>
    </row>
    <row r="14" spans="1:3" ht="15">
      <c r="A14" s="165" t="s">
        <v>531</v>
      </c>
      <c r="B14" s="6" t="s">
        <v>346</v>
      </c>
      <c r="C14" s="239">
        <v>6750000</v>
      </c>
    </row>
    <row r="15" spans="1:3" ht="27">
      <c r="A15" s="195" t="s">
        <v>347</v>
      </c>
      <c r="B15" s="196" t="s">
        <v>346</v>
      </c>
      <c r="C15" s="239">
        <v>4050000</v>
      </c>
    </row>
    <row r="16" spans="1:3" ht="27">
      <c r="A16" s="195" t="s">
        <v>348</v>
      </c>
      <c r="B16" s="196" t="s">
        <v>346</v>
      </c>
      <c r="C16" s="239">
        <v>2700000</v>
      </c>
    </row>
    <row r="17" spans="1:3" ht="15">
      <c r="A17" s="195" t="s">
        <v>349</v>
      </c>
      <c r="B17" s="196" t="s">
        <v>346</v>
      </c>
      <c r="C17" s="239"/>
    </row>
    <row r="18" spans="1:3" ht="15">
      <c r="A18" s="195" t="s">
        <v>350</v>
      </c>
      <c r="B18" s="196" t="s">
        <v>346</v>
      </c>
      <c r="C18" s="239"/>
    </row>
    <row r="19" spans="1:3" ht="15">
      <c r="A19" s="165" t="s">
        <v>581</v>
      </c>
      <c r="B19" s="6" t="s">
        <v>351</v>
      </c>
      <c r="C19" s="239"/>
    </row>
    <row r="20" spans="1:3" ht="15">
      <c r="A20" s="195" t="s">
        <v>352</v>
      </c>
      <c r="B20" s="196" t="s">
        <v>351</v>
      </c>
      <c r="C20" s="239"/>
    </row>
    <row r="21" spans="1:3" ht="15">
      <c r="A21" s="195" t="s">
        <v>353</v>
      </c>
      <c r="B21" s="196" t="s">
        <v>351</v>
      </c>
      <c r="C21" s="239"/>
    </row>
    <row r="22" spans="1:3" ht="15">
      <c r="A22" s="166" t="s">
        <v>560</v>
      </c>
      <c r="B22" s="8" t="s">
        <v>354</v>
      </c>
      <c r="C22" s="239"/>
    </row>
    <row r="23" spans="1:3" ht="15">
      <c r="A23" s="165" t="s">
        <v>582</v>
      </c>
      <c r="B23" s="5" t="s">
        <v>355</v>
      </c>
      <c r="C23" s="239"/>
    </row>
    <row r="24" spans="1:3" ht="15">
      <c r="A24" s="165" t="s">
        <v>583</v>
      </c>
      <c r="B24" s="5" t="s">
        <v>355</v>
      </c>
      <c r="C24" s="239"/>
    </row>
    <row r="25" spans="1:3" ht="15">
      <c r="A25" s="165" t="s">
        <v>584</v>
      </c>
      <c r="B25" s="5" t="s">
        <v>355</v>
      </c>
      <c r="C25" s="239"/>
    </row>
    <row r="26" spans="1:3" ht="15">
      <c r="A26" s="165" t="s">
        <v>585</v>
      </c>
      <c r="B26" s="5" t="s">
        <v>355</v>
      </c>
      <c r="C26" s="239"/>
    </row>
    <row r="27" spans="1:3" ht="15">
      <c r="A27" s="165" t="s">
        <v>586</v>
      </c>
      <c r="B27" s="5" t="s">
        <v>355</v>
      </c>
      <c r="C27" s="239"/>
    </row>
    <row r="28" spans="1:3" ht="15">
      <c r="A28" s="165" t="s">
        <v>587</v>
      </c>
      <c r="B28" s="5" t="s">
        <v>355</v>
      </c>
      <c r="C28" s="239"/>
    </row>
    <row r="29" spans="1:3" ht="15">
      <c r="A29" s="165" t="s">
        <v>588</v>
      </c>
      <c r="B29" s="5" t="s">
        <v>355</v>
      </c>
      <c r="C29" s="239"/>
    </row>
    <row r="30" spans="1:3" ht="15">
      <c r="A30" s="165" t="s">
        <v>589</v>
      </c>
      <c r="B30" s="5" t="s">
        <v>355</v>
      </c>
      <c r="C30" s="239"/>
    </row>
    <row r="31" spans="1:3" ht="45">
      <c r="A31" s="165" t="s">
        <v>590</v>
      </c>
      <c r="B31" s="5" t="s">
        <v>355</v>
      </c>
      <c r="C31" s="239"/>
    </row>
    <row r="32" spans="1:3" ht="15">
      <c r="A32" s="165" t="s">
        <v>591</v>
      </c>
      <c r="B32" s="5" t="s">
        <v>355</v>
      </c>
      <c r="C32" s="239"/>
    </row>
    <row r="33" spans="1:3" ht="15.75" thickBot="1">
      <c r="A33" s="167" t="s">
        <v>533</v>
      </c>
      <c r="B33" s="168" t="s">
        <v>355</v>
      </c>
      <c r="C33" s="240"/>
    </row>
  </sheetData>
  <sheetProtection/>
  <mergeCells count="3">
    <mergeCell ref="A2:C2"/>
    <mergeCell ref="A3:C3"/>
    <mergeCell ref="A1:C1"/>
  </mergeCells>
  <printOptions/>
  <pageMargins left="0.7" right="0.7" top="0.75" bottom="0.75" header="0.3" footer="0.3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C116"/>
  <sheetViews>
    <sheetView tabSelected="1" zoomScalePageLayoutView="0" workbookViewId="0" topLeftCell="A1">
      <selection activeCell="C94" sqref="C94"/>
    </sheetView>
  </sheetViews>
  <sheetFormatPr defaultColWidth="9.140625" defaultRowHeight="15"/>
  <cols>
    <col min="1" max="1" width="82.57421875" style="0" customWidth="1"/>
    <col min="3" max="3" width="16.28125" style="237" customWidth="1"/>
  </cols>
  <sheetData>
    <row r="1" spans="1:3" ht="15">
      <c r="A1" s="267" t="s">
        <v>717</v>
      </c>
      <c r="B1" s="267"/>
      <c r="C1" s="267"/>
    </row>
    <row r="2" spans="1:3" ht="27" customHeight="1">
      <c r="A2" s="260" t="s">
        <v>702</v>
      </c>
      <c r="B2" s="264"/>
      <c r="C2" s="264"/>
    </row>
    <row r="3" spans="1:3" ht="25.5" customHeight="1">
      <c r="A3" s="263" t="s">
        <v>716</v>
      </c>
      <c r="B3" s="264"/>
      <c r="C3" s="264"/>
    </row>
    <row r="4" spans="1:3" ht="15.75" customHeight="1">
      <c r="A4" s="60"/>
      <c r="B4" s="61"/>
      <c r="C4" s="241"/>
    </row>
    <row r="5" ht="21" customHeight="1">
      <c r="A5" s="4" t="s">
        <v>82</v>
      </c>
    </row>
    <row r="6" spans="1:3" ht="25.5">
      <c r="A6" s="42" t="s">
        <v>78</v>
      </c>
      <c r="B6" s="3" t="s">
        <v>134</v>
      </c>
      <c r="C6" s="242" t="s">
        <v>108</v>
      </c>
    </row>
    <row r="7" spans="1:3" ht="15">
      <c r="A7" s="13" t="s">
        <v>44</v>
      </c>
      <c r="B7" s="6" t="s">
        <v>322</v>
      </c>
      <c r="C7" s="222"/>
    </row>
    <row r="8" spans="1:3" ht="15">
      <c r="A8" s="13" t="s">
        <v>53</v>
      </c>
      <c r="B8" s="6" t="s">
        <v>322</v>
      </c>
      <c r="C8" s="222"/>
    </row>
    <row r="9" spans="1:3" ht="30">
      <c r="A9" s="13" t="s">
        <v>54</v>
      </c>
      <c r="B9" s="6" t="s">
        <v>322</v>
      </c>
      <c r="C9" s="222"/>
    </row>
    <row r="10" spans="1:3" ht="15">
      <c r="A10" s="13" t="s">
        <v>52</v>
      </c>
      <c r="B10" s="6" t="s">
        <v>322</v>
      </c>
      <c r="C10" s="222"/>
    </row>
    <row r="11" spans="1:3" ht="15">
      <c r="A11" s="13" t="s">
        <v>51</v>
      </c>
      <c r="B11" s="6" t="s">
        <v>322</v>
      </c>
      <c r="C11" s="222"/>
    </row>
    <row r="12" spans="1:3" ht="15">
      <c r="A12" s="13" t="s">
        <v>50</v>
      </c>
      <c r="B12" s="6" t="s">
        <v>322</v>
      </c>
      <c r="C12" s="222"/>
    </row>
    <row r="13" spans="1:3" ht="15">
      <c r="A13" s="13" t="s">
        <v>45</v>
      </c>
      <c r="B13" s="6" t="s">
        <v>322</v>
      </c>
      <c r="C13" s="222"/>
    </row>
    <row r="14" spans="1:3" ht="15">
      <c r="A14" s="13" t="s">
        <v>46</v>
      </c>
      <c r="B14" s="6" t="s">
        <v>322</v>
      </c>
      <c r="C14" s="222"/>
    </row>
    <row r="15" spans="1:3" ht="15">
      <c r="A15" s="13" t="s">
        <v>47</v>
      </c>
      <c r="B15" s="6" t="s">
        <v>322</v>
      </c>
      <c r="C15" s="222"/>
    </row>
    <row r="16" spans="1:3" ht="15">
      <c r="A16" s="13" t="s">
        <v>48</v>
      </c>
      <c r="B16" s="6" t="s">
        <v>322</v>
      </c>
      <c r="C16" s="222"/>
    </row>
    <row r="17" spans="1:3" ht="25.5">
      <c r="A17" s="7" t="s">
        <v>518</v>
      </c>
      <c r="B17" s="8" t="s">
        <v>322</v>
      </c>
      <c r="C17" s="222"/>
    </row>
    <row r="18" spans="1:3" ht="15">
      <c r="A18" s="13" t="s">
        <v>44</v>
      </c>
      <c r="B18" s="6" t="s">
        <v>323</v>
      </c>
      <c r="C18" s="222"/>
    </row>
    <row r="19" spans="1:3" ht="15">
      <c r="A19" s="13" t="s">
        <v>53</v>
      </c>
      <c r="B19" s="6" t="s">
        <v>323</v>
      </c>
      <c r="C19" s="222"/>
    </row>
    <row r="20" spans="1:3" ht="30">
      <c r="A20" s="13" t="s">
        <v>54</v>
      </c>
      <c r="B20" s="6" t="s">
        <v>323</v>
      </c>
      <c r="C20" s="222"/>
    </row>
    <row r="21" spans="1:3" ht="15">
      <c r="A21" s="13" t="s">
        <v>52</v>
      </c>
      <c r="B21" s="6" t="s">
        <v>323</v>
      </c>
      <c r="C21" s="222"/>
    </row>
    <row r="22" spans="1:3" ht="15">
      <c r="A22" s="13" t="s">
        <v>51</v>
      </c>
      <c r="B22" s="6" t="s">
        <v>323</v>
      </c>
      <c r="C22" s="222"/>
    </row>
    <row r="23" spans="1:3" ht="15">
      <c r="A23" s="13" t="s">
        <v>50</v>
      </c>
      <c r="B23" s="6" t="s">
        <v>323</v>
      </c>
      <c r="C23" s="222"/>
    </row>
    <row r="24" spans="1:3" ht="15">
      <c r="A24" s="13" t="s">
        <v>45</v>
      </c>
      <c r="B24" s="6" t="s">
        <v>323</v>
      </c>
      <c r="C24" s="222"/>
    </row>
    <row r="25" spans="1:3" ht="15">
      <c r="A25" s="13" t="s">
        <v>46</v>
      </c>
      <c r="B25" s="6" t="s">
        <v>323</v>
      </c>
      <c r="C25" s="222"/>
    </row>
    <row r="26" spans="1:3" ht="15">
      <c r="A26" s="13" t="s">
        <v>47</v>
      </c>
      <c r="B26" s="6" t="s">
        <v>323</v>
      </c>
      <c r="C26" s="222"/>
    </row>
    <row r="27" spans="1:3" ht="15">
      <c r="A27" s="13" t="s">
        <v>48</v>
      </c>
      <c r="B27" s="6" t="s">
        <v>323</v>
      </c>
      <c r="C27" s="222"/>
    </row>
    <row r="28" spans="1:3" ht="25.5">
      <c r="A28" s="7" t="s">
        <v>575</v>
      </c>
      <c r="B28" s="8" t="s">
        <v>323</v>
      </c>
      <c r="C28" s="222"/>
    </row>
    <row r="29" spans="1:3" ht="15">
      <c r="A29" s="13" t="s">
        <v>44</v>
      </c>
      <c r="B29" s="6" t="s">
        <v>324</v>
      </c>
      <c r="C29" s="222"/>
    </row>
    <row r="30" spans="1:3" ht="15">
      <c r="A30" s="13" t="s">
        <v>53</v>
      </c>
      <c r="B30" s="6" t="s">
        <v>324</v>
      </c>
      <c r="C30" s="222"/>
    </row>
    <row r="31" spans="1:3" ht="30">
      <c r="A31" s="13" t="s">
        <v>54</v>
      </c>
      <c r="B31" s="6" t="s">
        <v>324</v>
      </c>
      <c r="C31" s="222"/>
    </row>
    <row r="32" spans="1:3" ht="15">
      <c r="A32" s="13" t="s">
        <v>52</v>
      </c>
      <c r="B32" s="6" t="s">
        <v>324</v>
      </c>
      <c r="C32" s="222"/>
    </row>
    <row r="33" spans="1:3" ht="15">
      <c r="A33" s="13" t="s">
        <v>51</v>
      </c>
      <c r="B33" s="6" t="s">
        <v>324</v>
      </c>
      <c r="C33" s="222"/>
    </row>
    <row r="34" spans="1:3" ht="15">
      <c r="A34" s="13" t="s">
        <v>50</v>
      </c>
      <c r="B34" s="6" t="s">
        <v>324</v>
      </c>
      <c r="C34" s="222">
        <v>2952813</v>
      </c>
    </row>
    <row r="35" spans="1:3" ht="15">
      <c r="A35" s="13" t="s">
        <v>45</v>
      </c>
      <c r="B35" s="6" t="s">
        <v>324</v>
      </c>
      <c r="C35" s="222">
        <f>945000</f>
        <v>945000</v>
      </c>
    </row>
    <row r="36" spans="1:3" ht="15">
      <c r="A36" s="13" t="s">
        <v>46</v>
      </c>
      <c r="B36" s="6" t="s">
        <v>324</v>
      </c>
      <c r="C36" s="222"/>
    </row>
    <row r="37" spans="1:3" ht="15">
      <c r="A37" s="13" t="s">
        <v>47</v>
      </c>
      <c r="B37" s="6" t="s">
        <v>324</v>
      </c>
      <c r="C37" s="222"/>
    </row>
    <row r="38" spans="1:3" ht="15">
      <c r="A38" s="13" t="s">
        <v>48</v>
      </c>
      <c r="B38" s="6" t="s">
        <v>324</v>
      </c>
      <c r="C38" s="222"/>
    </row>
    <row r="39" spans="1:3" ht="15">
      <c r="A39" s="7" t="s">
        <v>574</v>
      </c>
      <c r="B39" s="8" t="s">
        <v>324</v>
      </c>
      <c r="C39" s="222">
        <f>SUM(C29:C38)</f>
        <v>3897813</v>
      </c>
    </row>
    <row r="40" spans="1:3" ht="15">
      <c r="A40" s="13" t="s">
        <v>44</v>
      </c>
      <c r="B40" s="6" t="s">
        <v>330</v>
      </c>
      <c r="C40" s="222"/>
    </row>
    <row r="41" spans="1:3" ht="15">
      <c r="A41" s="13" t="s">
        <v>53</v>
      </c>
      <c r="B41" s="6" t="s">
        <v>330</v>
      </c>
      <c r="C41" s="222"/>
    </row>
    <row r="42" spans="1:3" ht="30">
      <c r="A42" s="13" t="s">
        <v>54</v>
      </c>
      <c r="B42" s="6" t="s">
        <v>330</v>
      </c>
      <c r="C42" s="222"/>
    </row>
    <row r="43" spans="1:3" ht="15">
      <c r="A43" s="13" t="s">
        <v>52</v>
      </c>
      <c r="B43" s="6" t="s">
        <v>330</v>
      </c>
      <c r="C43" s="222"/>
    </row>
    <row r="44" spans="1:3" ht="15">
      <c r="A44" s="13" t="s">
        <v>51</v>
      </c>
      <c r="B44" s="6" t="s">
        <v>330</v>
      </c>
      <c r="C44" s="222"/>
    </row>
    <row r="45" spans="1:3" ht="15">
      <c r="A45" s="13" t="s">
        <v>50</v>
      </c>
      <c r="B45" s="6" t="s">
        <v>330</v>
      </c>
      <c r="C45" s="222"/>
    </row>
    <row r="46" spans="1:3" ht="15">
      <c r="A46" s="13" t="s">
        <v>45</v>
      </c>
      <c r="B46" s="6" t="s">
        <v>330</v>
      </c>
      <c r="C46" s="222"/>
    </row>
    <row r="47" spans="1:3" ht="15">
      <c r="A47" s="13" t="s">
        <v>46</v>
      </c>
      <c r="B47" s="6" t="s">
        <v>330</v>
      </c>
      <c r="C47" s="222"/>
    </row>
    <row r="48" spans="1:3" ht="15">
      <c r="A48" s="13" t="s">
        <v>47</v>
      </c>
      <c r="B48" s="6" t="s">
        <v>330</v>
      </c>
      <c r="C48" s="222"/>
    </row>
    <row r="49" spans="1:3" ht="15">
      <c r="A49" s="13" t="s">
        <v>48</v>
      </c>
      <c r="B49" s="6" t="s">
        <v>330</v>
      </c>
      <c r="C49" s="222"/>
    </row>
    <row r="50" spans="1:3" ht="25.5">
      <c r="A50" s="7" t="s">
        <v>573</v>
      </c>
      <c r="B50" s="8" t="s">
        <v>330</v>
      </c>
      <c r="C50" s="222"/>
    </row>
    <row r="51" spans="1:3" ht="15">
      <c r="A51" s="13" t="s">
        <v>49</v>
      </c>
      <c r="B51" s="6" t="s">
        <v>331</v>
      </c>
      <c r="C51" s="222"/>
    </row>
    <row r="52" spans="1:3" ht="15">
      <c r="A52" s="13" t="s">
        <v>53</v>
      </c>
      <c r="B52" s="6" t="s">
        <v>331</v>
      </c>
      <c r="C52" s="222"/>
    </row>
    <row r="53" spans="1:3" ht="30">
      <c r="A53" s="13" t="s">
        <v>54</v>
      </c>
      <c r="B53" s="6" t="s">
        <v>331</v>
      </c>
      <c r="C53" s="222"/>
    </row>
    <row r="54" spans="1:3" ht="15">
      <c r="A54" s="13" t="s">
        <v>52</v>
      </c>
      <c r="B54" s="6" t="s">
        <v>331</v>
      </c>
      <c r="C54" s="222"/>
    </row>
    <row r="55" spans="1:3" ht="15">
      <c r="A55" s="13" t="s">
        <v>51</v>
      </c>
      <c r="B55" s="6" t="s">
        <v>331</v>
      </c>
      <c r="C55" s="222"/>
    </row>
    <row r="56" spans="1:3" ht="15">
      <c r="A56" s="13" t="s">
        <v>50</v>
      </c>
      <c r="B56" s="6" t="s">
        <v>331</v>
      </c>
      <c r="C56" s="222"/>
    </row>
    <row r="57" spans="1:3" ht="15">
      <c r="A57" s="13" t="s">
        <v>45</v>
      </c>
      <c r="B57" s="6" t="s">
        <v>331</v>
      </c>
      <c r="C57" s="222"/>
    </row>
    <row r="58" spans="1:3" ht="15">
      <c r="A58" s="13" t="s">
        <v>46</v>
      </c>
      <c r="B58" s="6" t="s">
        <v>331</v>
      </c>
      <c r="C58" s="222"/>
    </row>
    <row r="59" spans="1:3" ht="15">
      <c r="A59" s="13" t="s">
        <v>47</v>
      </c>
      <c r="B59" s="6" t="s">
        <v>331</v>
      </c>
      <c r="C59" s="222"/>
    </row>
    <row r="60" spans="1:3" ht="15">
      <c r="A60" s="13" t="s">
        <v>48</v>
      </c>
      <c r="B60" s="6" t="s">
        <v>331</v>
      </c>
      <c r="C60" s="222"/>
    </row>
    <row r="61" spans="1:3" ht="25.5">
      <c r="A61" s="7" t="s">
        <v>576</v>
      </c>
      <c r="B61" s="8" t="s">
        <v>331</v>
      </c>
      <c r="C61" s="222"/>
    </row>
    <row r="62" spans="1:3" ht="15">
      <c r="A62" s="13" t="s">
        <v>44</v>
      </c>
      <c r="B62" s="6" t="s">
        <v>332</v>
      </c>
      <c r="C62" s="222"/>
    </row>
    <row r="63" spans="1:3" ht="15">
      <c r="A63" s="13" t="s">
        <v>53</v>
      </c>
      <c r="B63" s="6" t="s">
        <v>332</v>
      </c>
      <c r="C63" s="222"/>
    </row>
    <row r="64" spans="1:3" ht="30">
      <c r="A64" s="13" t="s">
        <v>54</v>
      </c>
      <c r="B64" s="6" t="s">
        <v>332</v>
      </c>
      <c r="C64" s="222"/>
    </row>
    <row r="65" spans="1:3" ht="15">
      <c r="A65" s="13" t="s">
        <v>52</v>
      </c>
      <c r="B65" s="6" t="s">
        <v>332</v>
      </c>
      <c r="C65" s="222"/>
    </row>
    <row r="66" spans="1:3" ht="15">
      <c r="A66" s="13" t="s">
        <v>51</v>
      </c>
      <c r="B66" s="6" t="s">
        <v>332</v>
      </c>
      <c r="C66" s="222"/>
    </row>
    <row r="67" spans="1:3" ht="15">
      <c r="A67" s="13" t="s">
        <v>50</v>
      </c>
      <c r="B67" s="6" t="s">
        <v>332</v>
      </c>
      <c r="C67" s="222"/>
    </row>
    <row r="68" spans="1:3" ht="15">
      <c r="A68" s="13" t="s">
        <v>45</v>
      </c>
      <c r="B68" s="6" t="s">
        <v>332</v>
      </c>
      <c r="C68" s="222"/>
    </row>
    <row r="69" spans="1:3" ht="15">
      <c r="A69" s="13" t="s">
        <v>46</v>
      </c>
      <c r="B69" s="6" t="s">
        <v>332</v>
      </c>
      <c r="C69" s="222"/>
    </row>
    <row r="70" spans="1:3" ht="15">
      <c r="A70" s="13" t="s">
        <v>47</v>
      </c>
      <c r="B70" s="6" t="s">
        <v>332</v>
      </c>
      <c r="C70" s="222"/>
    </row>
    <row r="71" spans="1:3" ht="15">
      <c r="A71" s="13" t="s">
        <v>48</v>
      </c>
      <c r="B71" s="6" t="s">
        <v>332</v>
      </c>
      <c r="C71" s="222"/>
    </row>
    <row r="72" spans="1:3" ht="15">
      <c r="A72" s="7" t="s">
        <v>523</v>
      </c>
      <c r="B72" s="8" t="s">
        <v>332</v>
      </c>
      <c r="C72" s="222"/>
    </row>
    <row r="73" spans="1:3" ht="15">
      <c r="A73" s="13" t="s">
        <v>55</v>
      </c>
      <c r="B73" s="5" t="s">
        <v>382</v>
      </c>
      <c r="C73" s="222"/>
    </row>
    <row r="74" spans="1:3" ht="15">
      <c r="A74" s="13" t="s">
        <v>56</v>
      </c>
      <c r="B74" s="5" t="s">
        <v>382</v>
      </c>
      <c r="C74" s="222"/>
    </row>
    <row r="75" spans="1:3" ht="15">
      <c r="A75" s="13" t="s">
        <v>64</v>
      </c>
      <c r="B75" s="5" t="s">
        <v>382</v>
      </c>
      <c r="C75" s="222"/>
    </row>
    <row r="76" spans="1:3" ht="15">
      <c r="A76" s="5" t="s">
        <v>63</v>
      </c>
      <c r="B76" s="5" t="s">
        <v>382</v>
      </c>
      <c r="C76" s="222"/>
    </row>
    <row r="77" spans="1:3" ht="15">
      <c r="A77" s="5" t="s">
        <v>62</v>
      </c>
      <c r="B77" s="5" t="s">
        <v>382</v>
      </c>
      <c r="C77" s="222"/>
    </row>
    <row r="78" spans="1:3" ht="15">
      <c r="A78" s="5" t="s">
        <v>61</v>
      </c>
      <c r="B78" s="5" t="s">
        <v>382</v>
      </c>
      <c r="C78" s="222"/>
    </row>
    <row r="79" spans="1:3" ht="15">
      <c r="A79" s="13" t="s">
        <v>60</v>
      </c>
      <c r="B79" s="5" t="s">
        <v>382</v>
      </c>
      <c r="C79" s="222"/>
    </row>
    <row r="80" spans="1:3" ht="15">
      <c r="A80" s="13" t="s">
        <v>65</v>
      </c>
      <c r="B80" s="5" t="s">
        <v>382</v>
      </c>
      <c r="C80" s="222"/>
    </row>
    <row r="81" spans="1:3" ht="15">
      <c r="A81" s="13" t="s">
        <v>57</v>
      </c>
      <c r="B81" s="5" t="s">
        <v>382</v>
      </c>
      <c r="C81" s="222"/>
    </row>
    <row r="82" spans="1:3" ht="15">
      <c r="A82" s="13" t="s">
        <v>58</v>
      </c>
      <c r="B82" s="5" t="s">
        <v>382</v>
      </c>
      <c r="C82" s="222"/>
    </row>
    <row r="83" spans="1:3" ht="25.5">
      <c r="A83" s="7" t="s">
        <v>592</v>
      </c>
      <c r="B83" s="8" t="s">
        <v>382</v>
      </c>
      <c r="C83" s="222"/>
    </row>
    <row r="84" spans="1:3" ht="15">
      <c r="A84" s="13" t="s">
        <v>55</v>
      </c>
      <c r="B84" s="5" t="s">
        <v>383</v>
      </c>
      <c r="C84" s="222"/>
    </row>
    <row r="85" spans="1:3" ht="15">
      <c r="A85" s="13" t="s">
        <v>56</v>
      </c>
      <c r="B85" s="5" t="s">
        <v>383</v>
      </c>
      <c r="C85" s="222"/>
    </row>
    <row r="86" spans="1:3" ht="15">
      <c r="A86" s="13" t="s">
        <v>64</v>
      </c>
      <c r="B86" s="5" t="s">
        <v>383</v>
      </c>
      <c r="C86" s="222"/>
    </row>
    <row r="87" spans="1:3" ht="15">
      <c r="A87" s="5" t="s">
        <v>63</v>
      </c>
      <c r="B87" s="5" t="s">
        <v>383</v>
      </c>
      <c r="C87" s="222"/>
    </row>
    <row r="88" spans="1:3" ht="15">
      <c r="A88" s="5" t="s">
        <v>62</v>
      </c>
      <c r="B88" s="5" t="s">
        <v>383</v>
      </c>
      <c r="C88" s="222"/>
    </row>
    <row r="89" spans="1:3" ht="15">
      <c r="A89" s="5" t="s">
        <v>61</v>
      </c>
      <c r="B89" s="5" t="s">
        <v>383</v>
      </c>
      <c r="C89" s="222"/>
    </row>
    <row r="90" spans="1:3" ht="15">
      <c r="A90" s="13" t="s">
        <v>60</v>
      </c>
      <c r="B90" s="5" t="s">
        <v>383</v>
      </c>
      <c r="C90" s="222"/>
    </row>
    <row r="91" spans="1:3" ht="15">
      <c r="A91" s="13" t="s">
        <v>59</v>
      </c>
      <c r="B91" s="5" t="s">
        <v>383</v>
      </c>
      <c r="C91" s="222"/>
    </row>
    <row r="92" spans="1:3" ht="15">
      <c r="A92" s="13" t="s">
        <v>57</v>
      </c>
      <c r="B92" s="5" t="s">
        <v>383</v>
      </c>
      <c r="C92" s="222"/>
    </row>
    <row r="93" spans="1:3" ht="15">
      <c r="A93" s="13" t="s">
        <v>58</v>
      </c>
      <c r="B93" s="5" t="s">
        <v>383</v>
      </c>
      <c r="C93" s="222"/>
    </row>
    <row r="94" spans="1:3" ht="15">
      <c r="A94" s="15" t="s">
        <v>593</v>
      </c>
      <c r="B94" s="8" t="s">
        <v>383</v>
      </c>
      <c r="C94" s="222"/>
    </row>
    <row r="95" spans="1:3" ht="15">
      <c r="A95" s="13" t="s">
        <v>55</v>
      </c>
      <c r="B95" s="5" t="s">
        <v>387</v>
      </c>
      <c r="C95" s="222"/>
    </row>
    <row r="96" spans="1:3" ht="15">
      <c r="A96" s="13" t="s">
        <v>56</v>
      </c>
      <c r="B96" s="5" t="s">
        <v>387</v>
      </c>
      <c r="C96" s="222"/>
    </row>
    <row r="97" spans="1:3" ht="15">
      <c r="A97" s="13" t="s">
        <v>64</v>
      </c>
      <c r="B97" s="5" t="s">
        <v>387</v>
      </c>
      <c r="C97" s="222"/>
    </row>
    <row r="98" spans="1:3" ht="15">
      <c r="A98" s="5" t="s">
        <v>63</v>
      </c>
      <c r="B98" s="5" t="s">
        <v>387</v>
      </c>
      <c r="C98" s="222"/>
    </row>
    <row r="99" spans="1:3" ht="15">
      <c r="A99" s="5" t="s">
        <v>62</v>
      </c>
      <c r="B99" s="5" t="s">
        <v>387</v>
      </c>
      <c r="C99" s="222"/>
    </row>
    <row r="100" spans="1:3" ht="15">
      <c r="A100" s="5" t="s">
        <v>61</v>
      </c>
      <c r="B100" s="5" t="s">
        <v>387</v>
      </c>
      <c r="C100" s="222"/>
    </row>
    <row r="101" spans="1:3" ht="15">
      <c r="A101" s="13" t="s">
        <v>60</v>
      </c>
      <c r="B101" s="5" t="s">
        <v>387</v>
      </c>
      <c r="C101" s="222"/>
    </row>
    <row r="102" spans="1:3" ht="15">
      <c r="A102" s="13" t="s">
        <v>65</v>
      </c>
      <c r="B102" s="5" t="s">
        <v>387</v>
      </c>
      <c r="C102" s="222"/>
    </row>
    <row r="103" spans="1:3" ht="15">
      <c r="A103" s="13" t="s">
        <v>57</v>
      </c>
      <c r="B103" s="5" t="s">
        <v>387</v>
      </c>
      <c r="C103" s="222"/>
    </row>
    <row r="104" spans="1:3" ht="15">
      <c r="A104" s="13" t="s">
        <v>58</v>
      </c>
      <c r="B104" s="5" t="s">
        <v>387</v>
      </c>
      <c r="C104" s="222"/>
    </row>
    <row r="105" spans="1:3" ht="25.5">
      <c r="A105" s="7" t="s">
        <v>594</v>
      </c>
      <c r="B105" s="8" t="s">
        <v>387</v>
      </c>
      <c r="C105" s="222"/>
    </row>
    <row r="106" spans="1:3" ht="15">
      <c r="A106" s="13" t="s">
        <v>55</v>
      </c>
      <c r="B106" s="5" t="s">
        <v>388</v>
      </c>
      <c r="C106" s="222"/>
    </row>
    <row r="107" spans="1:3" ht="15">
      <c r="A107" s="13" t="s">
        <v>56</v>
      </c>
      <c r="B107" s="5" t="s">
        <v>388</v>
      </c>
      <c r="C107" s="222"/>
    </row>
    <row r="108" spans="1:3" ht="15">
      <c r="A108" s="13" t="s">
        <v>64</v>
      </c>
      <c r="B108" s="5" t="s">
        <v>388</v>
      </c>
      <c r="C108" s="222"/>
    </row>
    <row r="109" spans="1:3" ht="15">
      <c r="A109" s="5" t="s">
        <v>63</v>
      </c>
      <c r="B109" s="5" t="s">
        <v>388</v>
      </c>
      <c r="C109" s="222"/>
    </row>
    <row r="110" spans="1:3" ht="15">
      <c r="A110" s="5" t="s">
        <v>62</v>
      </c>
      <c r="B110" s="5" t="s">
        <v>388</v>
      </c>
      <c r="C110" s="222"/>
    </row>
    <row r="111" spans="1:3" ht="15">
      <c r="A111" s="5" t="s">
        <v>61</v>
      </c>
      <c r="B111" s="5" t="s">
        <v>388</v>
      </c>
      <c r="C111" s="222"/>
    </row>
    <row r="112" spans="1:3" ht="15">
      <c r="A112" s="13" t="s">
        <v>60</v>
      </c>
      <c r="B112" s="5" t="s">
        <v>388</v>
      </c>
      <c r="C112" s="222"/>
    </row>
    <row r="113" spans="1:3" ht="15">
      <c r="A113" s="13" t="s">
        <v>59</v>
      </c>
      <c r="B113" s="5" t="s">
        <v>388</v>
      </c>
      <c r="C113" s="222"/>
    </row>
    <row r="114" spans="1:3" ht="15">
      <c r="A114" s="13" t="s">
        <v>57</v>
      </c>
      <c r="B114" s="5" t="s">
        <v>388</v>
      </c>
      <c r="C114" s="222"/>
    </row>
    <row r="115" spans="1:3" ht="15">
      <c r="A115" s="13" t="s">
        <v>58</v>
      </c>
      <c r="B115" s="5" t="s">
        <v>388</v>
      </c>
      <c r="C115" s="222"/>
    </row>
    <row r="116" spans="1:3" ht="15">
      <c r="A116" s="15" t="s">
        <v>595</v>
      </c>
      <c r="B116" s="8" t="s">
        <v>388</v>
      </c>
      <c r="C116" s="222"/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C39"/>
  <sheetViews>
    <sheetView zoomScalePageLayoutView="0" workbookViewId="0" topLeftCell="A1">
      <selection activeCell="C31" sqref="C31"/>
    </sheetView>
  </sheetViews>
  <sheetFormatPr defaultColWidth="9.140625" defaultRowHeight="15"/>
  <cols>
    <col min="1" max="1" width="100.00390625" style="0" customWidth="1"/>
    <col min="3" max="3" width="17.00390625" style="237" customWidth="1"/>
  </cols>
  <sheetData>
    <row r="1" spans="1:3" ht="15">
      <c r="A1" s="267" t="s">
        <v>718</v>
      </c>
      <c r="B1" s="267"/>
      <c r="C1" s="267"/>
    </row>
    <row r="2" spans="1:3" ht="28.5" customHeight="1">
      <c r="A2" s="260" t="s">
        <v>702</v>
      </c>
      <c r="B2" s="261"/>
      <c r="C2" s="261"/>
    </row>
    <row r="3" spans="1:3" ht="26.25" customHeight="1">
      <c r="A3" s="263" t="s">
        <v>719</v>
      </c>
      <c r="B3" s="263"/>
      <c r="C3" s="263"/>
    </row>
    <row r="4" spans="1:3" ht="18.75" customHeight="1">
      <c r="A4" s="72"/>
      <c r="B4" s="73"/>
      <c r="C4" s="243"/>
    </row>
    <row r="5" ht="23.25" customHeight="1">
      <c r="A5" s="4" t="s">
        <v>82</v>
      </c>
    </row>
    <row r="6" spans="1:3" ht="25.5">
      <c r="A6" s="42" t="s">
        <v>78</v>
      </c>
      <c r="B6" s="3" t="s">
        <v>134</v>
      </c>
      <c r="C6" s="242" t="s">
        <v>108</v>
      </c>
    </row>
    <row r="7" spans="1:3" ht="15">
      <c r="A7" s="12" t="s">
        <v>435</v>
      </c>
      <c r="B7" s="6" t="s">
        <v>213</v>
      </c>
      <c r="C7" s="222"/>
    </row>
    <row r="8" spans="1:3" ht="15">
      <c r="A8" s="12" t="s">
        <v>436</v>
      </c>
      <c r="B8" s="6" t="s">
        <v>213</v>
      </c>
      <c r="C8" s="222"/>
    </row>
    <row r="9" spans="1:3" ht="15">
      <c r="A9" s="12" t="s">
        <v>437</v>
      </c>
      <c r="B9" s="6" t="s">
        <v>213</v>
      </c>
      <c r="C9" s="222"/>
    </row>
    <row r="10" spans="1:3" ht="15">
      <c r="A10" s="12" t="s">
        <v>438</v>
      </c>
      <c r="B10" s="6" t="s">
        <v>213</v>
      </c>
      <c r="C10" s="222"/>
    </row>
    <row r="11" spans="1:3" ht="15">
      <c r="A11" s="13" t="s">
        <v>439</v>
      </c>
      <c r="B11" s="6" t="s">
        <v>213</v>
      </c>
      <c r="C11" s="222"/>
    </row>
    <row r="12" spans="1:3" ht="15">
      <c r="A12" s="13" t="s">
        <v>440</v>
      </c>
      <c r="B12" s="6" t="s">
        <v>213</v>
      </c>
      <c r="C12" s="222"/>
    </row>
    <row r="13" spans="1:3" ht="15">
      <c r="A13" s="15" t="s">
        <v>112</v>
      </c>
      <c r="B13" s="14" t="s">
        <v>213</v>
      </c>
      <c r="C13" s="222">
        <f>SUM(C7:C12)</f>
        <v>0</v>
      </c>
    </row>
    <row r="14" spans="1:3" ht="15">
      <c r="A14" s="12" t="s">
        <v>441</v>
      </c>
      <c r="B14" s="6" t="s">
        <v>214</v>
      </c>
      <c r="C14" s="222"/>
    </row>
    <row r="15" spans="1:3" ht="15">
      <c r="A15" s="16" t="s">
        <v>111</v>
      </c>
      <c r="B15" s="14" t="s">
        <v>214</v>
      </c>
      <c r="C15" s="222">
        <f>SUM(C14)</f>
        <v>0</v>
      </c>
    </row>
    <row r="16" spans="1:3" ht="15">
      <c r="A16" s="12" t="s">
        <v>442</v>
      </c>
      <c r="B16" s="6" t="s">
        <v>215</v>
      </c>
      <c r="C16" s="222"/>
    </row>
    <row r="17" spans="1:3" ht="15">
      <c r="A17" s="12" t="s">
        <v>443</v>
      </c>
      <c r="B17" s="6" t="s">
        <v>215</v>
      </c>
      <c r="C17" s="222"/>
    </row>
    <row r="18" spans="1:3" ht="15">
      <c r="A18" s="13" t="s">
        <v>444</v>
      </c>
      <c r="B18" s="6" t="s">
        <v>215</v>
      </c>
      <c r="C18" s="222"/>
    </row>
    <row r="19" spans="1:3" ht="15">
      <c r="A19" s="13" t="s">
        <v>445</v>
      </c>
      <c r="B19" s="6" t="s">
        <v>215</v>
      </c>
      <c r="C19" s="222"/>
    </row>
    <row r="20" spans="1:3" ht="15">
      <c r="A20" s="13" t="s">
        <v>446</v>
      </c>
      <c r="B20" s="6" t="s">
        <v>215</v>
      </c>
      <c r="C20" s="222"/>
    </row>
    <row r="21" spans="1:3" ht="30">
      <c r="A21" s="17" t="s">
        <v>447</v>
      </c>
      <c r="B21" s="6" t="s">
        <v>215</v>
      </c>
      <c r="C21" s="222"/>
    </row>
    <row r="22" spans="1:3" ht="15">
      <c r="A22" s="11" t="s">
        <v>110</v>
      </c>
      <c r="B22" s="14" t="s">
        <v>215</v>
      </c>
      <c r="C22" s="222">
        <f>SUM(C16:C21)</f>
        <v>0</v>
      </c>
    </row>
    <row r="23" spans="1:3" ht="15">
      <c r="A23" s="12" t="s">
        <v>448</v>
      </c>
      <c r="B23" s="6" t="s">
        <v>216</v>
      </c>
      <c r="C23" s="222"/>
    </row>
    <row r="24" spans="1:3" ht="15">
      <c r="A24" s="12" t="s">
        <v>449</v>
      </c>
      <c r="B24" s="6" t="s">
        <v>216</v>
      </c>
      <c r="C24" s="222"/>
    </row>
    <row r="25" spans="1:3" ht="15">
      <c r="A25" s="11" t="s">
        <v>109</v>
      </c>
      <c r="B25" s="8" t="s">
        <v>216</v>
      </c>
      <c r="C25" s="222">
        <f>SUM(C23:C24)</f>
        <v>0</v>
      </c>
    </row>
    <row r="26" spans="1:3" ht="15">
      <c r="A26" s="12" t="s">
        <v>450</v>
      </c>
      <c r="B26" s="6" t="s">
        <v>217</v>
      </c>
      <c r="C26" s="222"/>
    </row>
    <row r="27" spans="1:3" ht="15">
      <c r="A27" s="12" t="s">
        <v>451</v>
      </c>
      <c r="B27" s="6" t="s">
        <v>217</v>
      </c>
      <c r="C27" s="222"/>
    </row>
    <row r="28" spans="1:3" ht="15">
      <c r="A28" s="13" t="s">
        <v>452</v>
      </c>
      <c r="B28" s="6" t="s">
        <v>217</v>
      </c>
      <c r="C28" s="222"/>
    </row>
    <row r="29" spans="1:3" ht="15">
      <c r="A29" s="13" t="s">
        <v>453</v>
      </c>
      <c r="B29" s="6" t="s">
        <v>217</v>
      </c>
      <c r="C29" s="222"/>
    </row>
    <row r="30" spans="1:3" ht="15">
      <c r="A30" s="13" t="s">
        <v>454</v>
      </c>
      <c r="B30" s="6" t="s">
        <v>217</v>
      </c>
      <c r="C30" s="222">
        <f>2513000+600000</f>
        <v>3113000</v>
      </c>
    </row>
    <row r="31" spans="1:3" ht="15">
      <c r="A31" s="13" t="s">
        <v>455</v>
      </c>
      <c r="B31" s="6" t="s">
        <v>217</v>
      </c>
      <c r="C31" s="222"/>
    </row>
    <row r="32" spans="1:3" ht="15">
      <c r="A32" s="13" t="s">
        <v>456</v>
      </c>
      <c r="B32" s="6" t="s">
        <v>217</v>
      </c>
      <c r="C32" s="222"/>
    </row>
    <row r="33" spans="1:3" ht="15">
      <c r="A33" s="13" t="s">
        <v>457</v>
      </c>
      <c r="B33" s="6" t="s">
        <v>217</v>
      </c>
      <c r="C33" s="222"/>
    </row>
    <row r="34" spans="1:3" ht="15">
      <c r="A34" s="13" t="s">
        <v>458</v>
      </c>
      <c r="B34" s="6" t="s">
        <v>217</v>
      </c>
      <c r="C34" s="222"/>
    </row>
    <row r="35" spans="1:3" ht="15">
      <c r="A35" s="13" t="s">
        <v>459</v>
      </c>
      <c r="B35" s="6" t="s">
        <v>217</v>
      </c>
      <c r="C35" s="222"/>
    </row>
    <row r="36" spans="1:3" ht="30">
      <c r="A36" s="13" t="s">
        <v>460</v>
      </c>
      <c r="B36" s="6" t="s">
        <v>217</v>
      </c>
      <c r="C36" s="222"/>
    </row>
    <row r="37" spans="1:3" ht="30">
      <c r="A37" s="13" t="s">
        <v>461</v>
      </c>
      <c r="B37" s="6" t="s">
        <v>217</v>
      </c>
      <c r="C37" s="222"/>
    </row>
    <row r="38" spans="1:3" ht="15">
      <c r="A38" s="11" t="s">
        <v>462</v>
      </c>
      <c r="B38" s="14" t="s">
        <v>217</v>
      </c>
      <c r="C38" s="222">
        <f>SUM(C26:C37)</f>
        <v>3113000</v>
      </c>
    </row>
    <row r="39" spans="1:3" ht="15.75">
      <c r="A39" s="18" t="s">
        <v>463</v>
      </c>
      <c r="B39" s="9" t="s">
        <v>218</v>
      </c>
      <c r="C39" s="222">
        <f>SUM(C38,C25,C22,C15,C13)</f>
        <v>3113000</v>
      </c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H93"/>
  <sheetViews>
    <sheetView zoomScalePageLayoutView="0" workbookViewId="0" topLeftCell="A23">
      <selection activeCell="H23" sqref="H23:H49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237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15">
      <c r="A1" s="268" t="s">
        <v>720</v>
      </c>
      <c r="B1" s="268"/>
      <c r="C1" s="268"/>
      <c r="D1" s="268"/>
      <c r="E1" s="268"/>
      <c r="F1" s="268"/>
      <c r="G1" s="268"/>
      <c r="H1" s="268"/>
    </row>
    <row r="2" spans="1:8" ht="21.75" customHeight="1">
      <c r="A2" s="260" t="s">
        <v>702</v>
      </c>
      <c r="B2" s="261"/>
      <c r="C2" s="261"/>
      <c r="D2" s="261"/>
      <c r="E2" s="261"/>
      <c r="F2" s="261"/>
      <c r="G2" s="261"/>
      <c r="H2" s="261"/>
    </row>
    <row r="3" spans="1:8" ht="26.25" customHeight="1">
      <c r="A3" s="263" t="s">
        <v>721</v>
      </c>
      <c r="B3" s="264"/>
      <c r="C3" s="264"/>
      <c r="D3" s="264"/>
      <c r="E3" s="264"/>
      <c r="F3" s="264"/>
      <c r="G3" s="264"/>
      <c r="H3" s="264"/>
    </row>
    <row r="5" spans="1:8" ht="30">
      <c r="A5" s="2" t="s">
        <v>133</v>
      </c>
      <c r="B5" s="3" t="s">
        <v>134</v>
      </c>
      <c r="C5" s="244" t="s">
        <v>82</v>
      </c>
      <c r="D5" s="56" t="s">
        <v>83</v>
      </c>
      <c r="E5" s="56" t="s">
        <v>83</v>
      </c>
      <c r="F5" s="56" t="s">
        <v>83</v>
      </c>
      <c r="G5" s="56" t="s">
        <v>83</v>
      </c>
      <c r="H5" s="62" t="s">
        <v>84</v>
      </c>
    </row>
    <row r="6" spans="1:8" ht="15">
      <c r="A6" s="26"/>
      <c r="B6" s="26"/>
      <c r="C6" s="222"/>
      <c r="D6" s="26"/>
      <c r="E6" s="26"/>
      <c r="F6" s="26"/>
      <c r="G6" s="26"/>
      <c r="H6" s="26"/>
    </row>
    <row r="7" spans="1:8" ht="15">
      <c r="A7" s="26"/>
      <c r="B7" s="26"/>
      <c r="C7" s="222"/>
      <c r="D7" s="26"/>
      <c r="E7" s="26"/>
      <c r="F7" s="26"/>
      <c r="G7" s="26"/>
      <c r="H7" s="26"/>
    </row>
    <row r="8" spans="1:8" ht="15">
      <c r="A8" s="26"/>
      <c r="B8" s="26"/>
      <c r="C8" s="222"/>
      <c r="D8" s="26"/>
      <c r="E8" s="26"/>
      <c r="F8" s="26"/>
      <c r="G8" s="26"/>
      <c r="H8" s="26"/>
    </row>
    <row r="9" spans="1:8" ht="15">
      <c r="A9" s="26"/>
      <c r="B9" s="26"/>
      <c r="C9" s="222"/>
      <c r="D9" s="26"/>
      <c r="E9" s="26"/>
      <c r="F9" s="26"/>
      <c r="G9" s="26"/>
      <c r="H9" s="26"/>
    </row>
    <row r="10" spans="1:8" ht="15">
      <c r="A10" s="13" t="s">
        <v>236</v>
      </c>
      <c r="B10" s="6" t="s">
        <v>237</v>
      </c>
      <c r="C10" s="222"/>
      <c r="D10" s="26"/>
      <c r="E10" s="26"/>
      <c r="F10" s="26"/>
      <c r="G10" s="26"/>
      <c r="H10" s="26"/>
    </row>
    <row r="11" spans="1:8" ht="15">
      <c r="A11" s="13"/>
      <c r="B11" s="6"/>
      <c r="C11" s="222"/>
      <c r="D11" s="26"/>
      <c r="E11" s="26"/>
      <c r="F11" s="26"/>
      <c r="G11" s="26"/>
      <c r="H11" s="26"/>
    </row>
    <row r="12" spans="1:8" ht="15">
      <c r="A12" s="13"/>
      <c r="B12" s="6"/>
      <c r="C12" s="222"/>
      <c r="D12" s="26"/>
      <c r="E12" s="26"/>
      <c r="F12" s="26"/>
      <c r="G12" s="26"/>
      <c r="H12" s="26"/>
    </row>
    <row r="13" spans="1:8" ht="15">
      <c r="A13" s="13"/>
      <c r="B13" s="6"/>
      <c r="C13" s="222"/>
      <c r="D13" s="26"/>
      <c r="E13" s="26"/>
      <c r="F13" s="26"/>
      <c r="G13" s="26"/>
      <c r="H13" s="26"/>
    </row>
    <row r="14" spans="1:8" ht="15">
      <c r="A14" s="13"/>
      <c r="B14" s="6"/>
      <c r="C14" s="222"/>
      <c r="D14" s="26"/>
      <c r="E14" s="26"/>
      <c r="F14" s="26"/>
      <c r="G14" s="26"/>
      <c r="H14" s="26"/>
    </row>
    <row r="15" spans="1:8" ht="15">
      <c r="A15" s="13" t="s">
        <v>470</v>
      </c>
      <c r="B15" s="6" t="s">
        <v>238</v>
      </c>
      <c r="C15" s="222"/>
      <c r="D15" s="26"/>
      <c r="E15" s="26"/>
      <c r="F15" s="26"/>
      <c r="G15" s="26"/>
      <c r="H15" s="26"/>
    </row>
    <row r="16" spans="1:8" ht="15">
      <c r="A16" s="13"/>
      <c r="B16" s="6"/>
      <c r="C16" s="222"/>
      <c r="D16" s="26"/>
      <c r="E16" s="26"/>
      <c r="F16" s="26"/>
      <c r="G16" s="26"/>
      <c r="H16" s="26"/>
    </row>
    <row r="17" spans="1:8" ht="15">
      <c r="A17" s="13"/>
      <c r="B17" s="6"/>
      <c r="C17" s="222"/>
      <c r="D17" s="26"/>
      <c r="E17" s="26"/>
      <c r="F17" s="26"/>
      <c r="G17" s="26"/>
      <c r="H17" s="26"/>
    </row>
    <row r="18" spans="1:8" ht="15">
      <c r="A18" s="13"/>
      <c r="B18" s="6"/>
      <c r="C18" s="222"/>
      <c r="D18" s="26"/>
      <c r="E18" s="26"/>
      <c r="F18" s="26"/>
      <c r="G18" s="26"/>
      <c r="H18" s="26"/>
    </row>
    <row r="19" spans="1:8" ht="15">
      <c r="A19" s="13"/>
      <c r="B19" s="6"/>
      <c r="C19" s="222"/>
      <c r="D19" s="26"/>
      <c r="E19" s="26"/>
      <c r="F19" s="26"/>
      <c r="G19" s="26"/>
      <c r="H19" s="26"/>
    </row>
    <row r="20" spans="1:8" ht="15">
      <c r="A20" s="5" t="s">
        <v>239</v>
      </c>
      <c r="B20" s="6" t="s">
        <v>240</v>
      </c>
      <c r="C20" s="222"/>
      <c r="D20" s="26"/>
      <c r="E20" s="26"/>
      <c r="F20" s="26"/>
      <c r="G20" s="26"/>
      <c r="H20" s="26"/>
    </row>
    <row r="21" spans="1:8" ht="15">
      <c r="A21" s="183"/>
      <c r="B21" s="6"/>
      <c r="C21" s="245"/>
      <c r="D21" s="26"/>
      <c r="E21" s="26"/>
      <c r="F21" s="26"/>
      <c r="G21" s="26"/>
      <c r="H21" s="26"/>
    </row>
    <row r="22" spans="1:8" ht="15">
      <c r="A22" s="5"/>
      <c r="B22" s="6"/>
      <c r="C22" s="222"/>
      <c r="D22" s="26"/>
      <c r="E22" s="26"/>
      <c r="F22" s="26"/>
      <c r="G22" s="26"/>
      <c r="H22" s="26"/>
    </row>
    <row r="23" spans="1:8" ht="15">
      <c r="A23" s="13" t="s">
        <v>241</v>
      </c>
      <c r="B23" s="6" t="s">
        <v>242</v>
      </c>
      <c r="C23" s="222">
        <f>C24</f>
        <v>1181102</v>
      </c>
      <c r="D23" s="26"/>
      <c r="E23" s="26"/>
      <c r="F23" s="26"/>
      <c r="G23" s="26"/>
      <c r="H23" s="256">
        <f>SUM(C23:G23)</f>
        <v>1181102</v>
      </c>
    </row>
    <row r="24" spans="1:8" ht="15">
      <c r="A24" s="13" t="s">
        <v>722</v>
      </c>
      <c r="B24" s="6"/>
      <c r="C24" s="222">
        <v>1181102</v>
      </c>
      <c r="D24" s="26"/>
      <c r="E24" s="26"/>
      <c r="F24" s="26"/>
      <c r="G24" s="26"/>
      <c r="H24" s="256">
        <f aca="true" t="shared" si="0" ref="H24:H49">SUM(C24:G24)</f>
        <v>1181102</v>
      </c>
    </row>
    <row r="25" spans="1:8" ht="15">
      <c r="A25" s="13"/>
      <c r="B25" s="6"/>
      <c r="C25" s="222"/>
      <c r="D25" s="26"/>
      <c r="E25" s="26"/>
      <c r="F25" s="26"/>
      <c r="G25" s="26"/>
      <c r="H25" s="256">
        <f t="shared" si="0"/>
        <v>0</v>
      </c>
    </row>
    <row r="26" spans="1:8" ht="15">
      <c r="A26" s="13" t="s">
        <v>243</v>
      </c>
      <c r="B26" s="6" t="s">
        <v>244</v>
      </c>
      <c r="C26" s="222"/>
      <c r="D26" s="26"/>
      <c r="E26" s="26"/>
      <c r="F26" s="26"/>
      <c r="G26" s="26"/>
      <c r="H26" s="256">
        <f t="shared" si="0"/>
        <v>0</v>
      </c>
    </row>
    <row r="27" spans="1:8" ht="15">
      <c r="A27" s="13"/>
      <c r="B27" s="6"/>
      <c r="C27" s="222"/>
      <c r="D27" s="26"/>
      <c r="E27" s="26"/>
      <c r="F27" s="26"/>
      <c r="G27" s="26"/>
      <c r="H27" s="256">
        <f t="shared" si="0"/>
        <v>0</v>
      </c>
    </row>
    <row r="28" spans="1:8" ht="15">
      <c r="A28" s="13"/>
      <c r="B28" s="6"/>
      <c r="C28" s="222"/>
      <c r="D28" s="26"/>
      <c r="E28" s="26"/>
      <c r="F28" s="26"/>
      <c r="G28" s="26"/>
      <c r="H28" s="256">
        <f t="shared" si="0"/>
        <v>0</v>
      </c>
    </row>
    <row r="29" spans="1:8" ht="15">
      <c r="A29" s="5" t="s">
        <v>245</v>
      </c>
      <c r="B29" s="6" t="s">
        <v>246</v>
      </c>
      <c r="C29" s="222"/>
      <c r="D29" s="26"/>
      <c r="E29" s="26"/>
      <c r="F29" s="26"/>
      <c r="G29" s="26"/>
      <c r="H29" s="256">
        <f t="shared" si="0"/>
        <v>0</v>
      </c>
    </row>
    <row r="30" spans="1:8" ht="15">
      <c r="A30" s="5" t="s">
        <v>247</v>
      </c>
      <c r="B30" s="6" t="s">
        <v>248</v>
      </c>
      <c r="C30" s="222">
        <f>C23*0.27</f>
        <v>318897.54000000004</v>
      </c>
      <c r="D30" s="26"/>
      <c r="E30" s="26"/>
      <c r="F30" s="26"/>
      <c r="G30" s="26"/>
      <c r="H30" s="256">
        <f t="shared" si="0"/>
        <v>318897.54000000004</v>
      </c>
    </row>
    <row r="31" spans="1:8" s="77" customFormat="1" ht="15.75">
      <c r="A31" s="19" t="s">
        <v>471</v>
      </c>
      <c r="B31" s="88" t="s">
        <v>249</v>
      </c>
      <c r="C31" s="246">
        <f>SUM(C30,C29,C26,C23,C20,C15,C10)</f>
        <v>1499999.54</v>
      </c>
      <c r="D31" s="76"/>
      <c r="E31" s="76"/>
      <c r="F31" s="76"/>
      <c r="G31" s="76"/>
      <c r="H31" s="256">
        <f t="shared" si="0"/>
        <v>1499999.54</v>
      </c>
    </row>
    <row r="32" spans="1:8" ht="15">
      <c r="A32" s="184" t="s">
        <v>723</v>
      </c>
      <c r="B32" s="185"/>
      <c r="C32" s="247">
        <v>794173</v>
      </c>
      <c r="D32" s="26"/>
      <c r="E32" s="26"/>
      <c r="F32" s="26"/>
      <c r="G32" s="26"/>
      <c r="H32" s="256">
        <f t="shared" si="0"/>
        <v>794173</v>
      </c>
    </row>
    <row r="33" spans="1:8" ht="15">
      <c r="A33" s="184" t="s">
        <v>724</v>
      </c>
      <c r="B33" s="87"/>
      <c r="C33" s="248">
        <v>1574803</v>
      </c>
      <c r="D33" s="26"/>
      <c r="E33" s="26"/>
      <c r="F33" s="26"/>
      <c r="G33" s="26"/>
      <c r="H33" s="256">
        <f t="shared" si="0"/>
        <v>1574803</v>
      </c>
    </row>
    <row r="34" spans="1:8" ht="15">
      <c r="A34" s="184" t="s">
        <v>725</v>
      </c>
      <c r="B34" s="87"/>
      <c r="C34" s="248">
        <v>386930</v>
      </c>
      <c r="D34" s="26"/>
      <c r="E34" s="26"/>
      <c r="F34" s="26"/>
      <c r="G34" s="26"/>
      <c r="H34" s="256">
        <f t="shared" si="0"/>
        <v>386930</v>
      </c>
    </row>
    <row r="35" spans="1:8" ht="15">
      <c r="A35" s="13"/>
      <c r="B35" s="87"/>
      <c r="C35" s="248"/>
      <c r="D35" s="26"/>
      <c r="E35" s="26"/>
      <c r="F35" s="26"/>
      <c r="G35" s="26"/>
      <c r="H35" s="256">
        <f t="shared" si="0"/>
        <v>0</v>
      </c>
    </row>
    <row r="36" spans="1:8" ht="15">
      <c r="A36" s="13"/>
      <c r="B36" s="87"/>
      <c r="C36" s="248"/>
      <c r="D36" s="26"/>
      <c r="E36" s="26"/>
      <c r="F36" s="26"/>
      <c r="G36" s="26"/>
      <c r="H36" s="256">
        <f t="shared" si="0"/>
        <v>0</v>
      </c>
    </row>
    <row r="37" spans="1:8" s="77" customFormat="1" ht="15">
      <c r="A37" s="15" t="s">
        <v>250</v>
      </c>
      <c r="B37" s="86" t="s">
        <v>251</v>
      </c>
      <c r="C37" s="233">
        <f>SUM(C32:C36)</f>
        <v>2755906</v>
      </c>
      <c r="D37" s="76"/>
      <c r="E37" s="76"/>
      <c r="F37" s="76"/>
      <c r="G37" s="76"/>
      <c r="H37" s="256">
        <f t="shared" si="0"/>
        <v>2755906</v>
      </c>
    </row>
    <row r="38" spans="1:8" ht="15">
      <c r="A38" s="13"/>
      <c r="B38" s="6"/>
      <c r="C38" s="222"/>
      <c r="D38" s="26"/>
      <c r="E38" s="26"/>
      <c r="F38" s="26"/>
      <c r="G38" s="26"/>
      <c r="H38" s="256">
        <f t="shared" si="0"/>
        <v>0</v>
      </c>
    </row>
    <row r="39" spans="1:8" ht="15">
      <c r="A39" s="13"/>
      <c r="B39" s="6"/>
      <c r="C39" s="222"/>
      <c r="D39" s="26"/>
      <c r="E39" s="26"/>
      <c r="F39" s="26"/>
      <c r="G39" s="26"/>
      <c r="H39" s="256">
        <f t="shared" si="0"/>
        <v>0</v>
      </c>
    </row>
    <row r="40" spans="1:8" ht="15">
      <c r="A40" s="13"/>
      <c r="B40" s="6"/>
      <c r="C40" s="222"/>
      <c r="D40" s="26"/>
      <c r="E40" s="26"/>
      <c r="F40" s="26"/>
      <c r="G40" s="26"/>
      <c r="H40" s="256">
        <f t="shared" si="0"/>
        <v>0</v>
      </c>
    </row>
    <row r="41" spans="1:8" ht="15">
      <c r="A41" s="13"/>
      <c r="B41" s="6"/>
      <c r="C41" s="222"/>
      <c r="D41" s="26"/>
      <c r="E41" s="26"/>
      <c r="F41" s="26"/>
      <c r="G41" s="26"/>
      <c r="H41" s="256">
        <f t="shared" si="0"/>
        <v>0</v>
      </c>
    </row>
    <row r="42" spans="1:8" ht="15">
      <c r="A42" s="13" t="s">
        <v>252</v>
      </c>
      <c r="B42" s="6" t="s">
        <v>253</v>
      </c>
      <c r="C42" s="222"/>
      <c r="D42" s="26"/>
      <c r="E42" s="26"/>
      <c r="F42" s="26"/>
      <c r="G42" s="26"/>
      <c r="H42" s="256">
        <f t="shared" si="0"/>
        <v>0</v>
      </c>
    </row>
    <row r="43" spans="1:8" ht="15">
      <c r="A43" s="13"/>
      <c r="B43" s="6"/>
      <c r="C43" s="222"/>
      <c r="D43" s="26"/>
      <c r="E43" s="26"/>
      <c r="F43" s="26"/>
      <c r="G43" s="26"/>
      <c r="H43" s="256">
        <f t="shared" si="0"/>
        <v>0</v>
      </c>
    </row>
    <row r="44" spans="1:8" ht="15">
      <c r="A44" s="13"/>
      <c r="B44" s="6"/>
      <c r="C44" s="222"/>
      <c r="D44" s="26"/>
      <c r="E44" s="26"/>
      <c r="F44" s="26"/>
      <c r="G44" s="26"/>
      <c r="H44" s="256">
        <f t="shared" si="0"/>
        <v>0</v>
      </c>
    </row>
    <row r="45" spans="1:8" ht="15">
      <c r="A45" s="13"/>
      <c r="B45" s="6"/>
      <c r="C45" s="222"/>
      <c r="D45" s="26"/>
      <c r="E45" s="26"/>
      <c r="F45" s="26"/>
      <c r="G45" s="26"/>
      <c r="H45" s="256">
        <f t="shared" si="0"/>
        <v>0</v>
      </c>
    </row>
    <row r="46" spans="1:8" ht="15">
      <c r="A46" s="13"/>
      <c r="B46" s="6"/>
      <c r="C46" s="222"/>
      <c r="D46" s="26"/>
      <c r="E46" s="26"/>
      <c r="F46" s="26"/>
      <c r="G46" s="26"/>
      <c r="H46" s="256">
        <f t="shared" si="0"/>
        <v>0</v>
      </c>
    </row>
    <row r="47" spans="1:8" ht="15">
      <c r="A47" s="13" t="s">
        <v>254</v>
      </c>
      <c r="B47" s="6" t="s">
        <v>255</v>
      </c>
      <c r="C47" s="222"/>
      <c r="D47" s="26"/>
      <c r="E47" s="26"/>
      <c r="F47" s="26"/>
      <c r="G47" s="26"/>
      <c r="H47" s="256">
        <f t="shared" si="0"/>
        <v>0</v>
      </c>
    </row>
    <row r="48" spans="1:8" ht="15">
      <c r="A48" s="13" t="s">
        <v>256</v>
      </c>
      <c r="B48" s="6" t="s">
        <v>257</v>
      </c>
      <c r="C48" s="222">
        <v>744094</v>
      </c>
      <c r="D48" s="26"/>
      <c r="E48" s="26"/>
      <c r="F48" s="26"/>
      <c r="G48" s="26"/>
      <c r="H48" s="256">
        <f t="shared" si="0"/>
        <v>744094</v>
      </c>
    </row>
    <row r="49" spans="1:8" s="77" customFormat="1" ht="15.75">
      <c r="A49" s="19" t="s">
        <v>472</v>
      </c>
      <c r="B49" s="88" t="s">
        <v>258</v>
      </c>
      <c r="C49" s="246">
        <f>SUM(C37+C42+C47+C48)</f>
        <v>3500000</v>
      </c>
      <c r="D49" s="76"/>
      <c r="E49" s="76"/>
      <c r="F49" s="76"/>
      <c r="G49" s="76"/>
      <c r="H49" s="256">
        <f t="shared" si="0"/>
        <v>3500000</v>
      </c>
    </row>
    <row r="52" spans="1:7" ht="15">
      <c r="A52" s="75" t="s">
        <v>78</v>
      </c>
      <c r="B52" s="75" t="s">
        <v>79</v>
      </c>
      <c r="C52" s="250" t="s">
        <v>80</v>
      </c>
      <c r="D52" s="75" t="s">
        <v>81</v>
      </c>
      <c r="E52" s="4"/>
      <c r="F52" s="4"/>
      <c r="G52" s="4"/>
    </row>
    <row r="53" spans="1:7" ht="15">
      <c r="A53" s="96"/>
      <c r="B53" s="96"/>
      <c r="C53" s="251"/>
      <c r="D53" s="96"/>
      <c r="E53" s="4"/>
      <c r="F53" s="4"/>
      <c r="G53" s="4"/>
    </row>
    <row r="54" spans="1:7" ht="15">
      <c r="A54" s="96"/>
      <c r="B54" s="96"/>
      <c r="C54" s="251"/>
      <c r="D54" s="96"/>
      <c r="E54" s="4"/>
      <c r="F54" s="4"/>
      <c r="G54" s="4"/>
    </row>
    <row r="55" spans="1:7" ht="15">
      <c r="A55" s="96"/>
      <c r="B55" s="96"/>
      <c r="C55" s="251"/>
      <c r="D55" s="96"/>
      <c r="E55" s="4"/>
      <c r="F55" s="4"/>
      <c r="G55" s="4"/>
    </row>
    <row r="56" spans="1:7" ht="15">
      <c r="A56" s="96"/>
      <c r="B56" s="96"/>
      <c r="C56" s="251"/>
      <c r="D56" s="96"/>
      <c r="E56" s="4"/>
      <c r="F56" s="4"/>
      <c r="G56" s="4"/>
    </row>
    <row r="57" spans="1:7" ht="15">
      <c r="A57" s="13" t="s">
        <v>236</v>
      </c>
      <c r="B57" s="6" t="s">
        <v>237</v>
      </c>
      <c r="C57" s="251"/>
      <c r="D57" s="96"/>
      <c r="E57" s="4"/>
      <c r="F57" s="4"/>
      <c r="G57" s="4"/>
    </row>
    <row r="58" spans="1:7" ht="15">
      <c r="A58" s="13"/>
      <c r="B58" s="6"/>
      <c r="C58" s="251"/>
      <c r="D58" s="96"/>
      <c r="E58" s="4"/>
      <c r="F58" s="4"/>
      <c r="G58" s="4"/>
    </row>
    <row r="59" spans="1:7" ht="15">
      <c r="A59" s="13"/>
      <c r="B59" s="6"/>
      <c r="C59" s="251"/>
      <c r="D59" s="96"/>
      <c r="E59" s="4"/>
      <c r="F59" s="4"/>
      <c r="G59" s="4"/>
    </row>
    <row r="60" spans="1:7" ht="15">
      <c r="A60" s="13"/>
      <c r="B60" s="6"/>
      <c r="C60" s="251"/>
      <c r="D60" s="96"/>
      <c r="E60" s="4"/>
      <c r="F60" s="4"/>
      <c r="G60" s="4"/>
    </row>
    <row r="61" spans="1:7" ht="15">
      <c r="A61" s="13"/>
      <c r="B61" s="6"/>
      <c r="C61" s="251"/>
      <c r="D61" s="96"/>
      <c r="E61" s="4"/>
      <c r="F61" s="4"/>
      <c r="G61" s="4"/>
    </row>
    <row r="62" spans="1:7" ht="15">
      <c r="A62" s="13" t="s">
        <v>470</v>
      </c>
      <c r="B62" s="6" t="s">
        <v>238</v>
      </c>
      <c r="C62" s="251"/>
      <c r="D62" s="96"/>
      <c r="E62" s="4"/>
      <c r="F62" s="4"/>
      <c r="G62" s="4"/>
    </row>
    <row r="63" spans="1:7" ht="15">
      <c r="A63" s="13"/>
      <c r="B63" s="6"/>
      <c r="C63" s="251"/>
      <c r="D63" s="96"/>
      <c r="E63" s="4"/>
      <c r="F63" s="4"/>
      <c r="G63" s="4"/>
    </row>
    <row r="64" spans="1:7" ht="15">
      <c r="A64" s="13"/>
      <c r="B64" s="6"/>
      <c r="C64" s="251"/>
      <c r="D64" s="96"/>
      <c r="E64" s="4"/>
      <c r="F64" s="4"/>
      <c r="G64" s="4"/>
    </row>
    <row r="65" spans="1:7" ht="15">
      <c r="A65" s="13"/>
      <c r="B65" s="6"/>
      <c r="C65" s="251"/>
      <c r="D65" s="96"/>
      <c r="E65" s="4"/>
      <c r="F65" s="4"/>
      <c r="G65" s="4"/>
    </row>
    <row r="66" spans="1:7" ht="15">
      <c r="A66" s="13"/>
      <c r="B66" s="6"/>
      <c r="C66" s="251"/>
      <c r="D66" s="96"/>
      <c r="E66" s="4"/>
      <c r="F66" s="4"/>
      <c r="G66" s="4"/>
    </row>
    <row r="67" spans="1:7" ht="15">
      <c r="A67" s="5" t="s">
        <v>239</v>
      </c>
      <c r="B67" s="6" t="s">
        <v>240</v>
      </c>
      <c r="C67" s="251"/>
      <c r="D67" s="96"/>
      <c r="E67" s="4"/>
      <c r="F67" s="4"/>
      <c r="G67" s="4"/>
    </row>
    <row r="68" spans="1:7" ht="15">
      <c r="A68" s="183"/>
      <c r="B68" s="6"/>
      <c r="C68" s="252"/>
      <c r="D68" s="96"/>
      <c r="E68" s="4"/>
      <c r="F68" s="4"/>
      <c r="G68" s="4"/>
    </row>
    <row r="69" spans="1:7" ht="15">
      <c r="A69" s="5"/>
      <c r="B69" s="6"/>
      <c r="C69" s="252"/>
      <c r="D69" s="96"/>
      <c r="E69" s="4"/>
      <c r="F69" s="4"/>
      <c r="G69" s="4"/>
    </row>
    <row r="70" spans="1:7" ht="30">
      <c r="A70" s="13" t="s">
        <v>733</v>
      </c>
      <c r="B70" s="6" t="s">
        <v>242</v>
      </c>
      <c r="C70" s="251">
        <v>1181102</v>
      </c>
      <c r="D70" s="96">
        <v>318898</v>
      </c>
      <c r="E70" s="4"/>
      <c r="F70" s="4"/>
      <c r="G70" s="4"/>
    </row>
    <row r="71" spans="1:7" ht="15.75">
      <c r="A71" s="19" t="s">
        <v>471</v>
      </c>
      <c r="B71" s="9" t="s">
        <v>249</v>
      </c>
      <c r="C71" s="253">
        <f>SUM(C70)</f>
        <v>1181102</v>
      </c>
      <c r="D71" s="89">
        <f>SUM(D70)</f>
        <v>318898</v>
      </c>
      <c r="E71" s="4"/>
      <c r="F71" s="4"/>
      <c r="G71" s="4"/>
    </row>
    <row r="72" spans="1:7" ht="15">
      <c r="A72" s="184" t="s">
        <v>723</v>
      </c>
      <c r="B72" s="6"/>
      <c r="C72" s="254">
        <v>794173</v>
      </c>
      <c r="D72" s="255">
        <f>C72*0.27</f>
        <v>214426.71000000002</v>
      </c>
      <c r="E72" s="4"/>
      <c r="F72" s="4"/>
      <c r="G72" s="4"/>
    </row>
    <row r="73" spans="1:7" ht="15">
      <c r="A73" s="184" t="s">
        <v>724</v>
      </c>
      <c r="B73" s="6"/>
      <c r="C73" s="251">
        <v>1574803</v>
      </c>
      <c r="D73" s="255">
        <f>C73*0.27</f>
        <v>425196.81000000006</v>
      </c>
      <c r="E73" s="4"/>
      <c r="F73" s="4"/>
      <c r="G73" s="4"/>
    </row>
    <row r="74" spans="1:7" ht="15">
      <c r="A74" s="184" t="s">
        <v>725</v>
      </c>
      <c r="B74" s="6"/>
      <c r="C74" s="251">
        <v>386930</v>
      </c>
      <c r="D74" s="255">
        <f>C74*0.27</f>
        <v>104471.1</v>
      </c>
      <c r="E74" s="4"/>
      <c r="F74" s="4"/>
      <c r="G74" s="4"/>
    </row>
    <row r="75" spans="1:7" ht="15">
      <c r="A75" s="13"/>
      <c r="B75" s="6"/>
      <c r="C75" s="251"/>
      <c r="D75" s="255">
        <f>C75*0.27</f>
        <v>0</v>
      </c>
      <c r="E75" s="4"/>
      <c r="F75" s="4"/>
      <c r="G75" s="4"/>
    </row>
    <row r="76" spans="1:7" ht="15">
      <c r="A76" s="13"/>
      <c r="B76" s="6"/>
      <c r="C76" s="251"/>
      <c r="D76" s="255">
        <f>C76*0.27</f>
        <v>0</v>
      </c>
      <c r="E76" s="4"/>
      <c r="F76" s="4"/>
      <c r="G76" s="4"/>
    </row>
    <row r="77" spans="1:7" ht="15">
      <c r="A77" s="15" t="s">
        <v>250</v>
      </c>
      <c r="B77" s="8" t="s">
        <v>251</v>
      </c>
      <c r="C77" s="250">
        <f>SUM(C72:C76)</f>
        <v>2755906</v>
      </c>
      <c r="D77" s="255">
        <v>774094</v>
      </c>
      <c r="E77" s="4"/>
      <c r="F77" s="4"/>
      <c r="G77" s="4"/>
    </row>
    <row r="78" spans="1:7" ht="15">
      <c r="A78" s="13"/>
      <c r="B78" s="6"/>
      <c r="C78" s="251"/>
      <c r="D78" s="96"/>
      <c r="E78" s="4"/>
      <c r="F78" s="4"/>
      <c r="G78" s="4"/>
    </row>
    <row r="79" spans="1:7" ht="15">
      <c r="A79" s="13"/>
      <c r="B79" s="6"/>
      <c r="C79" s="251"/>
      <c r="D79" s="96"/>
      <c r="E79" s="4"/>
      <c r="F79" s="4"/>
      <c r="G79" s="4"/>
    </row>
    <row r="80" spans="1:7" ht="15">
      <c r="A80" s="13"/>
      <c r="B80" s="6"/>
      <c r="C80" s="251"/>
      <c r="D80" s="96"/>
      <c r="E80" s="4"/>
      <c r="F80" s="4"/>
      <c r="G80" s="4"/>
    </row>
    <row r="81" spans="1:7" ht="15">
      <c r="A81" s="13" t="s">
        <v>252</v>
      </c>
      <c r="B81" s="6" t="s">
        <v>253</v>
      </c>
      <c r="C81" s="251"/>
      <c r="D81" s="96"/>
      <c r="E81" s="4"/>
      <c r="F81" s="4"/>
      <c r="G81" s="4"/>
    </row>
    <row r="82" spans="1:7" ht="15">
      <c r="A82" s="13"/>
      <c r="B82" s="6"/>
      <c r="C82" s="251"/>
      <c r="D82" s="96"/>
      <c r="E82" s="4"/>
      <c r="F82" s="4"/>
      <c r="G82" s="4"/>
    </row>
    <row r="83" spans="1:7" ht="15">
      <c r="A83" s="13"/>
      <c r="B83" s="6"/>
      <c r="C83" s="251"/>
      <c r="D83" s="96"/>
      <c r="E83" s="4"/>
      <c r="F83" s="4"/>
      <c r="G83" s="4"/>
    </row>
    <row r="84" spans="1:7" ht="15">
      <c r="A84" s="13"/>
      <c r="B84" s="6"/>
      <c r="C84" s="251"/>
      <c r="D84" s="96"/>
      <c r="E84" s="4"/>
      <c r="F84" s="4"/>
      <c r="G84" s="4"/>
    </row>
    <row r="85" spans="1:7" ht="15">
      <c r="A85" s="13"/>
      <c r="B85" s="6"/>
      <c r="C85" s="251"/>
      <c r="D85" s="96"/>
      <c r="E85" s="4"/>
      <c r="F85" s="4"/>
      <c r="G85" s="4"/>
    </row>
    <row r="86" spans="1:7" ht="15">
      <c r="A86" s="13" t="s">
        <v>254</v>
      </c>
      <c r="B86" s="6" t="s">
        <v>255</v>
      </c>
      <c r="C86" s="251"/>
      <c r="D86" s="96"/>
      <c r="E86" s="4"/>
      <c r="F86" s="4"/>
      <c r="G86" s="4"/>
    </row>
    <row r="87" spans="1:7" ht="15.75">
      <c r="A87" s="19" t="s">
        <v>472</v>
      </c>
      <c r="B87" s="9" t="s">
        <v>258</v>
      </c>
      <c r="C87" s="253">
        <f>SUM(C77)</f>
        <v>2755906</v>
      </c>
      <c r="D87" s="89">
        <f>SUM(D77)</f>
        <v>774094</v>
      </c>
      <c r="E87" s="4"/>
      <c r="F87" s="4"/>
      <c r="G87" s="4"/>
    </row>
    <row r="88" spans="1:7" ht="15">
      <c r="A88" s="4"/>
      <c r="B88" s="4"/>
      <c r="C88" s="249"/>
      <c r="D88" s="4"/>
      <c r="E88" s="4"/>
      <c r="F88" s="4"/>
      <c r="G88" s="4"/>
    </row>
    <row r="89" spans="1:7" ht="15">
      <c r="A89" s="4"/>
      <c r="B89" s="4"/>
      <c r="C89" s="249"/>
      <c r="D89" s="4"/>
      <c r="E89" s="4"/>
      <c r="F89" s="4"/>
      <c r="G89" s="4"/>
    </row>
    <row r="90" spans="1:7" ht="15">
      <c r="A90" s="4"/>
      <c r="B90" s="4"/>
      <c r="C90" s="249"/>
      <c r="D90" s="4"/>
      <c r="E90" s="4"/>
      <c r="F90" s="4"/>
      <c r="G90" s="4"/>
    </row>
    <row r="91" spans="1:7" ht="15">
      <c r="A91" s="4"/>
      <c r="B91" s="4"/>
      <c r="C91" s="249"/>
      <c r="D91" s="4"/>
      <c r="E91" s="4"/>
      <c r="F91" s="4"/>
      <c r="G91" s="4"/>
    </row>
    <row r="92" spans="1:7" ht="15">
      <c r="A92" s="4"/>
      <c r="B92" s="4"/>
      <c r="C92" s="249"/>
      <c r="D92" s="4"/>
      <c r="E92" s="4"/>
      <c r="F92" s="4"/>
      <c r="G92" s="4"/>
    </row>
    <row r="93" spans="1:7" ht="15">
      <c r="A93" s="4"/>
      <c r="B93" s="4"/>
      <c r="C93" s="249"/>
      <c r="D93" s="4"/>
      <c r="E93" s="4"/>
      <c r="F93" s="4"/>
      <c r="G93" s="4"/>
    </row>
  </sheetData>
  <sheetProtection/>
  <mergeCells count="3">
    <mergeCell ref="A2:H2"/>
    <mergeCell ref="A3:H3"/>
    <mergeCell ref="A1:H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3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9"/>
    <pageSetUpPr fitToPage="1"/>
  </sheetPr>
  <dimension ref="A1:C116"/>
  <sheetViews>
    <sheetView workbookViewId="0" topLeftCell="A32">
      <selection activeCell="C62" sqref="C62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4.140625" style="237" bestFit="1" customWidth="1"/>
  </cols>
  <sheetData>
    <row r="1" spans="1:3" ht="15">
      <c r="A1" s="268" t="s">
        <v>726</v>
      </c>
      <c r="B1" s="268"/>
      <c r="C1" s="268"/>
    </row>
    <row r="2" spans="1:3" ht="27" customHeight="1">
      <c r="A2" s="260" t="s">
        <v>702</v>
      </c>
      <c r="B2" s="264"/>
      <c r="C2" s="264"/>
    </row>
    <row r="3" spans="1:3" ht="27" customHeight="1">
      <c r="A3" s="263" t="s">
        <v>727</v>
      </c>
      <c r="B3" s="264"/>
      <c r="C3" s="264"/>
    </row>
    <row r="4" spans="1:3" ht="19.5" customHeight="1">
      <c r="A4" s="60"/>
      <c r="B4" s="61"/>
      <c r="C4" s="241"/>
    </row>
    <row r="5" ht="15">
      <c r="A5" s="4" t="s">
        <v>82</v>
      </c>
    </row>
    <row r="6" spans="1:3" ht="25.5">
      <c r="A6" s="42" t="s">
        <v>78</v>
      </c>
      <c r="B6" s="3" t="s">
        <v>134</v>
      </c>
      <c r="C6" s="242" t="s">
        <v>108</v>
      </c>
    </row>
    <row r="7" spans="1:3" ht="15">
      <c r="A7" s="13" t="s">
        <v>23</v>
      </c>
      <c r="B7" s="6" t="s">
        <v>224</v>
      </c>
      <c r="C7" s="222"/>
    </row>
    <row r="8" spans="1:3" ht="15">
      <c r="A8" s="13" t="s">
        <v>24</v>
      </c>
      <c r="B8" s="6" t="s">
        <v>224</v>
      </c>
      <c r="C8" s="222"/>
    </row>
    <row r="9" spans="1:3" ht="15">
      <c r="A9" s="13" t="s">
        <v>25</v>
      </c>
      <c r="B9" s="6" t="s">
        <v>224</v>
      </c>
      <c r="C9" s="222"/>
    </row>
    <row r="10" spans="1:3" ht="15">
      <c r="A10" s="13" t="s">
        <v>26</v>
      </c>
      <c r="B10" s="6" t="s">
        <v>224</v>
      </c>
      <c r="C10" s="222"/>
    </row>
    <row r="11" spans="1:3" ht="15">
      <c r="A11" s="13" t="s">
        <v>27</v>
      </c>
      <c r="B11" s="6" t="s">
        <v>224</v>
      </c>
      <c r="C11" s="222"/>
    </row>
    <row r="12" spans="1:3" ht="15">
      <c r="A12" s="13" t="s">
        <v>28</v>
      </c>
      <c r="B12" s="6" t="s">
        <v>224</v>
      </c>
      <c r="C12" s="222"/>
    </row>
    <row r="13" spans="1:3" ht="15">
      <c r="A13" s="13" t="s">
        <v>29</v>
      </c>
      <c r="B13" s="6" t="s">
        <v>224</v>
      </c>
      <c r="C13" s="222"/>
    </row>
    <row r="14" spans="1:3" ht="15">
      <c r="A14" s="13" t="s">
        <v>30</v>
      </c>
      <c r="B14" s="6" t="s">
        <v>224</v>
      </c>
      <c r="C14" s="222"/>
    </row>
    <row r="15" spans="1:3" ht="15">
      <c r="A15" s="13" t="s">
        <v>31</v>
      </c>
      <c r="B15" s="6" t="s">
        <v>224</v>
      </c>
      <c r="C15" s="222"/>
    </row>
    <row r="16" spans="1:3" ht="15">
      <c r="A16" s="13" t="s">
        <v>32</v>
      </c>
      <c r="B16" s="6" t="s">
        <v>224</v>
      </c>
      <c r="C16" s="222"/>
    </row>
    <row r="17" spans="1:3" ht="25.5">
      <c r="A17" s="11" t="s">
        <v>464</v>
      </c>
      <c r="B17" s="8" t="s">
        <v>224</v>
      </c>
      <c r="C17" s="222"/>
    </row>
    <row r="18" spans="1:3" ht="15">
      <c r="A18" s="13" t="s">
        <v>23</v>
      </c>
      <c r="B18" s="6" t="s">
        <v>225</v>
      </c>
      <c r="C18" s="222"/>
    </row>
    <row r="19" spans="1:3" ht="15">
      <c r="A19" s="13" t="s">
        <v>24</v>
      </c>
      <c r="B19" s="6" t="s">
        <v>225</v>
      </c>
      <c r="C19" s="222"/>
    </row>
    <row r="20" spans="1:3" ht="15">
      <c r="A20" s="13" t="s">
        <v>25</v>
      </c>
      <c r="B20" s="6" t="s">
        <v>225</v>
      </c>
      <c r="C20" s="222"/>
    </row>
    <row r="21" spans="1:3" ht="15">
      <c r="A21" s="13" t="s">
        <v>26</v>
      </c>
      <c r="B21" s="6" t="s">
        <v>225</v>
      </c>
      <c r="C21" s="222"/>
    </row>
    <row r="22" spans="1:3" ht="15">
      <c r="A22" s="13" t="s">
        <v>27</v>
      </c>
      <c r="B22" s="6" t="s">
        <v>225</v>
      </c>
      <c r="C22" s="222"/>
    </row>
    <row r="23" spans="1:3" ht="15">
      <c r="A23" s="13" t="s">
        <v>28</v>
      </c>
      <c r="B23" s="6" t="s">
        <v>225</v>
      </c>
      <c r="C23" s="222"/>
    </row>
    <row r="24" spans="1:3" ht="15">
      <c r="A24" s="13" t="s">
        <v>29</v>
      </c>
      <c r="B24" s="6" t="s">
        <v>225</v>
      </c>
      <c r="C24" s="222"/>
    </row>
    <row r="25" spans="1:3" ht="15">
      <c r="A25" s="13" t="s">
        <v>30</v>
      </c>
      <c r="B25" s="6" t="s">
        <v>225</v>
      </c>
      <c r="C25" s="222"/>
    </row>
    <row r="26" spans="1:3" ht="15">
      <c r="A26" s="13" t="s">
        <v>31</v>
      </c>
      <c r="B26" s="6" t="s">
        <v>225</v>
      </c>
      <c r="C26" s="222"/>
    </row>
    <row r="27" spans="1:3" ht="15">
      <c r="A27" s="13" t="s">
        <v>32</v>
      </c>
      <c r="B27" s="6" t="s">
        <v>225</v>
      </c>
      <c r="C27" s="222"/>
    </row>
    <row r="28" spans="1:3" ht="25.5">
      <c r="A28" s="11" t="s">
        <v>465</v>
      </c>
      <c r="B28" s="8" t="s">
        <v>225</v>
      </c>
      <c r="C28" s="222"/>
    </row>
    <row r="29" spans="1:3" ht="15">
      <c r="A29" s="13" t="s">
        <v>23</v>
      </c>
      <c r="B29" s="6" t="s">
        <v>226</v>
      </c>
      <c r="C29" s="222"/>
    </row>
    <row r="30" spans="1:3" ht="15">
      <c r="A30" s="13" t="s">
        <v>24</v>
      </c>
      <c r="B30" s="6" t="s">
        <v>226</v>
      </c>
      <c r="C30" s="222"/>
    </row>
    <row r="31" spans="1:3" ht="15">
      <c r="A31" s="13" t="s">
        <v>25</v>
      </c>
      <c r="B31" s="6" t="s">
        <v>226</v>
      </c>
      <c r="C31" s="222"/>
    </row>
    <row r="32" spans="1:3" ht="15">
      <c r="A32" s="13" t="s">
        <v>26</v>
      </c>
      <c r="B32" s="6" t="s">
        <v>226</v>
      </c>
      <c r="C32" s="222"/>
    </row>
    <row r="33" spans="1:3" ht="15">
      <c r="A33" s="13" t="s">
        <v>27</v>
      </c>
      <c r="B33" s="6" t="s">
        <v>226</v>
      </c>
      <c r="C33" s="222"/>
    </row>
    <row r="34" spans="1:3" ht="15">
      <c r="A34" s="13" t="s">
        <v>28</v>
      </c>
      <c r="B34" s="6" t="s">
        <v>226</v>
      </c>
      <c r="C34" s="222"/>
    </row>
    <row r="35" spans="1:3" ht="15">
      <c r="A35" s="13" t="s">
        <v>29</v>
      </c>
      <c r="B35" s="6" t="s">
        <v>226</v>
      </c>
      <c r="C35" s="223">
        <f>1091460+328562+400000+600000</f>
        <v>2420022</v>
      </c>
    </row>
    <row r="36" spans="1:3" ht="15">
      <c r="A36" s="13" t="s">
        <v>30</v>
      </c>
      <c r="B36" s="6" t="s">
        <v>226</v>
      </c>
      <c r="C36" s="223">
        <f>180000+90000+55474</f>
        <v>325474</v>
      </c>
    </row>
    <row r="37" spans="1:3" ht="15">
      <c r="A37" s="13" t="s">
        <v>31</v>
      </c>
      <c r="B37" s="6" t="s">
        <v>226</v>
      </c>
      <c r="C37" s="222"/>
    </row>
    <row r="38" spans="1:3" ht="15">
      <c r="A38" s="13" t="s">
        <v>32</v>
      </c>
      <c r="B38" s="6" t="s">
        <v>226</v>
      </c>
      <c r="C38" s="222"/>
    </row>
    <row r="39" spans="1:3" ht="15">
      <c r="A39" s="11" t="s">
        <v>466</v>
      </c>
      <c r="B39" s="8" t="s">
        <v>226</v>
      </c>
      <c r="C39" s="222">
        <f>SUM(C29:C38)</f>
        <v>2745496</v>
      </c>
    </row>
    <row r="40" spans="1:3" ht="15">
      <c r="A40" s="13" t="s">
        <v>33</v>
      </c>
      <c r="B40" s="5" t="s">
        <v>228</v>
      </c>
      <c r="C40" s="222"/>
    </row>
    <row r="41" spans="1:3" ht="15">
      <c r="A41" s="13" t="s">
        <v>34</v>
      </c>
      <c r="B41" s="5" t="s">
        <v>228</v>
      </c>
      <c r="C41" s="222"/>
    </row>
    <row r="42" spans="1:3" ht="15">
      <c r="A42" s="13" t="s">
        <v>35</v>
      </c>
      <c r="B42" s="5" t="s">
        <v>228</v>
      </c>
      <c r="C42" s="222"/>
    </row>
    <row r="43" spans="1:3" ht="15">
      <c r="A43" s="5" t="s">
        <v>36</v>
      </c>
      <c r="B43" s="5" t="s">
        <v>228</v>
      </c>
      <c r="C43" s="222"/>
    </row>
    <row r="44" spans="1:3" ht="15">
      <c r="A44" s="5" t="s">
        <v>37</v>
      </c>
      <c r="B44" s="5" t="s">
        <v>228</v>
      </c>
      <c r="C44" s="222"/>
    </row>
    <row r="45" spans="1:3" ht="15">
      <c r="A45" s="5" t="s">
        <v>38</v>
      </c>
      <c r="B45" s="5" t="s">
        <v>228</v>
      </c>
      <c r="C45" s="222"/>
    </row>
    <row r="46" spans="1:3" ht="15">
      <c r="A46" s="13" t="s">
        <v>39</v>
      </c>
      <c r="B46" s="5" t="s">
        <v>228</v>
      </c>
      <c r="C46" s="222"/>
    </row>
    <row r="47" spans="1:3" ht="15">
      <c r="A47" s="13" t="s">
        <v>40</v>
      </c>
      <c r="B47" s="5" t="s">
        <v>228</v>
      </c>
      <c r="C47" s="222"/>
    </row>
    <row r="48" spans="1:3" ht="15">
      <c r="A48" s="13" t="s">
        <v>41</v>
      </c>
      <c r="B48" s="5" t="s">
        <v>228</v>
      </c>
      <c r="C48" s="222"/>
    </row>
    <row r="49" spans="1:3" ht="15">
      <c r="A49" s="13" t="s">
        <v>42</v>
      </c>
      <c r="B49" s="5" t="s">
        <v>228</v>
      </c>
      <c r="C49" s="222"/>
    </row>
    <row r="50" spans="1:3" ht="25.5">
      <c r="A50" s="11" t="s">
        <v>467</v>
      </c>
      <c r="B50" s="8" t="s">
        <v>228</v>
      </c>
      <c r="C50" s="222"/>
    </row>
    <row r="51" spans="1:3" ht="15">
      <c r="A51" s="13" t="s">
        <v>33</v>
      </c>
      <c r="B51" s="5" t="s">
        <v>233</v>
      </c>
      <c r="C51" s="222">
        <v>20000</v>
      </c>
    </row>
    <row r="52" spans="1:3" ht="15">
      <c r="A52" s="13" t="s">
        <v>34</v>
      </c>
      <c r="B52" s="5" t="s">
        <v>233</v>
      </c>
      <c r="C52" s="222">
        <v>780000</v>
      </c>
    </row>
    <row r="53" spans="1:3" ht="15">
      <c r="A53" s="13" t="s">
        <v>35</v>
      </c>
      <c r="B53" s="5" t="s">
        <v>233</v>
      </c>
      <c r="C53" s="222"/>
    </row>
    <row r="54" spans="1:3" ht="15">
      <c r="A54" s="5" t="s">
        <v>36</v>
      </c>
      <c r="B54" s="5" t="s">
        <v>233</v>
      </c>
      <c r="C54" s="222"/>
    </row>
    <row r="55" spans="1:3" ht="15">
      <c r="A55" s="5" t="s">
        <v>37</v>
      </c>
      <c r="B55" s="5" t="s">
        <v>233</v>
      </c>
      <c r="C55" s="222"/>
    </row>
    <row r="56" spans="1:3" ht="15">
      <c r="A56" s="5" t="s">
        <v>38</v>
      </c>
      <c r="B56" s="5" t="s">
        <v>233</v>
      </c>
      <c r="C56" s="222"/>
    </row>
    <row r="57" spans="1:3" ht="15">
      <c r="A57" s="13" t="s">
        <v>39</v>
      </c>
      <c r="B57" s="5" t="s">
        <v>233</v>
      </c>
      <c r="C57" s="222"/>
    </row>
    <row r="58" spans="1:3" ht="15">
      <c r="A58" s="13" t="s">
        <v>43</v>
      </c>
      <c r="B58" s="5" t="s">
        <v>233</v>
      </c>
      <c r="C58" s="222"/>
    </row>
    <row r="59" spans="1:3" ht="15">
      <c r="A59" s="13" t="s">
        <v>41</v>
      </c>
      <c r="B59" s="5" t="s">
        <v>233</v>
      </c>
      <c r="C59" s="222"/>
    </row>
    <row r="60" spans="1:3" ht="15">
      <c r="A60" s="13" t="s">
        <v>42</v>
      </c>
      <c r="B60" s="5" t="s">
        <v>233</v>
      </c>
      <c r="C60" s="222"/>
    </row>
    <row r="61" spans="1:3" ht="15">
      <c r="A61" s="15" t="s">
        <v>468</v>
      </c>
      <c r="B61" s="8" t="s">
        <v>233</v>
      </c>
      <c r="C61" s="222">
        <f>SUM(C51:C60)</f>
        <v>800000</v>
      </c>
    </row>
    <row r="62" spans="1:3" ht="15">
      <c r="A62" s="13" t="s">
        <v>23</v>
      </c>
      <c r="B62" s="6" t="s">
        <v>261</v>
      </c>
      <c r="C62" s="222"/>
    </row>
    <row r="63" spans="1:3" ht="15">
      <c r="A63" s="13" t="s">
        <v>24</v>
      </c>
      <c r="B63" s="6" t="s">
        <v>261</v>
      </c>
      <c r="C63" s="222"/>
    </row>
    <row r="64" spans="1:3" ht="15">
      <c r="A64" s="13" t="s">
        <v>25</v>
      </c>
      <c r="B64" s="6" t="s">
        <v>261</v>
      </c>
      <c r="C64" s="222"/>
    </row>
    <row r="65" spans="1:3" ht="15">
      <c r="A65" s="13" t="s">
        <v>26</v>
      </c>
      <c r="B65" s="6" t="s">
        <v>261</v>
      </c>
      <c r="C65" s="222"/>
    </row>
    <row r="66" spans="1:3" ht="15">
      <c r="A66" s="13" t="s">
        <v>27</v>
      </c>
      <c r="B66" s="6" t="s">
        <v>261</v>
      </c>
      <c r="C66" s="222"/>
    </row>
    <row r="67" spans="1:3" ht="15">
      <c r="A67" s="13" t="s">
        <v>28</v>
      </c>
      <c r="B67" s="6" t="s">
        <v>261</v>
      </c>
      <c r="C67" s="222"/>
    </row>
    <row r="68" spans="1:3" ht="15">
      <c r="A68" s="13" t="s">
        <v>29</v>
      </c>
      <c r="B68" s="6" t="s">
        <v>261</v>
      </c>
      <c r="C68" s="222"/>
    </row>
    <row r="69" spans="1:3" ht="15">
      <c r="A69" s="13" t="s">
        <v>30</v>
      </c>
      <c r="B69" s="6" t="s">
        <v>261</v>
      </c>
      <c r="C69" s="222"/>
    </row>
    <row r="70" spans="1:3" ht="15">
      <c r="A70" s="13" t="s">
        <v>31</v>
      </c>
      <c r="B70" s="6" t="s">
        <v>261</v>
      </c>
      <c r="C70" s="222"/>
    </row>
    <row r="71" spans="1:3" ht="15">
      <c r="A71" s="13" t="s">
        <v>32</v>
      </c>
      <c r="B71" s="6" t="s">
        <v>261</v>
      </c>
      <c r="C71" s="222"/>
    </row>
    <row r="72" spans="1:3" ht="25.5">
      <c r="A72" s="11" t="s">
        <v>477</v>
      </c>
      <c r="B72" s="8" t="s">
        <v>261</v>
      </c>
      <c r="C72" s="222"/>
    </row>
    <row r="73" spans="1:3" ht="15">
      <c r="A73" s="13" t="s">
        <v>23</v>
      </c>
      <c r="B73" s="6" t="s">
        <v>262</v>
      </c>
      <c r="C73" s="222"/>
    </row>
    <row r="74" spans="1:3" ht="15">
      <c r="A74" s="13" t="s">
        <v>24</v>
      </c>
      <c r="B74" s="6" t="s">
        <v>262</v>
      </c>
      <c r="C74" s="222"/>
    </row>
    <row r="75" spans="1:3" ht="15">
      <c r="A75" s="13" t="s">
        <v>25</v>
      </c>
      <c r="B75" s="6" t="s">
        <v>262</v>
      </c>
      <c r="C75" s="222"/>
    </row>
    <row r="76" spans="1:3" ht="15">
      <c r="A76" s="13" t="s">
        <v>26</v>
      </c>
      <c r="B76" s="6" t="s">
        <v>262</v>
      </c>
      <c r="C76" s="222"/>
    </row>
    <row r="77" spans="1:3" ht="15">
      <c r="A77" s="13" t="s">
        <v>27</v>
      </c>
      <c r="B77" s="6" t="s">
        <v>262</v>
      </c>
      <c r="C77" s="222"/>
    </row>
    <row r="78" spans="1:3" ht="15">
      <c r="A78" s="13" t="s">
        <v>28</v>
      </c>
      <c r="B78" s="6" t="s">
        <v>262</v>
      </c>
      <c r="C78" s="222"/>
    </row>
    <row r="79" spans="1:3" ht="15">
      <c r="A79" s="13" t="s">
        <v>29</v>
      </c>
      <c r="B79" s="6" t="s">
        <v>262</v>
      </c>
      <c r="C79" s="222"/>
    </row>
    <row r="80" spans="1:3" ht="15">
      <c r="A80" s="13" t="s">
        <v>30</v>
      </c>
      <c r="B80" s="6" t="s">
        <v>262</v>
      </c>
      <c r="C80" s="222"/>
    </row>
    <row r="81" spans="1:3" ht="15">
      <c r="A81" s="13" t="s">
        <v>31</v>
      </c>
      <c r="B81" s="6" t="s">
        <v>262</v>
      </c>
      <c r="C81" s="222"/>
    </row>
    <row r="82" spans="1:3" ht="15">
      <c r="A82" s="13" t="s">
        <v>32</v>
      </c>
      <c r="B82" s="6" t="s">
        <v>262</v>
      </c>
      <c r="C82" s="222"/>
    </row>
    <row r="83" spans="1:3" ht="25.5">
      <c r="A83" s="11" t="s">
        <v>476</v>
      </c>
      <c r="B83" s="8" t="s">
        <v>262</v>
      </c>
      <c r="C83" s="222"/>
    </row>
    <row r="84" spans="1:3" ht="15">
      <c r="A84" s="13" t="s">
        <v>23</v>
      </c>
      <c r="B84" s="6" t="s">
        <v>263</v>
      </c>
      <c r="C84" s="222"/>
    </row>
    <row r="85" spans="1:3" ht="15">
      <c r="A85" s="13" t="s">
        <v>24</v>
      </c>
      <c r="B85" s="6" t="s">
        <v>263</v>
      </c>
      <c r="C85" s="222"/>
    </row>
    <row r="86" spans="1:3" ht="15">
      <c r="A86" s="13" t="s">
        <v>25</v>
      </c>
      <c r="B86" s="6" t="s">
        <v>263</v>
      </c>
      <c r="C86" s="222"/>
    </row>
    <row r="87" spans="1:3" ht="15">
      <c r="A87" s="13" t="s">
        <v>26</v>
      </c>
      <c r="B87" s="6" t="s">
        <v>263</v>
      </c>
      <c r="C87" s="222"/>
    </row>
    <row r="88" spans="1:3" ht="15">
      <c r="A88" s="13" t="s">
        <v>27</v>
      </c>
      <c r="B88" s="6" t="s">
        <v>263</v>
      </c>
      <c r="C88" s="222"/>
    </row>
    <row r="89" spans="1:3" ht="15">
      <c r="A89" s="13" t="s">
        <v>28</v>
      </c>
      <c r="B89" s="6" t="s">
        <v>263</v>
      </c>
      <c r="C89" s="222"/>
    </row>
    <row r="90" spans="1:3" ht="15">
      <c r="A90" s="13" t="s">
        <v>29</v>
      </c>
      <c r="B90" s="6" t="s">
        <v>263</v>
      </c>
      <c r="C90" s="222"/>
    </row>
    <row r="91" spans="1:3" ht="15">
      <c r="A91" s="13" t="s">
        <v>30</v>
      </c>
      <c r="B91" s="6" t="s">
        <v>263</v>
      </c>
      <c r="C91" s="222"/>
    </row>
    <row r="92" spans="1:3" ht="15">
      <c r="A92" s="13" t="s">
        <v>31</v>
      </c>
      <c r="B92" s="6" t="s">
        <v>263</v>
      </c>
      <c r="C92" s="222"/>
    </row>
    <row r="93" spans="1:3" ht="15">
      <c r="A93" s="13" t="s">
        <v>32</v>
      </c>
      <c r="B93" s="6" t="s">
        <v>263</v>
      </c>
      <c r="C93" s="222"/>
    </row>
    <row r="94" spans="1:3" ht="15">
      <c r="A94" s="11" t="s">
        <v>475</v>
      </c>
      <c r="B94" s="8" t="s">
        <v>263</v>
      </c>
      <c r="C94" s="222"/>
    </row>
    <row r="95" spans="1:3" ht="15">
      <c r="A95" s="13" t="s">
        <v>33</v>
      </c>
      <c r="B95" s="5" t="s">
        <v>265</v>
      </c>
      <c r="C95" s="222"/>
    </row>
    <row r="96" spans="1:3" ht="15">
      <c r="A96" s="13" t="s">
        <v>34</v>
      </c>
      <c r="B96" s="6" t="s">
        <v>265</v>
      </c>
      <c r="C96" s="222"/>
    </row>
    <row r="97" spans="1:3" ht="15">
      <c r="A97" s="13" t="s">
        <v>35</v>
      </c>
      <c r="B97" s="5" t="s">
        <v>265</v>
      </c>
      <c r="C97" s="222"/>
    </row>
    <row r="98" spans="1:3" ht="15">
      <c r="A98" s="5" t="s">
        <v>36</v>
      </c>
      <c r="B98" s="6" t="s">
        <v>265</v>
      </c>
      <c r="C98" s="222"/>
    </row>
    <row r="99" spans="1:3" ht="15">
      <c r="A99" s="5" t="s">
        <v>37</v>
      </c>
      <c r="B99" s="5" t="s">
        <v>265</v>
      </c>
      <c r="C99" s="222"/>
    </row>
    <row r="100" spans="1:3" ht="15">
      <c r="A100" s="5" t="s">
        <v>38</v>
      </c>
      <c r="B100" s="6" t="s">
        <v>265</v>
      </c>
      <c r="C100" s="222"/>
    </row>
    <row r="101" spans="1:3" ht="15">
      <c r="A101" s="13" t="s">
        <v>39</v>
      </c>
      <c r="B101" s="5" t="s">
        <v>265</v>
      </c>
      <c r="C101" s="222"/>
    </row>
    <row r="102" spans="1:3" ht="15">
      <c r="A102" s="13" t="s">
        <v>43</v>
      </c>
      <c r="B102" s="6" t="s">
        <v>265</v>
      </c>
      <c r="C102" s="222"/>
    </row>
    <row r="103" spans="1:3" ht="15">
      <c r="A103" s="13" t="s">
        <v>41</v>
      </c>
      <c r="B103" s="5" t="s">
        <v>265</v>
      </c>
      <c r="C103" s="222"/>
    </row>
    <row r="104" spans="1:3" ht="15">
      <c r="A104" s="13" t="s">
        <v>42</v>
      </c>
      <c r="B104" s="6" t="s">
        <v>265</v>
      </c>
      <c r="C104" s="222"/>
    </row>
    <row r="105" spans="1:3" ht="25.5">
      <c r="A105" s="11" t="s">
        <v>474</v>
      </c>
      <c r="B105" s="8" t="s">
        <v>265</v>
      </c>
      <c r="C105" s="222"/>
    </row>
    <row r="106" spans="1:3" ht="15">
      <c r="A106" s="13" t="s">
        <v>33</v>
      </c>
      <c r="B106" s="5" t="s">
        <v>268</v>
      </c>
      <c r="C106" s="222"/>
    </row>
    <row r="107" spans="1:3" ht="15">
      <c r="A107" s="13" t="s">
        <v>34</v>
      </c>
      <c r="B107" s="5" t="s">
        <v>268</v>
      </c>
      <c r="C107" s="222"/>
    </row>
    <row r="108" spans="1:3" ht="15">
      <c r="A108" s="13" t="s">
        <v>35</v>
      </c>
      <c r="B108" s="5" t="s">
        <v>268</v>
      </c>
      <c r="C108" s="222"/>
    </row>
    <row r="109" spans="1:3" ht="15">
      <c r="A109" s="5" t="s">
        <v>36</v>
      </c>
      <c r="B109" s="5" t="s">
        <v>268</v>
      </c>
      <c r="C109" s="222"/>
    </row>
    <row r="110" spans="1:3" ht="15">
      <c r="A110" s="5" t="s">
        <v>37</v>
      </c>
      <c r="B110" s="5" t="s">
        <v>268</v>
      </c>
      <c r="C110" s="222"/>
    </row>
    <row r="111" spans="1:3" ht="15">
      <c r="A111" s="5" t="s">
        <v>38</v>
      </c>
      <c r="B111" s="5" t="s">
        <v>268</v>
      </c>
      <c r="C111" s="222"/>
    </row>
    <row r="112" spans="1:3" ht="15">
      <c r="A112" s="13" t="s">
        <v>39</v>
      </c>
      <c r="B112" s="5" t="s">
        <v>268</v>
      </c>
      <c r="C112" s="222"/>
    </row>
    <row r="113" spans="1:3" ht="15">
      <c r="A113" s="13" t="s">
        <v>43</v>
      </c>
      <c r="B113" s="5" t="s">
        <v>268</v>
      </c>
      <c r="C113" s="222"/>
    </row>
    <row r="114" spans="1:3" ht="15">
      <c r="A114" s="13" t="s">
        <v>41</v>
      </c>
      <c r="B114" s="5" t="s">
        <v>268</v>
      </c>
      <c r="C114" s="222"/>
    </row>
    <row r="115" spans="1:3" ht="15">
      <c r="A115" s="13" t="s">
        <v>42</v>
      </c>
      <c r="B115" s="5" t="s">
        <v>268</v>
      </c>
      <c r="C115" s="222"/>
    </row>
    <row r="116" spans="1:3" ht="15">
      <c r="A116" s="15" t="s">
        <v>508</v>
      </c>
      <c r="B116" s="8" t="s">
        <v>268</v>
      </c>
      <c r="C116" s="222"/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2</cp:lastModifiedBy>
  <cp:lastPrinted>2017-03-21T14:01:08Z</cp:lastPrinted>
  <dcterms:created xsi:type="dcterms:W3CDTF">2014-01-03T21:48:14Z</dcterms:created>
  <dcterms:modified xsi:type="dcterms:W3CDTF">2018-02-23T07:50:16Z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