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85" windowWidth="15600" windowHeight="5670" tabRatio="697" activeTab="0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a.m." sheetId="8" r:id="rId8"/>
    <sheet name="7.b.m" sheetId="9" r:id="rId9"/>
    <sheet name="7.c.m" sheetId="10" r:id="rId10"/>
    <sheet name="8.a.m" sheetId="11" r:id="rId11"/>
    <sheet name="8.b.m" sheetId="12" r:id="rId12"/>
    <sheet name="8.c.m" sheetId="13" r:id="rId13"/>
  </sheets>
  <externalReferences>
    <externalReference r:id="rId16"/>
    <externalReference r:id="rId17"/>
  </externalReferences>
  <definedNames>
    <definedName name="_xlnm._FilterDatabase" localSheetId="3" hidden="1">'4.a.m'!$C$1:$C$114</definedName>
    <definedName name="_xlnm._FilterDatabase" localSheetId="4" hidden="1">'4.b.m.'!$C$1:$C$728</definedName>
    <definedName name="_xlfn.AGGREGATE" hidden="1">#NAME?</definedName>
    <definedName name="_xlnm.Print_Titles" localSheetId="1">'2.m'!$1:$13</definedName>
    <definedName name="_xlnm.Print_Titles" localSheetId="3">'4.a.m'!$1:$7</definedName>
    <definedName name="_xlnm.Print_Titles" localSheetId="9">'7.c.m'!$1:$5</definedName>
    <definedName name="_xlnm.Print_Area" localSheetId="1">'2.m'!$A$1:$I$127</definedName>
    <definedName name="_xlnm.Print_Area" localSheetId="3">'4.a.m'!$A$1:$AK$108</definedName>
    <definedName name="_xlnm.Print_Area" localSheetId="4">'4.b.m.'!$A$1:$R$658</definedName>
    <definedName name="_xlnm.Print_Area" localSheetId="9">'7.c.m'!$A$1:$L$62</definedName>
    <definedName name="_xlnm.Print_Area" localSheetId="10">'8.a.m'!$B$1:$L$23</definedName>
    <definedName name="_xlnm.Print_Area" localSheetId="12">'8.c.m'!$A$1:$AT$2</definedName>
  </definedNames>
  <calcPr fullCalcOnLoad="1"/>
</workbook>
</file>

<file path=xl/comments10.xml><?xml version="1.0" encoding="utf-8"?>
<comments xmlns="http://schemas.openxmlformats.org/spreadsheetml/2006/main">
  <authors>
    <author>user1</author>
  </authors>
  <commentList>
    <comment ref="U64" authorId="0">
      <text>
        <r>
          <rPr>
            <b/>
            <sz val="9"/>
            <rFont val="Tahoma"/>
            <family val="0"/>
          </rPr>
          <t>user1: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user1</author>
  </authors>
  <commentList>
    <comment ref="L388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<sst xmlns="http://schemas.openxmlformats.org/spreadsheetml/2006/main" count="2710" uniqueCount="1217">
  <si>
    <t>Kormányzati funkció (szakfeladat) száma:  011130</t>
  </si>
  <si>
    <t>megnevezése: Önkormányzatok és önkormányzati hivatalok jogalkotó
                        és általános igazgatási tevékenysége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</si>
  <si>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</si>
  <si>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</si>
  <si>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</si>
  <si>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</si>
  <si>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</si>
  <si>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</si>
  <si>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</si>
  <si>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</si>
  <si>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K</t>
  </si>
  <si>
    <t>irodaszer</t>
  </si>
  <si>
    <t xml:space="preserve">könyv beszerzés </t>
  </si>
  <si>
    <t>egyéb szakmai anyag beszerzése</t>
  </si>
  <si>
    <t>foglalkozás eü.</t>
  </si>
  <si>
    <t>bankköltség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</si>
  <si>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</si>
  <si>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</si>
  <si>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</si>
  <si>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</si>
  <si>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</si>
  <si>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</si>
  <si>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</si>
  <si>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</si>
  <si>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</si>
  <si>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</si>
  <si>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</si>
  <si>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vllamosenergia szolgáltatás</t>
  </si>
  <si>
    <t>víz- és csatornadíj</t>
  </si>
  <si>
    <t>Karbantartási, kisjavítási sz.</t>
  </si>
  <si>
    <t>szemétszállítás</t>
  </si>
  <si>
    <t>RÉSZGAZDA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</si>
  <si>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</si>
  <si>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</si>
  <si>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</si>
  <si>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</si>
  <si>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Hivatal működési támogatása Kislőd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</si>
  <si>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</si>
  <si>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</si>
  <si>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</si>
  <si>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</si>
  <si>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</si>
  <si>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</si>
  <si>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</si>
  <si>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</si>
  <si>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</si>
  <si>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főkönyvi szám</t>
  </si>
  <si>
    <t>hajtó és kenőanyag beszerzés</t>
  </si>
  <si>
    <t>tisztítószer</t>
  </si>
  <si>
    <t>Biztosítás   kötelező, utas, casco</t>
  </si>
  <si>
    <t>egyéb üzemeltetés (mosatás)</t>
  </si>
  <si>
    <t>Kormányzati funkció (szakfeladat) száma:   045160</t>
  </si>
  <si>
    <t>megnevezése: Közutak, hidak, alagutak üzemeltetése</t>
  </si>
  <si>
    <t>egyéb üzemeltetés, fenntartás---- hótolás, sikosság ment.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</si>
  <si>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</si>
  <si>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</si>
  <si>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</si>
  <si>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</si>
  <si>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</si>
  <si>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vllamosenergia szolgáltatás  (Tájház nyári ktg.)</t>
  </si>
  <si>
    <t>víz- és csatornadíj  (Tájház nyári ktg.)</t>
  </si>
  <si>
    <t>karbantartási, kisjavítási szolgáltatási kiadások Tájház</t>
  </si>
  <si>
    <t>szállítási szolgáltatás</t>
  </si>
  <si>
    <t>kéményseprés része</t>
  </si>
  <si>
    <t>tűzvédelmi szolgáltatás</t>
  </si>
  <si>
    <t xml:space="preserve">egyéb díjak- biztosítások   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</si>
  <si>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</si>
  <si>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</si>
  <si>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</si>
  <si>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</si>
  <si>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</si>
  <si>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</si>
  <si>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</si>
  <si>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</si>
  <si>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</si>
  <si>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közalkalmazott t munkábajárás ktg.tér 12*3</t>
  </si>
  <si>
    <t xml:space="preserve">közalkalmazott t bankktg.tér </t>
  </si>
  <si>
    <t>eü.hozzájár. 1,19*0,14</t>
  </si>
  <si>
    <t>munkáltatói szja   1,19*0,16</t>
  </si>
  <si>
    <t>gyógyszer beszerzés</t>
  </si>
  <si>
    <t>irodaszer, nyomtatvány</t>
  </si>
  <si>
    <t>adatátviteli célú távközlési díj</t>
  </si>
  <si>
    <t>nem adatátviteli díj</t>
  </si>
  <si>
    <t>Karbantartási, kisjavítási szo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</si>
  <si>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</si>
  <si>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</si>
  <si>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</si>
  <si>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</si>
  <si>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</si>
  <si>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</si>
  <si>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</si>
  <si>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</si>
  <si>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</si>
  <si>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</si>
  <si>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Egy szakmai szolg</t>
  </si>
  <si>
    <t>Szállítási szolgi díjak</t>
  </si>
  <si>
    <t>Kormányzati funkció (szakfeladat) száma:   084031</t>
  </si>
  <si>
    <t>Polgárőr egyesület támogatása</t>
  </si>
  <si>
    <t>Látássérült Klub támogatása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</si>
  <si>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</si>
  <si>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</si>
  <si>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</si>
  <si>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</si>
  <si>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 xml:space="preserve">részmunkaidős egyéb bérr.hat. alá tartózó </t>
  </si>
  <si>
    <t>egyéb költségtérítés</t>
  </si>
  <si>
    <t>megbízási díj</t>
  </si>
  <si>
    <t>szakmai anyag beszerzés</t>
  </si>
  <si>
    <t>munkaruha</t>
  </si>
  <si>
    <t>tisztitószer beszerzése</t>
  </si>
  <si>
    <t>karbantartási, kisjavítási Szolgáltatási kiadások -festés</t>
  </si>
  <si>
    <t>megnevezése:  Iskolai intézményi étkeztetés</t>
  </si>
  <si>
    <t>részmunkaidős egyéb bérr.hat. alá tartózó étk.hozzájár.</t>
  </si>
  <si>
    <t xml:space="preserve">élelmiszer </t>
  </si>
  <si>
    <t>vásárolt élelmezés</t>
  </si>
  <si>
    <t>egyéb üzemeltetés-rovarírtás</t>
  </si>
  <si>
    <t>Kormányzati funkció (szakfeladat) száma:  066010/813000</t>
  </si>
  <si>
    <t>megnevezése:Zöldterület-kezelés</t>
  </si>
  <si>
    <t>Egészségügyi hozzájárulás</t>
  </si>
  <si>
    <t>munkáltatói szja</t>
  </si>
  <si>
    <t>munkaruha, védőruha</t>
  </si>
  <si>
    <t>bíztosítási díjak (géptörés, kötelező)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</si>
  <si>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</si>
  <si>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</si>
  <si>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</si>
  <si>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</si>
  <si>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</si>
  <si>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</si>
  <si>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</si>
  <si>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</si>
  <si>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</si>
  <si>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</si>
  <si>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</si>
  <si>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</si>
  <si>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</si>
  <si>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</si>
  <si>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</si>
  <si>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</si>
  <si>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</si>
  <si>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</si>
  <si>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</si>
  <si>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</si>
  <si>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</si>
  <si>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>Egyéb működési célú támogatás Főzőverseny</t>
  </si>
  <si>
    <t>munkáltatói döntése alapján 12*36.200</t>
  </si>
  <si>
    <t xml:space="preserve">közalkalmazott területi pótlék   </t>
  </si>
  <si>
    <t>egyéb szakmai szolgáltatás   egészséghétek, baba- mama klub</t>
  </si>
  <si>
    <t xml:space="preserve">rendezvények anyag ktg., </t>
  </si>
  <si>
    <t>Alpolgármester költségtérítése 12*20.196</t>
  </si>
  <si>
    <t>Beruházás áfa</t>
  </si>
  <si>
    <t>Beruházási kiadások</t>
  </si>
  <si>
    <t>karbantartás kisjavítás - műv.ház</t>
  </si>
  <si>
    <t>karbantartási, kisjavítási szolgáltatási kiadások -egyéb önkormányzati vagyon</t>
  </si>
  <si>
    <t>B</t>
  </si>
  <si>
    <t>Rovat
száma</t>
  </si>
  <si>
    <t>I.1.a.)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</si>
  <si>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</si>
  <si>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</si>
  <si>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</si>
  <si>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</si>
  <si>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</si>
  <si>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</si>
  <si>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</si>
  <si>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</si>
  <si>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</si>
  <si>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</si>
  <si>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</si>
  <si>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</si>
  <si>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</si>
  <si>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</si>
  <si>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kiegészítés I.1.jogcímekhez kapcsolódó kiegészítés</t>
  </si>
  <si>
    <t>I.</t>
  </si>
  <si>
    <t>Helyi önkormányzatok működésének általános támogatása</t>
  </si>
  <si>
    <t>B111</t>
  </si>
  <si>
    <t>II.1.</t>
  </si>
  <si>
    <t>II.1.(1) 1</t>
  </si>
  <si>
    <t>II.1.(2) 1</t>
  </si>
  <si>
    <t>II.1.(1) 2</t>
  </si>
  <si>
    <t>II.1.(3) 2</t>
  </si>
  <si>
    <t>II.1.(2) 2</t>
  </si>
  <si>
    <t>II.2.</t>
  </si>
  <si>
    <t>II.2. (1) 1</t>
  </si>
  <si>
    <t>II.2. (8) 1</t>
  </si>
  <si>
    <t>II.2. (8) 2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</si>
  <si>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</si>
  <si>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</si>
  <si>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</si>
  <si>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</si>
  <si>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</si>
  <si>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</si>
  <si>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</si>
  <si>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</si>
  <si>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</si>
  <si>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</si>
  <si>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</si>
  <si>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</si>
  <si>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</si>
  <si>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</si>
  <si>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</si>
  <si>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</si>
  <si>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</si>
  <si>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</si>
  <si>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</si>
  <si>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</si>
  <si>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</si>
  <si>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</si>
  <si>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</si>
  <si>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</si>
  <si>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</si>
  <si>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</si>
  <si>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</si>
  <si>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</si>
  <si>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</si>
  <si>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</si>
  <si>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</si>
  <si>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</si>
  <si>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</si>
  <si>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</si>
  <si>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</si>
  <si>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</si>
  <si>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</si>
  <si>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</si>
  <si>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</si>
  <si>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</si>
  <si>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</si>
  <si>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</si>
  <si>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</si>
  <si>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</si>
  <si>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</si>
  <si>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</si>
  <si>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</si>
  <si>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</si>
  <si>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</si>
  <si>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</si>
  <si>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</si>
  <si>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</si>
  <si>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</si>
  <si>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</si>
  <si>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</si>
  <si>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</si>
  <si>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</si>
  <si>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</si>
  <si>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</si>
  <si>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</si>
  <si>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</si>
  <si>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</si>
  <si>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</si>
  <si>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</si>
  <si>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</si>
  <si>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</si>
  <si>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</si>
  <si>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</si>
  <si>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</si>
  <si>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</si>
  <si>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</si>
  <si>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</si>
  <si>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</si>
  <si>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</si>
  <si>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</si>
  <si>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</si>
  <si>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</si>
  <si>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</si>
  <si>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>B35</t>
  </si>
  <si>
    <t>B3</t>
  </si>
  <si>
    <t>Szolgáltatások ellenértéke</t>
  </si>
  <si>
    <t>B402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</si>
  <si>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</si>
  <si>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</si>
  <si>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</si>
  <si>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</si>
  <si>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</si>
  <si>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</si>
  <si>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</si>
  <si>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</si>
  <si>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</si>
  <si>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</si>
  <si>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</si>
  <si>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</si>
  <si>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</si>
  <si>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</si>
  <si>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</si>
  <si>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</si>
  <si>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</si>
  <si>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</si>
  <si>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</si>
  <si>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</si>
  <si>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</si>
  <si>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</si>
  <si>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</si>
  <si>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</si>
  <si>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</si>
  <si>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</si>
  <si>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</si>
  <si>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</si>
  <si>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</si>
  <si>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</si>
  <si>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</si>
  <si>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</si>
  <si>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</si>
  <si>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</si>
  <si>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</si>
  <si>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</si>
  <si>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</si>
  <si>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</si>
  <si>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</si>
  <si>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</si>
  <si>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</si>
  <si>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>Német N.Egyesület támogatás</t>
  </si>
  <si>
    <t>Egyéb működési célú támogatás Padragi Bányász Férfi kórus</t>
  </si>
  <si>
    <t>Egyéb működési célú támogatás Pedagogus Női Kar Ajka</t>
  </si>
  <si>
    <t>Kiküldetések</t>
  </si>
  <si>
    <t>ezerFt</t>
  </si>
  <si>
    <t>sorszám</t>
  </si>
  <si>
    <t>egyéb üzemeltetés, fenntartás---- kátyúzás</t>
  </si>
  <si>
    <t>egyéb díjak (gyepmester)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</si>
  <si>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</si>
  <si>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</si>
  <si>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</si>
  <si>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</si>
  <si>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</si>
  <si>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</si>
  <si>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</si>
  <si>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</si>
  <si>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</si>
  <si>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</si>
  <si>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</si>
  <si>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</si>
  <si>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</si>
  <si>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</si>
  <si>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</si>
  <si>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</si>
  <si>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</si>
  <si>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</si>
  <si>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</si>
  <si>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</si>
  <si>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</si>
  <si>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</si>
  <si>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</si>
  <si>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</si>
  <si>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</si>
  <si>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</si>
  <si>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</si>
  <si>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</si>
  <si>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</si>
  <si>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</si>
  <si>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</si>
  <si>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</si>
  <si>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</si>
  <si>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</si>
  <si>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</si>
  <si>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</si>
  <si>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</si>
  <si>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041231.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</si>
  <si>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</si>
  <si>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</si>
  <si>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</si>
  <si>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</si>
  <si>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</si>
  <si>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</si>
  <si>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</si>
  <si>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</si>
  <si>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</si>
  <si>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</si>
  <si>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</si>
  <si>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</si>
  <si>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</si>
  <si>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</si>
  <si>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</si>
  <si>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</si>
  <si>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</si>
  <si>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</si>
  <si>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</si>
  <si>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</si>
  <si>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</si>
  <si>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Család
segítés</t>
  </si>
  <si>
    <t>Egyéb szoc.
pénz.ellát.
támogatás</t>
  </si>
  <si>
    <t>Fejezeti és
általános
tartalék elsz.</t>
  </si>
  <si>
    <t>Rövid távú
közfogl.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</si>
  <si>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</si>
  <si>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</si>
  <si>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</si>
  <si>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</si>
  <si>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</si>
  <si>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</si>
  <si>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</si>
  <si>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</si>
  <si>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</si>
  <si>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</si>
  <si>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</si>
  <si>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</si>
  <si>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</si>
  <si>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</si>
  <si>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</si>
  <si>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</si>
  <si>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</si>
  <si>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</si>
  <si>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</si>
  <si>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</si>
  <si>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</si>
  <si>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</si>
  <si>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</si>
  <si>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</si>
  <si>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</si>
  <si>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</si>
  <si>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</si>
  <si>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</si>
  <si>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</si>
  <si>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</si>
  <si>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</si>
  <si>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</si>
  <si>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</si>
  <si>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</si>
  <si>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</si>
  <si>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</si>
  <si>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</si>
  <si>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</si>
  <si>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</si>
  <si>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</si>
  <si>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</si>
  <si>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</si>
  <si>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</si>
  <si>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</si>
  <si>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</si>
  <si>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</si>
  <si>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</si>
  <si>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</si>
  <si>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</si>
  <si>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</si>
  <si>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</si>
  <si>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</si>
  <si>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</si>
  <si>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23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</si>
  <si>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</si>
  <si>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</si>
  <si>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</si>
  <si>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</si>
  <si>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</si>
  <si>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</si>
  <si>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</si>
  <si>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</si>
  <si>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</si>
  <si>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</si>
  <si>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</si>
  <si>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</si>
  <si>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</si>
  <si>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</si>
  <si>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</si>
  <si>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</si>
  <si>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</si>
  <si>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</si>
  <si>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</si>
  <si>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</si>
  <si>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</si>
  <si>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</si>
  <si>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</si>
  <si>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</si>
  <si>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</si>
  <si>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</si>
  <si>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</si>
  <si>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</si>
  <si>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</si>
  <si>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</si>
  <si>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</si>
  <si>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</si>
  <si>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</si>
  <si>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</si>
  <si>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</si>
  <si>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</si>
  <si>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</si>
  <si>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</si>
  <si>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</si>
  <si>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</si>
  <si>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</si>
  <si>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</si>
  <si>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</si>
  <si>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</si>
  <si>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</si>
  <si>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</si>
  <si>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</si>
  <si>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</si>
  <si>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</si>
  <si>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</si>
  <si>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</si>
  <si>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</si>
  <si>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</si>
  <si>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</si>
  <si>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</si>
  <si>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</si>
  <si>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</si>
  <si>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</si>
  <si>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</si>
  <si>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</si>
  <si>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</si>
  <si>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</si>
  <si>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</si>
  <si>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</si>
  <si>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</si>
  <si>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</si>
  <si>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</si>
  <si>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</si>
  <si>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</si>
  <si>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</si>
  <si>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</si>
  <si>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</si>
  <si>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</si>
  <si>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</si>
  <si>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</si>
  <si>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</si>
  <si>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</si>
  <si>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</si>
  <si>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</si>
  <si>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</si>
  <si>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</si>
  <si>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</si>
  <si>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</si>
  <si>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</si>
  <si>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</si>
  <si>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</si>
  <si>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</si>
  <si>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</si>
  <si>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</si>
  <si>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</si>
  <si>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</si>
  <si>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</si>
  <si>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</si>
  <si>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</si>
  <si>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</si>
  <si>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</si>
  <si>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</si>
  <si>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</si>
  <si>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</si>
  <si>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</si>
  <si>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</si>
  <si>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</si>
  <si>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</si>
  <si>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</si>
  <si>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</si>
  <si>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</si>
  <si>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</si>
  <si>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</si>
  <si>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</si>
  <si>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</si>
  <si>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</si>
  <si>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</si>
  <si>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</si>
  <si>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</si>
  <si>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</si>
  <si>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</si>
  <si>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</si>
  <si>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</si>
  <si>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</si>
  <si>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</si>
  <si>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</si>
  <si>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</si>
  <si>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</si>
  <si>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</si>
  <si>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</si>
  <si>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</si>
  <si>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</si>
  <si>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</si>
  <si>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</si>
  <si>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</si>
  <si>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</si>
  <si>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K915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</si>
  <si>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</si>
  <si>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</si>
  <si>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</si>
  <si>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</si>
  <si>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Készletbeszerzések (=7+8+9)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</si>
  <si>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</si>
  <si>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</si>
  <si>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</si>
  <si>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</si>
  <si>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</si>
  <si>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</si>
  <si>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</si>
  <si>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Hivatal működési támogatása Magyarpolány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</si>
  <si>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</si>
  <si>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</si>
  <si>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</si>
  <si>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</si>
  <si>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</si>
  <si>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</si>
  <si>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</si>
  <si>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</si>
  <si>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</si>
  <si>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</si>
  <si>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</si>
  <si>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Különféle befizetések és egyéb dologi kiadások (=5)</t>
  </si>
  <si>
    <t>Dologi kiadások (=4+6)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</si>
  <si>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</si>
  <si>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</si>
  <si>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</si>
  <si>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</si>
  <si>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</si>
  <si>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</si>
  <si>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Készletbeszerzések (=1)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</si>
  <si>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</si>
  <si>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</si>
  <si>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</si>
  <si>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</si>
  <si>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</si>
  <si>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</si>
  <si>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</si>
  <si>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</si>
  <si>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</si>
  <si>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</si>
  <si>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</si>
  <si>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</si>
  <si>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(=11)</t>
  </si>
  <si>
    <t>Kormányzati funkció (szakfeladat) összesen (=2+4+11)</t>
  </si>
  <si>
    <t>Foglalkoztatottak személyi juttatásai (=1)</t>
  </si>
  <si>
    <t>Külső személyi juttatások (=3)</t>
  </si>
  <si>
    <t>Szociális hozzájárulási adó 27% ((2+4)x27%)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</si>
  <si>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</si>
  <si>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</si>
  <si>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</si>
  <si>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</si>
  <si>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</si>
  <si>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Kormányzati funkció (szakfeladat) összesen (=2+4+6+22)</t>
  </si>
  <si>
    <t>Egyéb működési célú kiadások (=1+…+10)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</si>
  <si>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</si>
  <si>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</si>
  <si>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</si>
  <si>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</si>
  <si>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</si>
  <si>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</si>
  <si>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</si>
  <si>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</si>
  <si>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</si>
  <si>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</si>
  <si>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</si>
  <si>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</si>
  <si>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</si>
  <si>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</si>
  <si>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</si>
  <si>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</si>
  <si>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Ingatlan-, vagyonkataszter (földhivatali adatszolgáltatás)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</si>
  <si>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</si>
  <si>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</si>
  <si>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</si>
  <si>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</si>
  <si>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</si>
  <si>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</si>
  <si>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</si>
  <si>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</si>
  <si>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</si>
  <si>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</si>
  <si>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</si>
  <si>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</si>
  <si>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</si>
  <si>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</si>
  <si>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</si>
  <si>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</si>
  <si>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</si>
  <si>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</si>
  <si>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</si>
  <si>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</si>
  <si>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</si>
  <si>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</si>
  <si>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Bevételek összesen (=56+58)</t>
  </si>
  <si>
    <t>Gyermekétkeztetés támogatása  (=28+29)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</si>
  <si>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</si>
  <si>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</si>
  <si>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</si>
  <si>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</si>
  <si>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</si>
  <si>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</si>
  <si>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</si>
  <si>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</si>
  <si>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</si>
  <si>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</si>
  <si>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</si>
  <si>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</si>
  <si>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</si>
  <si>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</si>
  <si>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</si>
  <si>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</si>
  <si>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</si>
  <si>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</si>
  <si>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</si>
  <si>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</si>
  <si>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</si>
  <si>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</si>
  <si>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</si>
  <si>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</si>
  <si>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</si>
  <si>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</si>
  <si>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</si>
  <si>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</si>
  <si>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</si>
  <si>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egyéb üzemeltetés, fenntartás</t>
  </si>
  <si>
    <t>Egyéb általános tartalék</t>
  </si>
  <si>
    <t>Egyéb céltartalék</t>
  </si>
  <si>
    <t>Összesen</t>
  </si>
  <si>
    <t>korm.funkció</t>
  </si>
  <si>
    <t>összeg</t>
  </si>
  <si>
    <t>év</t>
  </si>
  <si>
    <t>Helyi adóbevételek</t>
  </si>
  <si>
    <t>Felhalmozási bevételek összesen</t>
  </si>
  <si>
    <t>Felhalmozási kiadások összesen:</t>
  </si>
  <si>
    <t>Vagyonkataszteri adatbeszerzés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</si>
  <si>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</si>
  <si>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</si>
  <si>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</si>
  <si>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</si>
  <si>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</si>
  <si>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</si>
  <si>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</si>
  <si>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</si>
  <si>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</si>
  <si>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</si>
  <si>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</si>
  <si>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</si>
  <si>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</si>
  <si>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</si>
  <si>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</si>
  <si>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</si>
  <si>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</si>
  <si>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</si>
  <si>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</si>
  <si>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</si>
  <si>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</si>
  <si>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</si>
  <si>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</si>
  <si>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</si>
  <si>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</si>
  <si>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</si>
  <si>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</si>
  <si>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</si>
  <si>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</si>
  <si>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</si>
  <si>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</si>
  <si>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</si>
  <si>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</si>
  <si>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</si>
  <si>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</si>
  <si>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</si>
  <si>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</si>
  <si>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</si>
  <si>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</si>
  <si>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</si>
  <si>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096020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</si>
  <si>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</si>
  <si>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</si>
  <si>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</si>
  <si>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</si>
  <si>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</si>
  <si>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</si>
  <si>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</si>
  <si>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</si>
  <si>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</si>
  <si>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</si>
  <si>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 Munkaad.terh.
Járulékok és szoc.hoz.jár.adó</t>
  </si>
  <si>
    <t xml:space="preserve"> Dologi kiadások</t>
  </si>
  <si>
    <t>K 2
Munkaad.
terh.
Járulékok és szoc.hoz.jár.adó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</si>
  <si>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</si>
  <si>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</si>
  <si>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</si>
  <si>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</si>
  <si>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</si>
  <si>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Kormányzati funkció</t>
  </si>
  <si>
    <t>011130. Önkormányzatok és önkormányzati hivatalok jogalk. és ált.ig.tev.</t>
  </si>
  <si>
    <t>Magyarpolány</t>
  </si>
  <si>
    <t>Kislőd</t>
  </si>
  <si>
    <t>Hivatal</t>
  </si>
  <si>
    <t>Céljuttatás,projekt prémium, helyettesítési díj</t>
  </si>
  <si>
    <t>Személyi juttatások (=11)</t>
  </si>
  <si>
    <t>szociális hozzájárulási adó</t>
  </si>
  <si>
    <t>egészségügyi hozzájárulás</t>
  </si>
  <si>
    <t>munkáltatót terhelő szja</t>
  </si>
  <si>
    <t>könyv beszerzés</t>
  </si>
  <si>
    <t>folyóirat beszerzés</t>
  </si>
  <si>
    <t>egyéb szakmai ag.beszerzés</t>
  </si>
  <si>
    <t>irodaszer beszerzés</t>
  </si>
  <si>
    <t>tisztítószerek, karb.anyagok</t>
  </si>
  <si>
    <t>internet</t>
  </si>
  <si>
    <t>iktató program</t>
  </si>
  <si>
    <t xml:space="preserve"> Saldo könyvelő program</t>
  </si>
  <si>
    <t>katawin</t>
  </si>
  <si>
    <t>nod</t>
  </si>
  <si>
    <t>számítógép karbantartás, rendszer telepítés</t>
  </si>
  <si>
    <t xml:space="preserve">vagyonvédelmi rendszer működtetése, opten </t>
  </si>
  <si>
    <t xml:space="preserve">Egyéb kommunikációs szolgáltatások (telefon)         </t>
  </si>
  <si>
    <t>gázenergia-szolgáltatás</t>
  </si>
  <si>
    <t>villamosenergia-szolgáltatási díjak</t>
  </si>
  <si>
    <t>víz- és csatornadíjak</t>
  </si>
  <si>
    <t>Karbantartási, kisjavítási szolgáltatások (fénymásoló karb., villanyszerelési munkálatok)</t>
  </si>
  <si>
    <t>Szakmai tevékenységet segítő szolgáltatások/belső ell.,kötelező továbbkép.</t>
  </si>
  <si>
    <t>postaktg</t>
  </si>
  <si>
    <t>szemétszállítási díjak</t>
  </si>
  <si>
    <t xml:space="preserve">Kiküldetések, reklám- és propagandakiadások </t>
  </si>
  <si>
    <t xml:space="preserve">Tartalék </t>
  </si>
  <si>
    <t>Irányító szervi támogatás</t>
  </si>
  <si>
    <t>K 2</t>
  </si>
  <si>
    <t>K 3</t>
  </si>
  <si>
    <t xml:space="preserve"> Munkaad.terh.
járulékok és szoc.hoz.jár.adó</t>
  </si>
  <si>
    <t>K 6</t>
  </si>
  <si>
    <t>Kiegészítő támogatás óv.ped.minősítésből adódó többletkiadásához</t>
  </si>
  <si>
    <t>TELEPÜLÉSI ÖNKORMÁNYZATOK EGYES KÖZNEVELÉSI FELADATAINAK TÁMOGATÁSA 
(7+11+12.sor)</t>
  </si>
  <si>
    <t>ÓVODAI NEVELÉS 
(2-12.sor)</t>
  </si>
  <si>
    <t>Óvodai gyermekétkeztetés normatív támogatása</t>
  </si>
  <si>
    <t>Térítési díjbevétel</t>
  </si>
  <si>
    <t>ÓVODAI GYERMEKÉTKEZTETÉS
(14-16.sor)</t>
  </si>
  <si>
    <t>Saját bevétel--- tér.díjak   (15.sor)</t>
  </si>
  <si>
    <t>KIADÁSOK ÖSSZESEN
(13+17+18.sor)</t>
  </si>
  <si>
    <t>091110</t>
  </si>
  <si>
    <t>Óvodai nevelés,ellátás szakmai feladatai</t>
  </si>
  <si>
    <t>091140</t>
  </si>
  <si>
    <t>Óvodai nevelés, ellátás működtetési feladatai</t>
  </si>
  <si>
    <t>091130</t>
  </si>
  <si>
    <t>Nemzetiségi óvodai nevelés, ellátás szakmai feladatai</t>
  </si>
  <si>
    <t>096015</t>
  </si>
  <si>
    <t>Gyermekétkeztetés</t>
  </si>
  <si>
    <t>091110.</t>
  </si>
  <si>
    <t>091140.</t>
  </si>
  <si>
    <t>091130.</t>
  </si>
  <si>
    <t>Óvodai nevelés,
ellátás szakmai
feladatai</t>
  </si>
  <si>
    <t>Óvodai nevelés,
ellátás működtetési
feladatai</t>
  </si>
  <si>
    <t>ÓVODAI 
NEVELÉS 
ÖSSZESEN</t>
  </si>
  <si>
    <t>GYERMEK-
ÉTKEZTETÉS</t>
  </si>
  <si>
    <t xml:space="preserve">Foglalkoztatottak személyi juttatásai </t>
  </si>
  <si>
    <t xml:space="preserve">Személyi juttatások  </t>
  </si>
  <si>
    <t xml:space="preserve">Munkaadókat terhelő járulékok és szociális hozzájárulási adó                                                          </t>
  </si>
  <si>
    <t>gyógyszer</t>
  </si>
  <si>
    <t>könyv</t>
  </si>
  <si>
    <t>folyóirat</t>
  </si>
  <si>
    <t>szakmai anyagok(játékok, papírok, fogl.szük.anyagok)</t>
  </si>
  <si>
    <t xml:space="preserve">Szakmai anyagok beszerzése </t>
  </si>
  <si>
    <t>élelmiszer</t>
  </si>
  <si>
    <t>tisztítószerek</t>
  </si>
  <si>
    <t>karbantartási anyagok</t>
  </si>
  <si>
    <t xml:space="preserve">Üzemeltetési anyagok beszerzése </t>
  </si>
  <si>
    <t xml:space="preserve">Készletbeszerzés </t>
  </si>
  <si>
    <t>telefon</t>
  </si>
  <si>
    <t>Kommunikációs szolgáltatások</t>
  </si>
  <si>
    <t>gáz</t>
  </si>
  <si>
    <t>villany</t>
  </si>
  <si>
    <t>víz</t>
  </si>
  <si>
    <t>Karbantartási, kisjavítási szolgáltatások (festés, kazánkarb. egyéb…)</t>
  </si>
  <si>
    <t>rovarírtás</t>
  </si>
  <si>
    <t>megnevezése: civil szervezetek működési támogatása</t>
  </si>
  <si>
    <t>Vagyonkataszteri adatbeszerzés áfa</t>
  </si>
  <si>
    <t>Kormányzati funkció (szakfeladat) száma:  013350</t>
  </si>
  <si>
    <t>megnevezése: Önkormányzati vagyonnal való gazdálkodással kapcsolatos feladatok</t>
  </si>
  <si>
    <t>Épület felújítás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</si>
  <si>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</si>
  <si>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</si>
  <si>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</si>
  <si>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</si>
  <si>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</si>
  <si>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011220.</t>
  </si>
  <si>
    <t>Posta tetőcsere</t>
  </si>
  <si>
    <t>Felújítás áfa</t>
  </si>
  <si>
    <t>II.5.a.(1)</t>
  </si>
  <si>
    <t>2016. évben 8 hónapra óvodaped.elismert létszáma (4,9 fő)</t>
  </si>
  <si>
    <t>2016. évben 8 hónapra óv.ped.nevelő munkáját közvetlenül segítők száma (3,0 fő)</t>
  </si>
  <si>
    <t>2016. évben 4 hónapra óvodaped.elismert létszáma (5,3 fő)</t>
  </si>
  <si>
    <t>2016. évben 4 hónapra óv.ped.nevelő munkáját közvetlenül segítők száma (3,0 fő)</t>
  </si>
  <si>
    <t>2016. évben 8 hónapra 1 gyermeknevelése a napi 8 órát nem éri el</t>
  </si>
  <si>
    <t>2016. évben 8 hónapra 1 gyermeknevelése a napi 8 órát eléri vagy meghaladja (46 fő)</t>
  </si>
  <si>
    <t>2016. évben 4 hónapra 1 gyermeknevelése a napi 8 órát eléri vagy meghaladja (46 fő)</t>
  </si>
  <si>
    <t>Pedagógus II. minősítést szerzett óvodapedagógusok kiegészítő támogatása</t>
  </si>
  <si>
    <t>III.3.c.(1)</t>
  </si>
  <si>
    <t>Szociális étkeztetés (38 fő)</t>
  </si>
  <si>
    <t>2016. évben 4 hónapra óvodaped.elismert létszáma (5,3fő) pótlólagos összeg</t>
  </si>
  <si>
    <t>III.3.d.(1)</t>
  </si>
  <si>
    <t>III.5.c-</t>
  </si>
  <si>
    <t>Rászoruló gyermekek szünidei étkeztetése</t>
  </si>
  <si>
    <t>2016. évi előirányzat</t>
  </si>
  <si>
    <t>2016. évi ei</t>
  </si>
  <si>
    <t>Egyéb dologi kiadások - partnerkapcsolatok</t>
  </si>
  <si>
    <t>közalkalmazott alapilletménye  12*154300</t>
  </si>
  <si>
    <t>közalk.étk.   12 hó*8.000</t>
  </si>
  <si>
    <t>Elmaradt 2015. évi átsorolás</t>
  </si>
  <si>
    <t>Teljes munkaidős egyéb bérrendszer hatálya alá tartozó</t>
  </si>
  <si>
    <t>Kormányzati funkció (szakfeladat) száma:  096015/562913</t>
  </si>
  <si>
    <t>Teljes munkaidős egyéb bérrendszer hatálya alá tartozó Erzsébet út</t>
  </si>
  <si>
    <t xml:space="preserve">teljes munkaidősegyéb bérr.hat. alá tartózó </t>
  </si>
  <si>
    <t>Dologi kiadások  (1+2)</t>
  </si>
  <si>
    <t>közalkalmazott alapilletménye  12*129000</t>
  </si>
  <si>
    <t>Szociális ágazgati pótlék:12*9700</t>
  </si>
  <si>
    <t>szociális kiegészító pótlék:12*14298</t>
  </si>
  <si>
    <t>munkáltatói szja   1,19*0,15</t>
  </si>
  <si>
    <t>Munkaadói szja  1,19*0,15</t>
  </si>
  <si>
    <t>Beruházási ÁFA</t>
  </si>
  <si>
    <t>Állománybva nem tartozók megbízási díjai</t>
  </si>
  <si>
    <t>2016. évi Önkormányzati hivatal működésének támogatása
 ( 8,37 fő )</t>
  </si>
  <si>
    <t xml:space="preserve"> EHO 1,19*0,14</t>
  </si>
  <si>
    <t>Házi
segítség-nyújtás</t>
  </si>
  <si>
    <t>K 1</t>
  </si>
  <si>
    <t>beruházás</t>
  </si>
  <si>
    <t>Települési támogatás</t>
  </si>
  <si>
    <t xml:space="preserve">ebből lakásfenntartásra </t>
  </si>
  <si>
    <t>ebből idősek támogatására</t>
  </si>
  <si>
    <t>ebből újszülöttek támogatása</t>
  </si>
  <si>
    <t>ebből beiskolázásra</t>
  </si>
  <si>
    <t>Polgármester tiszteletdíja   12*149.600</t>
  </si>
  <si>
    <t xml:space="preserve">Polgármester költségtérítés 12*22440 </t>
  </si>
  <si>
    <t xml:space="preserve">egyéb karb.anyag   </t>
  </si>
  <si>
    <t>karbantartás, kisjavítás, értékbecslés</t>
  </si>
  <si>
    <t>ebből - Polány Hangja Vegyerskar</t>
  </si>
  <si>
    <t>eből -  - Rozmaring Nyugdíjas Klub</t>
  </si>
  <si>
    <t>ebből - - Polányi Fittness Csoport</t>
  </si>
  <si>
    <t>ebből - Német nemzetiségi Tánckar</t>
  </si>
  <si>
    <t xml:space="preserve">közalkalmazott  bankktg.tér </t>
  </si>
  <si>
    <t>Felesleges tárgyi eszköz értékesítés</t>
  </si>
  <si>
    <t xml:space="preserve">Települési önkormányzatok szociális feladatainak egyéb támogatása  </t>
  </si>
  <si>
    <t>Intézményi gyermekétkeztetés</t>
  </si>
  <si>
    <t xml:space="preserve"> int.gyermek-
étkeztetés</t>
  </si>
  <si>
    <t>Zöldterületkezelés</t>
  </si>
  <si>
    <t>Műk.célú pénzeszköz átadás Herendi környéki Önkormányzatok Család- és Gyermekjóléti Szolgálatának</t>
  </si>
  <si>
    <t xml:space="preserve">2014. évi költségvetési maradvány -  Kislőd </t>
  </si>
  <si>
    <t>2014. évi költségvetési maradvány - Magyarpolány</t>
  </si>
  <si>
    <t>2015. évi bérkompenzáció - Kislőd</t>
  </si>
  <si>
    <t>2015. évi bérkompenzáció - Magyarpolány</t>
  </si>
  <si>
    <t xml:space="preserve">2016. évben 8 hónapra óvodaped.elismert létszáma </t>
  </si>
  <si>
    <t xml:space="preserve">2016. évben 8 hónapra óv.ped.nevelő munkáját közvetlenül segítők száma </t>
  </si>
  <si>
    <t>2016. évben 4 hónapra óvodaped.elismert létszáma</t>
  </si>
  <si>
    <t>2016. évben 4 hónapra óvodaped.elismert létszáma pótlólagos összeg</t>
  </si>
  <si>
    <t xml:space="preserve">2016. évben 4 hónapra óv.ped.nevelő munkáját közvetlenül segítők száma </t>
  </si>
  <si>
    <t>2016. évben 8 hónapra 1 gyermeknevelése a napi 8 órátnem éri el</t>
  </si>
  <si>
    <t xml:space="preserve">2016. évben 8 hónapra 1 gyermeknevelése a napi 8 órát eléri vagy meghaladja </t>
  </si>
  <si>
    <t xml:space="preserve">2016. évben 4 hónapra 1 gyermeknevelése a napi 8 órát eléri vagy meghaladja </t>
  </si>
  <si>
    <t>Eredeti
előirányzat
2016</t>
  </si>
  <si>
    <t>Önkormányzati hivatal működésének támogatása ( 8,37 fő )</t>
  </si>
  <si>
    <t>-</t>
  </si>
  <si>
    <t>Felújítási kiadások</t>
  </si>
  <si>
    <t>Magyarpolányért Nemzeti Örökségönk Egyesület</t>
  </si>
  <si>
    <t>Beruházás</t>
  </si>
  <si>
    <t>ÁHB megelőlegezések visszafizetése</t>
  </si>
  <si>
    <t>Eredeti EI</t>
  </si>
  <si>
    <t>Mód. I.</t>
  </si>
  <si>
    <t>Mód EI</t>
  </si>
  <si>
    <t>Munkaadó járulékok</t>
  </si>
  <si>
    <t>Informatikai eszköz beszerzés/világítás korszerűsítés</t>
  </si>
  <si>
    <t>Szellemi termékek beszerzése</t>
  </si>
  <si>
    <t>K561</t>
  </si>
  <si>
    <t>K563</t>
  </si>
  <si>
    <t>K567</t>
  </si>
  <si>
    <t>Egyéb gép, ber. Felszerelés</t>
  </si>
  <si>
    <t>Módosítás I.</t>
  </si>
  <si>
    <t>Módosított előirányzat</t>
  </si>
  <si>
    <t>Sorszám</t>
  </si>
  <si>
    <t>Szállítási szolgáltatás (úszásoktatás, kirándulás Nomádia)</t>
  </si>
  <si>
    <t>kötelező továbbképzés</t>
  </si>
  <si>
    <t>kis értékű tárgyi eszköz</t>
  </si>
  <si>
    <t>beruházási ÁFA</t>
  </si>
  <si>
    <t>Irányító szervi támogatás( szociális tám terhére)</t>
  </si>
  <si>
    <t>Önkormánzatok kiegészítő támogatásai</t>
  </si>
  <si>
    <t>Elszámolásból származó bevételek</t>
  </si>
  <si>
    <t>B115</t>
  </si>
  <si>
    <t>Szociális ágazati és kiegészítő pótlék</t>
  </si>
  <si>
    <t>Finanszírozási bevételek (értékpapír beváltás)</t>
  </si>
  <si>
    <t xml:space="preserve">Finanszírozási bevételek </t>
  </si>
  <si>
    <t>Módosított EI</t>
  </si>
  <si>
    <t>EHO</t>
  </si>
  <si>
    <t>SZJA</t>
  </si>
  <si>
    <t>Szakmai anyag</t>
  </si>
  <si>
    <t>egyéb üzemeltetési anyag beszerzése</t>
  </si>
  <si>
    <t>Üzemeltetési anyagok</t>
  </si>
  <si>
    <t>Bérlet és lising</t>
  </si>
  <si>
    <t>Veszprém m-i Önk Pály díj</t>
  </si>
  <si>
    <t>Finanszírozási bevételek</t>
  </si>
  <si>
    <t>Települési önkormányzatok kiegészuítő támo9gatásai</t>
  </si>
  <si>
    <t>B812</t>
  </si>
  <si>
    <t>B841</t>
  </si>
  <si>
    <t xml:space="preserve">Közvetített szolgáltatások értéke </t>
  </si>
  <si>
    <t>2015. év előirányzat maradvány-Magyarpolány</t>
  </si>
  <si>
    <t>2015. év előirányzat maradvány- Kislőd</t>
  </si>
  <si>
    <t>Irányító szervi támogatás - 2015. évi EI maradvány - kötvállal terhelt</t>
  </si>
  <si>
    <t>Felújítási  ÁFA</t>
  </si>
  <si>
    <t>2015. évi maradvány</t>
  </si>
  <si>
    <t>Működési célú előzetesen felszámított ÁFA</t>
  </si>
  <si>
    <t>Dologi kiadáso összesen</t>
  </si>
  <si>
    <t>I. sz. Módosítás</t>
  </si>
  <si>
    <t>ebből  - Nemzetiségi dalkör</t>
  </si>
  <si>
    <t>Államháztartáson belüli megelőlegezések visszafizetése (tám előleg 201512)</t>
  </si>
  <si>
    <t>Állományba nem tartozók megbízási díjai</t>
  </si>
  <si>
    <t>Szochó adó</t>
  </si>
  <si>
    <t>Felújítás összesen</t>
  </si>
  <si>
    <t>Államháztartáson belüli megelőlegezések (átfutó)</t>
  </si>
  <si>
    <t>Államháztartáson belüli megelőlegezések (közfogl. Átfutó)</t>
  </si>
  <si>
    <t>Ingatlan vétel (lakótelkek kialakításához)</t>
  </si>
  <si>
    <t>Eredeti ÖSSZESEN</t>
  </si>
  <si>
    <t>ebből temetési támogatásra</t>
  </si>
  <si>
    <t>ebből karácsonyi ételcsomag a rázoruló gyermekek részére</t>
  </si>
  <si>
    <t xml:space="preserve">Értékpapír beváltás </t>
  </si>
  <si>
    <t>Szerzői jog díj(Artistjus ) (2015. évi rendezvények)</t>
  </si>
  <si>
    <t>adatátviteli díj (internet előfizetés)</t>
  </si>
  <si>
    <t>Szellemi termékek (művház napelem tervei)</t>
  </si>
  <si>
    <t>bérkompenzáció (12*15000)</t>
  </si>
  <si>
    <t xml:space="preserve">ebből rendkívüli települési támogatásra </t>
  </si>
  <si>
    <t>ÁHB megelőlegezések bevétele (átfuó)</t>
  </si>
  <si>
    <t>Módosítás I. összesen:</t>
  </si>
  <si>
    <t>MÓD. I.,</t>
  </si>
  <si>
    <t>bérlet és lizing</t>
  </si>
  <si>
    <t>Pótelőirányzatok, saját bevétel módosítás,</t>
  </si>
  <si>
    <t>Értékpapír (Kamatozó Kincstárjegy) vásárlás</t>
  </si>
  <si>
    <t>Kamatozó Kincstárjegy vásárlás</t>
  </si>
  <si>
    <t>Intézmény finanszírozás</t>
  </si>
  <si>
    <t>Finanszirozási kiadások összesen</t>
  </si>
  <si>
    <t>Módosított EI.</t>
  </si>
  <si>
    <t>AF</t>
  </si>
  <si>
    <t>AG</t>
  </si>
  <si>
    <t xml:space="preserve">Kis értékű tárgyi eszközök </t>
  </si>
  <si>
    <t>Berugházási ÁFA</t>
  </si>
  <si>
    <t>K513</t>
  </si>
  <si>
    <t>K912</t>
  </si>
  <si>
    <t>K941</t>
  </si>
  <si>
    <t>Óvodawi nvelés Mód</t>
  </si>
  <si>
    <t>Nemzeti-ségi
óvodai nevelés,
ellátás szakmai
feladatai</t>
  </si>
  <si>
    <t>B816</t>
  </si>
  <si>
    <t>Műv. Ház napelem pályázat tervek és megv, tanulmány</t>
  </si>
  <si>
    <t>Földvásárlás építési telek kialakításához</t>
  </si>
  <si>
    <t>Közfoglalkoztatási program kis értékű tárgyi eszközök</t>
  </si>
  <si>
    <t>Táncsics utca aszfaltozás</t>
  </si>
  <si>
    <t>Felújítási ÁFA</t>
  </si>
  <si>
    <t>Választott tisztségviselők juttatásai (=1+2+3)</t>
  </si>
  <si>
    <t>MÓD II</t>
  </si>
  <si>
    <t>Mós EI</t>
  </si>
  <si>
    <t>élelmiszer beszerzés</t>
  </si>
  <si>
    <t>Nem adatátviteli inf. Szolgátatások</t>
  </si>
  <si>
    <t>Vásárolt élelemzés</t>
  </si>
  <si>
    <t>Szakmai tev.t segítő  szolgáltatás</t>
  </si>
  <si>
    <t>Önk-ok és intézményeik</t>
  </si>
  <si>
    <t>Informatikai szolgáltatások</t>
  </si>
  <si>
    <t>Külső személyi juttatások</t>
  </si>
  <si>
    <t>MÓD EI</t>
  </si>
  <si>
    <t>Kormányzati funkció (szakfeladat) száma:   011220</t>
  </si>
  <si>
    <t>megnevezése: Adó, Vám és jövedéki igazgatás</t>
  </si>
  <si>
    <t>Díjak, egyéb befizetésekhez kapcsolódó kiadások</t>
  </si>
  <si>
    <t>Egyéb üzemeltetési szolgáltatás</t>
  </si>
  <si>
    <t>Díjak, egyéb dologi kiadások</t>
  </si>
  <si>
    <t>Erzsébet utalvány</t>
  </si>
  <si>
    <t>Táppénz hj.</t>
  </si>
  <si>
    <t>Egyéb üzemeltetési anyag</t>
  </si>
  <si>
    <t>Szállítás szolg</t>
  </si>
  <si>
    <t>Egyéb gépfelújítása</t>
  </si>
  <si>
    <t>Dfelújítási ÁFA</t>
  </si>
  <si>
    <t>Bankköltség</t>
  </si>
  <si>
    <t>Munkaruha</t>
  </si>
  <si>
    <t>Vásárolt közszolgáltatás (iskolabusz)</t>
  </si>
  <si>
    <t>Szállítás szolgáltatás</t>
  </si>
  <si>
    <t>Díjak, egyéb befizetések</t>
  </si>
  <si>
    <t>Szakmai szolgáltatások</t>
  </si>
  <si>
    <t>Vagyoni értékű jog vásárlás</t>
  </si>
  <si>
    <t>céljutalom, projekt prémium</t>
  </si>
  <si>
    <t>szállítás szolgáltatás</t>
  </si>
  <si>
    <t>egyéb üzemfenntartási szolgáltatás</t>
  </si>
  <si>
    <t>gép, berendezés felszerelés</t>
  </si>
  <si>
    <t>egyéb szakmai anyag beszerzés</t>
  </si>
  <si>
    <t>Kis értékű gép beszerzése</t>
  </si>
  <si>
    <t>Beruházás összesen</t>
  </si>
  <si>
    <t>Egyéb gép felújítás</t>
  </si>
  <si>
    <t>Felújítások összsesen</t>
  </si>
  <si>
    <t>Egyéb üzemeltetési szolg.</t>
  </si>
  <si>
    <t>Kormányzati funkció összesen</t>
  </si>
  <si>
    <t>Kis értékű tárgyi eszköz beszerzése</t>
  </si>
  <si>
    <t>Beruházás öszesen</t>
  </si>
  <si>
    <t>kis értékű tűrgyi eszköz</t>
  </si>
  <si>
    <t>Berzházási ÁFA</t>
  </si>
  <si>
    <t>Bérlet és lizing</t>
  </si>
  <si>
    <t>Egyéb  üzemeltetési szolgáltatások</t>
  </si>
  <si>
    <t>Kis értékű tzárgyi esdzköz</t>
  </si>
  <si>
    <t>SE Működési t6ámogatás</t>
  </si>
  <si>
    <t>céljuttatás, projekt prémium</t>
  </si>
  <si>
    <t>Személyi juttatások összesen</t>
  </si>
  <si>
    <t>Díjak egyé b dologi kiadások</t>
  </si>
  <si>
    <t>Kis értékű tárgyi eszköz - szeletelő gép</t>
  </si>
  <si>
    <t>Kormányzati funkció (szakfeladat) száma:  091110</t>
  </si>
  <si>
    <t>megnevezése: Óvodai nevelés ellátás</t>
  </si>
  <si>
    <t>Szakmai szolgáltatások - helyszinrajz</t>
  </si>
  <si>
    <t>Foglalkozttottak egyéb személyi jutt. - betegsz.</t>
  </si>
  <si>
    <t>Éven belül elhasználódó munkaruha</t>
  </si>
  <si>
    <t>Le nem vonható ÁFA</t>
  </si>
  <si>
    <t>Dologi kiadások összesen</t>
  </si>
  <si>
    <t>Díjak,  egyéb dologi kiadások</t>
  </si>
  <si>
    <t>Nem adatátviteli komm szolg - volt cs</t>
  </si>
  <si>
    <t>Nle nem vonható ÁFA</t>
  </si>
  <si>
    <t>Dologi kiadások  összesen</t>
  </si>
  <si>
    <t>Működési célú kölcsdön nyújtása</t>
  </si>
  <si>
    <t>Módosítás II</t>
  </si>
  <si>
    <t>Helyi önkormányzatok és kv-i szerveik.</t>
  </si>
  <si>
    <t>Egyéb közhatalmi bevételek</t>
  </si>
  <si>
    <t>Bírság és pótlék</t>
  </si>
  <si>
    <t>Egyéb önk-i adó- talajterhelési díj</t>
  </si>
  <si>
    <t>Felesleges tárgyi eszköz értékesítése</t>
  </si>
  <si>
    <t>Módosítás II.</t>
  </si>
  <si>
    <t>Civil szervezeteknek nyújtott kölcsönök</t>
  </si>
  <si>
    <t xml:space="preserve">Szellemi termékek </t>
  </si>
  <si>
    <t>Informatikai eszköz beszerzés</t>
  </si>
  <si>
    <t>Védőfelszerelések</t>
  </si>
  <si>
    <t>egyéb szakmai anyag</t>
  </si>
  <si>
    <t>Díjak egyéb dologi nkiadások</t>
  </si>
  <si>
    <t>papír, irodaszer</t>
  </si>
  <si>
    <t>egyéb üzemeltetési anyag</t>
  </si>
  <si>
    <t>SE felhalmozási célú támogatás, sportöltöző önrész</t>
  </si>
  <si>
    <t>Működésicélú  támogatás összesen</t>
  </si>
  <si>
    <t>Közművelődési érdekeltség növelő támogatás</t>
  </si>
  <si>
    <t>Biztosító kártérítése</t>
  </si>
  <si>
    <t>Egyéb működési bevétek</t>
  </si>
  <si>
    <t>Civil szervezetek külcsdön törlsztésee</t>
  </si>
  <si>
    <t>Háztartások törlesztése</t>
  </si>
  <si>
    <t>egyéb adomány (Napcsillag Kft.)</t>
  </si>
  <si>
    <t>bérkompenzáció</t>
  </si>
  <si>
    <t>Felhalmzási bevételek</t>
  </si>
  <si>
    <t>Átvett pénzeszközök</t>
  </si>
  <si>
    <t>Közhatalmi bevételek</t>
  </si>
  <si>
    <t xml:space="preserve">B2 </t>
  </si>
  <si>
    <t>Felhalmozási támogatások</t>
  </si>
  <si>
    <t>Támogatások összesen</t>
  </si>
  <si>
    <t>Költségvetési bevételek</t>
  </si>
  <si>
    <t>MÓD. II.,</t>
  </si>
  <si>
    <t>Tárgyi eszközök felújítása</t>
  </si>
  <si>
    <t>Egyéb dologi kiadások - testvértelepülések partnerkapcsolat ápolás</t>
  </si>
  <si>
    <t>AH</t>
  </si>
  <si>
    <t>AI</t>
  </si>
  <si>
    <t>Mód II.</t>
  </si>
  <si>
    <t>Végl.EI</t>
  </si>
  <si>
    <t>Népszavazás</t>
  </si>
  <si>
    <t>Foglalkoztatottak egyéb személyi juttatásai (szabadság megv.)</t>
  </si>
  <si>
    <t>Reprezentáció (népszavazés)</t>
  </si>
  <si>
    <t>Táppénzhozzásjáfulás</t>
  </si>
  <si>
    <t>Működési célú pénzeszköz átadás  kp-o költségvetési szervnek</t>
  </si>
  <si>
    <t>Működési célú pénzeszköz átvétel kp-i kv-i szervtől</t>
  </si>
  <si>
    <t>Közvetített szolgáltatások bevételei, egyéb saját bevételek</t>
  </si>
  <si>
    <t>Mód. 2.</t>
  </si>
  <si>
    <t>Mód. Ei.</t>
  </si>
  <si>
    <t>Tartalékok, egyéb dologi</t>
  </si>
  <si>
    <t>Pénzeszköz átadás ÁHB</t>
  </si>
  <si>
    <t>2016. évi bérkompenzáci - Magyarpolany</t>
  </si>
  <si>
    <t>2017. évi bérkompenzáció - Kislőd</t>
  </si>
  <si>
    <t>Országos népszavazás támogatása - Magyapolány</t>
  </si>
  <si>
    <t>Országos népszavazás támogatása - Kislőd</t>
  </si>
  <si>
    <t>Népszavazás összesen</t>
  </si>
  <si>
    <t>Működési bevételek - Magyarpolány</t>
  </si>
  <si>
    <t>Működési bevételek - Kislőd</t>
  </si>
  <si>
    <t>K355                            Egyéb ologi kiadások, tartalékok</t>
  </si>
  <si>
    <t>K506                Pénzeszköz átadás  államháztartáson belül</t>
  </si>
  <si>
    <t>Módosítás - Népeszvazás</t>
  </si>
  <si>
    <t>Kormányzati funkció (szakfeladat) száma:  018020</t>
  </si>
  <si>
    <t>megnevezése: központi költségvetési befiztése4k</t>
  </si>
  <si>
    <t>Államháztartáson belüli megelőlegezések visszafizetése</t>
  </si>
  <si>
    <t>Kormányzati funkció (szakfeladat) száma:   900060</t>
  </si>
  <si>
    <t>Forgatási és befektetési célú finanszírozűsi műveletek</t>
  </si>
  <si>
    <t>Forgatási célú értékpapírok vásárlása</t>
  </si>
  <si>
    <t>Finanszírozási kiadások összeseen</t>
  </si>
  <si>
    <t xml:space="preserve"> Rovat-
szám </t>
  </si>
  <si>
    <t xml:space="preserve"> KIADÁSOK </t>
  </si>
  <si>
    <t xml:space="preserve"> Eredeti EI </t>
  </si>
  <si>
    <t xml:space="preserve"> Módosítás I. </t>
  </si>
  <si>
    <t xml:space="preserve"> Módosított EI </t>
  </si>
  <si>
    <t>Szociális ágazati és kieg. Ágazati mpótlék</t>
  </si>
  <si>
    <t>kamatbevétel</t>
  </si>
  <si>
    <t>Előző évi maradvány igénybevétele</t>
  </si>
  <si>
    <t>I. sz. módosítás</t>
  </si>
  <si>
    <t>II. sz. módosítás</t>
  </si>
  <si>
    <t>Végleges  előirányzat</t>
  </si>
  <si>
    <t>Óvodai nevelés összesen</t>
  </si>
  <si>
    <t>Óvodai intézmény összesen</t>
  </si>
  <si>
    <t>Mód. II</t>
  </si>
  <si>
    <t>Végleges EI</t>
  </si>
  <si>
    <t>Állományba nem tartozók megbízási díja, reprezentáció</t>
  </si>
  <si>
    <t>táppénzhozzájárulás</t>
  </si>
  <si>
    <t>szemétszállítás, iskolabusz</t>
  </si>
  <si>
    <t>egyéb gép ber. Felsz.</t>
  </si>
  <si>
    <t>k</t>
  </si>
  <si>
    <t>l</t>
  </si>
  <si>
    <t>K8                        Egyéb felhalmozási kiadások</t>
  </si>
  <si>
    <t>II. sz. Módosítás</t>
  </si>
  <si>
    <t>Egyéb felhalmozási kiadások</t>
  </si>
  <si>
    <t>Vizimözmű számla</t>
  </si>
  <si>
    <t>Foglalkoztatottak személyi juttatásai (=3+…+9)</t>
  </si>
  <si>
    <t>Munkaadókat terhelő járulékok és szociális hozzájárulási adó (=11+12+13)</t>
  </si>
  <si>
    <t>Készletbeszerzések (=15+16+17)</t>
  </si>
  <si>
    <t>Szolgáltatási kiadások (=19+20)</t>
  </si>
  <si>
    <t>Szolgáltatási kiadások (=22+23+24+25+26)</t>
  </si>
  <si>
    <t>Kiküldetések, reklám és propagandakiadások (=28)</t>
  </si>
  <si>
    <t>Különféle befizetések és egyéb dologi kiadások (=30+31)</t>
  </si>
  <si>
    <t>Dologi kiadások (=18+21+27+29+32)</t>
  </si>
  <si>
    <t>Foglalkoztatottak személyi juttatásai (=01+…+7)</t>
  </si>
  <si>
    <t xml:space="preserve">Munkaadókat terhelő járulékok és szociális hozzájárulási adó (=13+14+15+16)                                                                        </t>
  </si>
  <si>
    <t>Készletbeszerzés (=18+..+24)</t>
  </si>
  <si>
    <t xml:space="preserve">Informatikai szolgáltatások igénybevétele (=26+..+32)             </t>
  </si>
  <si>
    <t>Kommunikációs szolgáltatások (=33+34)</t>
  </si>
  <si>
    <t>Közüzemi díjak (=36+37+38)</t>
  </si>
  <si>
    <t>Egyéb szolgáltatások (=42+…+45)</t>
  </si>
  <si>
    <t>Szolgáltatási kiadások (=39+40+41+46)</t>
  </si>
  <si>
    <t>Különféle befizetések és egyéb dologi kiadások (=49)</t>
  </si>
  <si>
    <t>Dologi kiadások (=25+35+47+48+50)</t>
  </si>
  <si>
    <t>Költségvetési kiadások (=12+17+51+52)</t>
  </si>
  <si>
    <t>Költségvetési bevétel (=62)</t>
  </si>
  <si>
    <t>Óvodapedagógusok, és az óv.ped.nevelő munkáját közvetlenül segítők bértámogatása
(1-5.sor)</t>
  </si>
  <si>
    <t>Óvodaműködtetési támogatás
(7-9.sor)</t>
  </si>
  <si>
    <t>IRÁNYÍTÓSZERVI TÁMOGATÁS
(12+13+18.sor)</t>
  </si>
  <si>
    <t>BEVÉTELEK ÖSSZESEN
(20+21.sor)</t>
  </si>
  <si>
    <t>(1-7.sor)</t>
  </si>
  <si>
    <t>(8+9.sor)</t>
  </si>
  <si>
    <t xml:space="preserve">(11-14.sor)          </t>
  </si>
  <si>
    <t>(16-19.sor)</t>
  </si>
  <si>
    <t xml:space="preserve"> (21-25.sor)</t>
  </si>
  <si>
    <t>(20+26.sor)</t>
  </si>
  <si>
    <t xml:space="preserve"> (28-29.sor)</t>
  </si>
  <si>
    <t xml:space="preserve"> (31+32+33.sor)</t>
  </si>
  <si>
    <t xml:space="preserve"> (39-43.sor)</t>
  </si>
  <si>
    <t xml:space="preserve"> (47.sor)</t>
  </si>
  <si>
    <t xml:space="preserve"> (51-53.sor)</t>
  </si>
  <si>
    <t>Dologi kiadások                                              (27+30+45+46+49.sor)</t>
  </si>
  <si>
    <t>Szolgáltatási kiadások                                                    (30+34+44.sor)</t>
  </si>
  <si>
    <t>Költségvetési kiadások                                             (10+15+50.sor)</t>
  </si>
  <si>
    <t>Megbízási díjak</t>
  </si>
  <si>
    <t>Adatátviteli inf. Szolgáltatások</t>
  </si>
  <si>
    <t>Betegszabadság</t>
  </si>
  <si>
    <t>Egyéb dologi kerekítés</t>
  </si>
  <si>
    <t>Táncsics u. aszfaltozása</t>
  </si>
  <si>
    <t>Karbantartás (Sport u. és Petőfi u. új lámpatest felszerelése</t>
  </si>
  <si>
    <t>teljes munkaidős egyéb bérr.hat. alá tartózó étk.hozzájár.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</si>
</sst>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00"/>
    <numFmt numFmtId="174" formatCode="\ ##########"/>
    <numFmt numFmtId="175" formatCode="0__"/>
    <numFmt numFmtId="176" formatCode="_-* #,##0.0\ _F_t_-;\-* #,##0.0\ _F_t_-;_-* &quot;-&quot;??\ _F_t_-;_-@_-"/>
    <numFmt numFmtId="177" formatCode="#,##0_ ;\-#,##0\ "/>
    <numFmt numFmtId="178" formatCode="0_ ;\-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4"/>
      <name val="Arial"/>
      <family val="2"/>
    </font>
    <font>
      <i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9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2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72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72" fontId="2" fillId="32" borderId="10" xfId="42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3" fillId="0" borderId="10" xfId="43" applyNumberFormat="1" applyFont="1" applyBorder="1" applyAlignment="1">
      <alignment vertical="center"/>
    </xf>
    <xf numFmtId="172" fontId="2" fillId="32" borderId="10" xfId="42" applyNumberFormat="1" applyFont="1" applyFill="1" applyBorder="1" applyAlignment="1">
      <alignment/>
    </xf>
    <xf numFmtId="172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42" applyNumberFormat="1" applyFont="1" applyFill="1" applyBorder="1" applyAlignment="1">
      <alignment horizontal="center"/>
    </xf>
    <xf numFmtId="0" fontId="4" fillId="0" borderId="0" xfId="61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61" applyFont="1" applyFill="1">
      <alignment/>
      <protection/>
    </xf>
    <xf numFmtId="0" fontId="0" fillId="0" borderId="0" xfId="0" applyFill="1" applyBorder="1" applyAlignment="1">
      <alignment horizontal="center"/>
    </xf>
    <xf numFmtId="172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2" fontId="0" fillId="32" borderId="10" xfId="42" applyNumberFormat="1" applyFont="1" applyFill="1" applyBorder="1" applyAlignment="1">
      <alignment horizontal="center"/>
    </xf>
    <xf numFmtId="172" fontId="0" fillId="32" borderId="10" xfId="42" applyNumberFormat="1" applyFont="1" applyFill="1" applyBorder="1" applyAlignment="1">
      <alignment/>
    </xf>
    <xf numFmtId="172" fontId="0" fillId="32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2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2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72" fontId="5" fillId="0" borderId="0" xfId="42" applyNumberFormat="1" applyFont="1" applyFill="1" applyBorder="1" applyAlignment="1">
      <alignment horizontal="left"/>
    </xf>
    <xf numFmtId="172" fontId="6" fillId="0" borderId="0" xfId="42" applyNumberFormat="1" applyFont="1" applyAlignment="1">
      <alignment horizontal="left"/>
    </xf>
    <xf numFmtId="172" fontId="5" fillId="0" borderId="10" xfId="42" applyNumberFormat="1" applyFont="1" applyBorder="1" applyAlignment="1">
      <alignment/>
    </xf>
    <xf numFmtId="172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/>
    </xf>
    <xf numFmtId="172" fontId="0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42" applyNumberFormat="1" applyFont="1" applyBorder="1" applyAlignment="1">
      <alignment horizontal="right" vertical="center"/>
    </xf>
    <xf numFmtId="172" fontId="7" fillId="32" borderId="10" xfId="42" applyNumberFormat="1" applyFont="1" applyFill="1" applyBorder="1" applyAlignment="1">
      <alignment horizontal="right" vertical="center"/>
    </xf>
    <xf numFmtId="172" fontId="3" fillId="0" borderId="10" xfId="42" applyNumberFormat="1" applyFont="1" applyFill="1" applyBorder="1" applyAlignment="1">
      <alignment horizontal="right" vertical="center"/>
    </xf>
    <xf numFmtId="172" fontId="7" fillId="32" borderId="10" xfId="43" applyNumberFormat="1" applyFont="1" applyFill="1" applyBorder="1" applyAlignment="1">
      <alignment vertical="center"/>
    </xf>
    <xf numFmtId="172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61" applyFont="1" applyAlignment="1">
      <alignment horizontal="center"/>
      <protection/>
    </xf>
    <xf numFmtId="172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172" fontId="2" fillId="32" borderId="12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172" fontId="13" fillId="0" borderId="15" xfId="44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2" fontId="13" fillId="0" borderId="10" xfId="44" applyNumberFormat="1" applyFont="1" applyFill="1" applyBorder="1" applyAlignment="1">
      <alignment horizontal="center" vertical="center" wrapText="1"/>
    </xf>
    <xf numFmtId="172" fontId="13" fillId="0" borderId="10" xfId="4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2" fontId="11" fillId="0" borderId="16" xfId="44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38" fontId="13" fillId="0" borderId="18" xfId="42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62">
      <alignment/>
      <protection/>
    </xf>
    <xf numFmtId="172" fontId="1" fillId="0" borderId="0" xfId="42" applyNumberFormat="1" applyFont="1" applyAlignment="1">
      <alignment horizontal="right"/>
    </xf>
    <xf numFmtId="0" fontId="1" fillId="0" borderId="10" xfId="62" applyBorder="1" applyAlignment="1">
      <alignment horizontal="center"/>
      <protection/>
    </xf>
    <xf numFmtId="172" fontId="1" fillId="0" borderId="10" xfId="42" applyNumberFormat="1" applyFont="1" applyBorder="1" applyAlignment="1">
      <alignment horizontal="center"/>
    </xf>
    <xf numFmtId="0" fontId="15" fillId="0" borderId="10" xfId="62" applyFont="1" applyBorder="1">
      <alignment/>
      <protection/>
    </xf>
    <xf numFmtId="172" fontId="15" fillId="0" borderId="10" xfId="42" applyNumberFormat="1" applyFont="1" applyBorder="1" applyAlignment="1">
      <alignment/>
    </xf>
    <xf numFmtId="0" fontId="15" fillId="0" borderId="0" xfId="62" applyFont="1">
      <alignment/>
      <protection/>
    </xf>
    <xf numFmtId="172" fontId="1" fillId="0" borderId="0" xfId="42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72" fontId="18" fillId="0" borderId="10" xfId="42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172" fontId="18" fillId="0" borderId="10" xfId="42" applyNumberFormat="1" applyFont="1" applyBorder="1" applyAlignment="1">
      <alignment/>
    </xf>
    <xf numFmtId="172" fontId="17" fillId="0" borderId="10" xfId="42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38" fontId="21" fillId="0" borderId="10" xfId="40" applyNumberFormat="1" applyFont="1" applyFill="1" applyBorder="1" applyAlignment="1">
      <alignment vertical="center"/>
    </xf>
    <xf numFmtId="173" fontId="12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73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172" fontId="10" fillId="0" borderId="0" xfId="44" applyNumberFormat="1" applyFont="1" applyFill="1" applyAlignment="1">
      <alignment horizontal="right"/>
    </xf>
    <xf numFmtId="172" fontId="23" fillId="0" borderId="0" xfId="44" applyNumberFormat="1" applyFont="1" applyFill="1" applyAlignment="1">
      <alignment horizontal="center"/>
    </xf>
    <xf numFmtId="172" fontId="23" fillId="0" borderId="0" xfId="44" applyNumberFormat="1" applyFont="1" applyFill="1" applyAlignment="1">
      <alignment/>
    </xf>
    <xf numFmtId="172" fontId="23" fillId="0" borderId="0" xfId="44" applyNumberFormat="1" applyFont="1" applyFill="1" applyAlignment="1">
      <alignment horizontal="right"/>
    </xf>
    <xf numFmtId="0" fontId="23" fillId="0" borderId="0" xfId="62" applyFont="1" applyFill="1">
      <alignment/>
      <protection/>
    </xf>
    <xf numFmtId="0" fontId="24" fillId="0" borderId="0" xfId="62" applyFont="1" applyFill="1" applyAlignment="1">
      <alignment horizontal="center"/>
      <protection/>
    </xf>
    <xf numFmtId="172" fontId="23" fillId="0" borderId="10" xfId="44" applyNumberFormat="1" applyFont="1" applyFill="1" applyBorder="1" applyAlignment="1">
      <alignment horizontal="center" wrapText="1"/>
    </xf>
    <xf numFmtId="0" fontId="23" fillId="0" borderId="0" xfId="62" applyFont="1" applyFill="1" applyAlignment="1">
      <alignment horizontal="center"/>
      <protection/>
    </xf>
    <xf numFmtId="38" fontId="23" fillId="0" borderId="10" xfId="42" applyNumberFormat="1" applyFont="1" applyFill="1" applyBorder="1" applyAlignment="1">
      <alignment horizontal="center" vertical="center"/>
    </xf>
    <xf numFmtId="38" fontId="23" fillId="0" borderId="10" xfId="42" applyNumberFormat="1" applyFont="1" applyFill="1" applyBorder="1" applyAlignment="1">
      <alignment vertical="center"/>
    </xf>
    <xf numFmtId="0" fontId="24" fillId="0" borderId="0" xfId="62" applyFont="1" applyFill="1">
      <alignment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62" applyFont="1" applyFill="1" applyBorder="1">
      <alignment/>
      <protection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2" applyFont="1" applyFill="1" applyBorder="1">
      <alignment/>
      <protection/>
    </xf>
    <xf numFmtId="0" fontId="0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19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72" fontId="1" fillId="0" borderId="0" xfId="44" applyNumberFormat="1" applyFont="1" applyFill="1" applyAlignment="1">
      <alignment/>
    </xf>
    <xf numFmtId="172" fontId="15" fillId="0" borderId="10" xfId="44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left" vertical="center" wrapText="1"/>
    </xf>
    <xf numFmtId="3" fontId="13" fillId="0" borderId="20" xfId="0" applyNumberFormat="1" applyFont="1" applyFill="1" applyBorder="1" applyAlignment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174" fontId="9" fillId="0" borderId="20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 wrapText="1"/>
    </xf>
    <xf numFmtId="175" fontId="9" fillId="0" borderId="20" xfId="0" applyNumberFormat="1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174" fontId="14" fillId="0" borderId="2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 quotePrefix="1">
      <alignment horizontal="center" vertical="center"/>
    </xf>
    <xf numFmtId="173" fontId="14" fillId="0" borderId="20" xfId="0" applyNumberFormat="1" applyFont="1" applyFill="1" applyBorder="1" applyAlignment="1" quotePrefix="1">
      <alignment horizontal="center" vertical="center"/>
    </xf>
    <xf numFmtId="173" fontId="9" fillId="0" borderId="20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33" borderId="10" xfId="42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1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7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38" fontId="12" fillId="0" borderId="20" xfId="45" applyNumberFormat="1" applyFont="1" applyFill="1" applyBorder="1" applyAlignment="1">
      <alignment horizontal="right" vertical="center"/>
    </xf>
    <xf numFmtId="38" fontId="13" fillId="0" borderId="20" xfId="45" applyNumberFormat="1" applyFont="1" applyFill="1" applyBorder="1" applyAlignment="1">
      <alignment horizontal="center" vertical="center" wrapText="1"/>
    </xf>
    <xf numFmtId="38" fontId="10" fillId="0" borderId="20" xfId="45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vertical="center" wrapText="1"/>
    </xf>
    <xf numFmtId="172" fontId="24" fillId="0" borderId="15" xfId="44" applyNumberFormat="1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21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38" fontId="11" fillId="0" borderId="26" xfId="45" applyNumberFormat="1" applyFont="1" applyFill="1" applyBorder="1" applyAlignment="1">
      <alignment horizontal="center" vertical="center" wrapText="1"/>
    </xf>
    <xf numFmtId="38" fontId="12" fillId="0" borderId="14" xfId="45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8" fontId="12" fillId="0" borderId="10" xfId="45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 quotePrefix="1">
      <alignment horizontal="center" vertical="center"/>
    </xf>
    <xf numFmtId="0" fontId="0" fillId="0" borderId="11" xfId="0" applyFont="1" applyBorder="1" applyAlignment="1">
      <alignment/>
    </xf>
    <xf numFmtId="172" fontId="0" fillId="0" borderId="11" xfId="42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72" fontId="2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72" fontId="13" fillId="0" borderId="28" xfId="44" applyNumberFormat="1" applyFont="1" applyFill="1" applyBorder="1" applyAlignment="1">
      <alignment horizontal="center"/>
    </xf>
    <xf numFmtId="172" fontId="13" fillId="0" borderId="13" xfId="44" applyNumberFormat="1" applyFont="1" applyFill="1" applyBorder="1" applyAlignment="1">
      <alignment horizontal="center" vertical="center" wrapText="1"/>
    </xf>
    <xf numFmtId="38" fontId="11" fillId="0" borderId="13" xfId="42" applyNumberFormat="1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72" fontId="13" fillId="0" borderId="30" xfId="44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38" fontId="13" fillId="0" borderId="13" xfId="42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173" fontId="10" fillId="0" borderId="31" xfId="0" applyNumberFormat="1" applyFont="1" applyFill="1" applyBorder="1" applyAlignment="1">
      <alignment horizontal="center" vertical="center" wrapText="1"/>
    </xf>
    <xf numFmtId="16" fontId="10" fillId="0" borderId="21" xfId="0" applyNumberFormat="1" applyFont="1" applyFill="1" applyBorder="1" applyAlignment="1" quotePrefix="1">
      <alignment vertical="center"/>
    </xf>
    <xf numFmtId="0" fontId="12" fillId="0" borderId="21" xfId="0" applyFont="1" applyFill="1" applyBorder="1" applyAlignment="1" quotePrefix="1">
      <alignment vertical="center"/>
    </xf>
    <xf numFmtId="0" fontId="10" fillId="0" borderId="21" xfId="0" applyFont="1" applyFill="1" applyBorder="1" applyAlignment="1" quotePrefix="1">
      <alignment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right"/>
    </xf>
    <xf numFmtId="0" fontId="10" fillId="0" borderId="21" xfId="0" applyFont="1" applyFill="1" applyBorder="1" applyAlignment="1" quotePrefix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38" fontId="12" fillId="0" borderId="18" xfId="45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174" fontId="24" fillId="0" borderId="2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174" fontId="24" fillId="0" borderId="10" xfId="0" applyNumberFormat="1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73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72" fontId="25" fillId="0" borderId="11" xfId="40" applyNumberFormat="1" applyFont="1" applyFill="1" applyBorder="1" applyAlignment="1">
      <alignment horizontal="center" vertical="center" wrapText="1"/>
    </xf>
    <xf numFmtId="172" fontId="25" fillId="0" borderId="10" xfId="4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72" fontId="24" fillId="0" borderId="20" xfId="40" applyNumberFormat="1" applyFont="1" applyFill="1" applyBorder="1" applyAlignment="1">
      <alignment horizontal="center" vertical="center" wrapText="1"/>
    </xf>
    <xf numFmtId="172" fontId="24" fillId="0" borderId="10" xfId="4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right"/>
    </xf>
    <xf numFmtId="172" fontId="2" fillId="34" borderId="12" xfId="42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32" borderId="12" xfId="0" applyFill="1" applyBorder="1" applyAlignment="1">
      <alignment horizontal="center"/>
    </xf>
    <xf numFmtId="0" fontId="2" fillId="32" borderId="12" xfId="0" applyFont="1" applyFill="1" applyBorder="1" applyAlignment="1">
      <alignment horizontal="left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172" fontId="24" fillId="0" borderId="26" xfId="44" applyNumberFormat="1" applyFont="1" applyFill="1" applyBorder="1" applyAlignment="1">
      <alignment horizontal="center"/>
    </xf>
    <xf numFmtId="172" fontId="23" fillId="0" borderId="10" xfId="44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2" fontId="2" fillId="33" borderId="10" xfId="42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2" fontId="24" fillId="0" borderId="33" xfId="44" applyNumberFormat="1" applyFont="1" applyFill="1" applyBorder="1" applyAlignment="1">
      <alignment horizontal="center"/>
    </xf>
    <xf numFmtId="0" fontId="24" fillId="0" borderId="15" xfId="62" applyFont="1" applyFill="1" applyBorder="1" applyAlignment="1">
      <alignment horizontal="center"/>
      <protection/>
    </xf>
    <xf numFmtId="0" fontId="12" fillId="0" borderId="2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left" vertical="center"/>
    </xf>
    <xf numFmtId="38" fontId="12" fillId="0" borderId="24" xfId="42" applyNumberFormat="1" applyFont="1" applyFill="1" applyBorder="1" applyAlignment="1">
      <alignment horizontal="right" vertical="center"/>
    </xf>
    <xf numFmtId="0" fontId="12" fillId="0" borderId="24" xfId="62" applyFont="1" applyFill="1" applyBorder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72" fontId="2" fillId="33" borderId="12" xfId="42" applyNumberFormat="1" applyFont="1" applyFill="1" applyBorder="1" applyAlignment="1">
      <alignment/>
    </xf>
    <xf numFmtId="3" fontId="0" fillId="33" borderId="10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72" fontId="2" fillId="0" borderId="12" xfId="42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0" fillId="32" borderId="22" xfId="0" applyFill="1" applyBorder="1" applyAlignment="1">
      <alignment horizontal="center"/>
    </xf>
    <xf numFmtId="0" fontId="2" fillId="32" borderId="34" xfId="0" applyFont="1" applyFill="1" applyBorder="1" applyAlignment="1">
      <alignment horizontal="left"/>
    </xf>
    <xf numFmtId="0" fontId="0" fillId="34" borderId="22" xfId="0" applyFill="1" applyBorder="1" applyAlignment="1">
      <alignment horizontal="center"/>
    </xf>
    <xf numFmtId="0" fontId="2" fillId="34" borderId="34" xfId="0" applyFont="1" applyFill="1" applyBorder="1" applyAlignment="1">
      <alignment horizontal="left"/>
    </xf>
    <xf numFmtId="172" fontId="2" fillId="34" borderId="10" xfId="42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172" fontId="0" fillId="0" borderId="10" xfId="42" applyNumberFormat="1" applyFont="1" applyBorder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/>
    </xf>
    <xf numFmtId="3" fontId="2" fillId="0" borderId="0" xfId="42" applyNumberFormat="1" applyFont="1" applyAlignment="1">
      <alignment horizontal="center"/>
    </xf>
    <xf numFmtId="3" fontId="0" fillId="0" borderId="10" xfId="42" applyNumberFormat="1" applyFont="1" applyBorder="1" applyAlignment="1">
      <alignment horizontal="center"/>
    </xf>
    <xf numFmtId="3" fontId="2" fillId="32" borderId="11" xfId="42" applyNumberFormat="1" applyFont="1" applyFill="1" applyBorder="1" applyAlignment="1">
      <alignment horizontal="center"/>
    </xf>
    <xf numFmtId="3" fontId="2" fillId="32" borderId="10" xfId="42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4" fillId="0" borderId="20" xfId="0" applyFont="1" applyFill="1" applyBorder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0" fillId="0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26" fillId="0" borderId="18" xfId="0" applyNumberFormat="1" applyFont="1" applyBorder="1" applyAlignment="1">
      <alignment vertical="center"/>
    </xf>
    <xf numFmtId="3" fontId="12" fillId="0" borderId="36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172" fontId="23" fillId="0" borderId="10" xfId="4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49" fontId="17" fillId="0" borderId="10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38" fontId="12" fillId="0" borderId="17" xfId="45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left"/>
    </xf>
    <xf numFmtId="172" fontId="2" fillId="34" borderId="11" xfId="42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34" borderId="0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2" fontId="2" fillId="0" borderId="10" xfId="42" applyNumberFormat="1" applyFont="1" applyFill="1" applyBorder="1" applyAlignment="1">
      <alignment horizontal="center"/>
    </xf>
    <xf numFmtId="172" fontId="2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38" fontId="13" fillId="0" borderId="20" xfId="45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172" fontId="2" fillId="33" borderId="11" xfId="42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72" fontId="7" fillId="34" borderId="10" xfId="42" applyNumberFormat="1" applyFont="1" applyFill="1" applyBorder="1" applyAlignment="1">
      <alignment horizontal="right" vertical="center"/>
    </xf>
    <xf numFmtId="172" fontId="3" fillId="34" borderId="10" xfId="43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172" fontId="2" fillId="34" borderId="0" xfId="42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172" fontId="2" fillId="32" borderId="12" xfId="42" applyNumberFormat="1" applyFont="1" applyFill="1" applyBorder="1" applyAlignment="1">
      <alignment/>
    </xf>
    <xf numFmtId="172" fontId="2" fillId="34" borderId="12" xfId="42" applyNumberFormat="1" applyFont="1" applyFill="1" applyBorder="1" applyAlignment="1">
      <alignment/>
    </xf>
    <xf numFmtId="0" fontId="0" fillId="34" borderId="34" xfId="0" applyFont="1" applyFill="1" applyBorder="1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34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0" xfId="0" applyFill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172" fontId="0" fillId="34" borderId="10" xfId="42" applyNumberFormat="1" applyFont="1" applyFill="1" applyBorder="1" applyAlignment="1">
      <alignment/>
    </xf>
    <xf numFmtId="0" fontId="29" fillId="34" borderId="10" xfId="0" applyFont="1" applyFill="1" applyBorder="1" applyAlignment="1">
      <alignment horizontal="left"/>
    </xf>
    <xf numFmtId="3" fontId="0" fillId="33" borderId="10" xfId="0" applyNumberForma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right" vertical="center"/>
    </xf>
    <xf numFmtId="0" fontId="12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34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172" fontId="7" fillId="32" borderId="34" xfId="43" applyNumberFormat="1" applyFont="1" applyFill="1" applyBorder="1" applyAlignment="1">
      <alignment vertical="center"/>
    </xf>
    <xf numFmtId="172" fontId="3" fillId="34" borderId="34" xfId="43" applyNumberFormat="1" applyFont="1" applyFill="1" applyBorder="1" applyAlignment="1">
      <alignment vertical="center"/>
    </xf>
    <xf numFmtId="172" fontId="0" fillId="33" borderId="0" xfId="42" applyNumberFormat="1" applyFont="1" applyFill="1" applyAlignment="1">
      <alignment/>
    </xf>
    <xf numFmtId="172" fontId="0" fillId="0" borderId="10" xfId="42" applyNumberFormat="1" applyFont="1" applyBorder="1" applyAlignment="1">
      <alignment/>
    </xf>
    <xf numFmtId="172" fontId="0" fillId="33" borderId="10" xfId="42" applyNumberFormat="1" applyFont="1" applyFill="1" applyBorder="1" applyAlignment="1">
      <alignment/>
    </xf>
    <xf numFmtId="172" fontId="2" fillId="34" borderId="12" xfId="42" applyNumberFormat="1" applyFont="1" applyFill="1" applyBorder="1" applyAlignment="1">
      <alignment horizontal="center"/>
    </xf>
    <xf numFmtId="172" fontId="13" fillId="0" borderId="37" xfId="44" applyNumberFormat="1" applyFont="1" applyFill="1" applyBorder="1" applyAlignment="1">
      <alignment horizontal="center"/>
    </xf>
    <xf numFmtId="38" fontId="13" fillId="0" borderId="19" xfId="42" applyNumberFormat="1" applyFont="1" applyFill="1" applyBorder="1" applyAlignment="1">
      <alignment vertical="center"/>
    </xf>
    <xf numFmtId="38" fontId="11" fillId="0" borderId="20" xfId="42" applyNumberFormat="1" applyFont="1" applyFill="1" applyBorder="1" applyAlignment="1">
      <alignment vertical="center"/>
    </xf>
    <xf numFmtId="38" fontId="13" fillId="0" borderId="10" xfId="42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21" xfId="0" applyFont="1" applyFill="1" applyBorder="1" applyAlignment="1" quotePrefix="1">
      <alignment horizontal="left" vertical="center"/>
    </xf>
    <xf numFmtId="0" fontId="10" fillId="0" borderId="19" xfId="0" applyFont="1" applyFill="1" applyBorder="1" applyAlignment="1" quotePrefix="1">
      <alignment horizontal="left" vertical="center"/>
    </xf>
    <xf numFmtId="38" fontId="11" fillId="0" borderId="19" xfId="42" applyNumberFormat="1" applyFont="1" applyFill="1" applyBorder="1" applyAlignment="1">
      <alignment vertical="center"/>
    </xf>
    <xf numFmtId="38" fontId="13" fillId="0" borderId="10" xfId="45" applyNumberFormat="1" applyFont="1" applyFill="1" applyBorder="1" applyAlignment="1">
      <alignment horizontal="right" vertical="center"/>
    </xf>
    <xf numFmtId="38" fontId="73" fillId="0" borderId="10" xfId="45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11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" fillId="0" borderId="0" xfId="62" applyAlignment="1">
      <alignment horizontal="center" vertical="center"/>
      <protection/>
    </xf>
    <xf numFmtId="0" fontId="1" fillId="0" borderId="10" xfId="62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/>
      <protection/>
    </xf>
    <xf numFmtId="3" fontId="1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74" fillId="0" borderId="20" xfId="0" applyFont="1" applyFill="1" applyBorder="1" applyAlignment="1">
      <alignment horizontal="left" vertical="center" wrapText="1"/>
    </xf>
    <xf numFmtId="174" fontId="74" fillId="0" borderId="1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/>
    </xf>
    <xf numFmtId="1" fontId="74" fillId="0" borderId="23" xfId="0" applyNumberFormat="1" applyFont="1" applyFill="1" applyBorder="1" applyAlignment="1">
      <alignment horizontal="center" vertical="center"/>
    </xf>
    <xf numFmtId="3" fontId="15" fillId="0" borderId="10" xfId="44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172" fontId="2" fillId="33" borderId="10" xfId="42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0" fontId="4" fillId="0" borderId="10" xfId="61" applyFont="1" applyFill="1" applyBorder="1" applyAlignment="1">
      <alignment horizontal="center" vertical="center"/>
      <protection/>
    </xf>
    <xf numFmtId="172" fontId="2" fillId="0" borderId="10" xfId="42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72" fontId="0" fillId="33" borderId="10" xfId="42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0" fontId="0" fillId="0" borderId="10" xfId="0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172" fontId="24" fillId="0" borderId="37" xfId="44" applyNumberFormat="1" applyFont="1" applyFill="1" applyBorder="1" applyAlignment="1">
      <alignment horizontal="center"/>
    </xf>
    <xf numFmtId="0" fontId="24" fillId="0" borderId="26" xfId="62" applyFont="1" applyFill="1" applyBorder="1" applyAlignment="1">
      <alignment horizontal="center"/>
      <protection/>
    </xf>
    <xf numFmtId="172" fontId="23" fillId="0" borderId="20" xfId="44" applyNumberFormat="1" applyFont="1" applyFill="1" applyBorder="1" applyAlignment="1">
      <alignment horizontal="center" vertical="center"/>
    </xf>
    <xf numFmtId="172" fontId="23" fillId="0" borderId="13" xfId="44" applyNumberFormat="1" applyFont="1" applyFill="1" applyBorder="1" applyAlignment="1">
      <alignment vertical="center"/>
    </xf>
    <xf numFmtId="172" fontId="23" fillId="0" borderId="13" xfId="44" applyNumberFormat="1" applyFont="1" applyFill="1" applyBorder="1" applyAlignment="1">
      <alignment horizontal="center" vertical="center"/>
    </xf>
    <xf numFmtId="172" fontId="23" fillId="0" borderId="19" xfId="44" applyNumberFormat="1" applyFont="1" applyFill="1" applyBorder="1" applyAlignment="1">
      <alignment horizontal="center" vertical="center"/>
    </xf>
    <xf numFmtId="3" fontId="23" fillId="0" borderId="10" xfId="44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3" fillId="0" borderId="10" xfId="42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173" fontId="24" fillId="0" borderId="3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 vertical="center"/>
    </xf>
    <xf numFmtId="174" fontId="23" fillId="0" borderId="20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174" fontId="24" fillId="0" borderId="1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2" fillId="0" borderId="45" xfId="0" applyNumberFormat="1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172" fontId="7" fillId="32" borderId="14" xfId="43" applyNumberFormat="1" applyFont="1" applyFill="1" applyBorder="1" applyAlignment="1">
      <alignment horizontal="center" vertical="center"/>
    </xf>
    <xf numFmtId="172" fontId="7" fillId="32" borderId="22" xfId="43" applyNumberFormat="1" applyFont="1" applyFill="1" applyBorder="1" applyAlignment="1">
      <alignment horizontal="center" vertical="center"/>
    </xf>
    <xf numFmtId="172" fontId="7" fillId="32" borderId="34" xfId="43" applyNumberFormat="1" applyFont="1" applyFill="1" applyBorder="1" applyAlignment="1">
      <alignment horizontal="center" vertical="center"/>
    </xf>
    <xf numFmtId="172" fontId="7" fillId="32" borderId="23" xfId="43" applyNumberFormat="1" applyFont="1" applyFill="1" applyBorder="1" applyAlignment="1">
      <alignment horizontal="center" vertical="center"/>
    </xf>
    <xf numFmtId="172" fontId="7" fillId="32" borderId="24" xfId="43" applyNumberFormat="1" applyFont="1" applyFill="1" applyBorder="1" applyAlignment="1">
      <alignment horizontal="center" vertical="center"/>
    </xf>
    <xf numFmtId="172" fontId="7" fillId="32" borderId="25" xfId="43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3" fontId="13" fillId="0" borderId="35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172" fontId="11" fillId="0" borderId="45" xfId="44" applyNumberFormat="1" applyFont="1" applyFill="1" applyBorder="1" applyAlignment="1">
      <alignment/>
    </xf>
    <xf numFmtId="38" fontId="13" fillId="0" borderId="18" xfId="42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/>
    </xf>
    <xf numFmtId="38" fontId="10" fillId="0" borderId="20" xfId="0" applyNumberFormat="1" applyFont="1" applyFill="1" applyBorder="1" applyAlignment="1">
      <alignment horizontal="right" vertical="center"/>
    </xf>
    <xf numFmtId="38" fontId="12" fillId="0" borderId="20" xfId="0" applyNumberFormat="1" applyFont="1" applyFill="1" applyBorder="1" applyAlignment="1">
      <alignment horizontal="right" vertical="center"/>
    </xf>
    <xf numFmtId="38" fontId="12" fillId="0" borderId="10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38" fontId="10" fillId="0" borderId="35" xfId="0" applyNumberFormat="1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38" fontId="12" fillId="0" borderId="35" xfId="0" applyNumberFormat="1" applyFont="1" applyFill="1" applyBorder="1" applyAlignment="1">
      <alignment horizontal="right" vertical="center"/>
    </xf>
    <xf numFmtId="38" fontId="12" fillId="0" borderId="35" xfId="45" applyNumberFormat="1" applyFont="1" applyFill="1" applyBorder="1" applyAlignment="1">
      <alignment horizontal="right" vertical="center"/>
    </xf>
    <xf numFmtId="38" fontId="12" fillId="0" borderId="36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172" fontId="0" fillId="0" borderId="10" xfId="42" applyNumberFormat="1" applyFont="1" applyFill="1" applyBorder="1" applyAlignment="1">
      <alignment horizontal="right" vertical="distributed"/>
    </xf>
    <xf numFmtId="3" fontId="0" fillId="0" borderId="10" xfId="0" applyNumberFormat="1" applyBorder="1" applyAlignment="1">
      <alignment horizontal="right" vertical="distributed"/>
    </xf>
    <xf numFmtId="3" fontId="2" fillId="0" borderId="10" xfId="0" applyNumberFormat="1" applyFont="1" applyBorder="1" applyAlignment="1">
      <alignment horizontal="right" vertical="distributed"/>
    </xf>
    <xf numFmtId="3" fontId="2" fillId="0" borderId="10" xfId="0" applyNumberFormat="1" applyFont="1" applyFill="1" applyBorder="1" applyAlignment="1">
      <alignment horizontal="right" vertical="distributed"/>
    </xf>
    <xf numFmtId="172" fontId="0" fillId="0" borderId="11" xfId="42" applyNumberFormat="1" applyFont="1" applyFill="1" applyBorder="1" applyAlignment="1">
      <alignment horizontal="right" vertical="distributed"/>
    </xf>
    <xf numFmtId="172" fontId="2" fillId="32" borderId="11" xfId="42" applyNumberFormat="1" applyFont="1" applyFill="1" applyBorder="1" applyAlignment="1">
      <alignment horizontal="right" vertical="distributed"/>
    </xf>
    <xf numFmtId="3" fontId="2" fillId="33" borderId="10" xfId="0" applyNumberFormat="1" applyFont="1" applyFill="1" applyBorder="1" applyAlignment="1">
      <alignment horizontal="right" vertical="distributed"/>
    </xf>
    <xf numFmtId="172" fontId="2" fillId="34" borderId="11" xfId="42" applyNumberFormat="1" applyFont="1" applyFill="1" applyBorder="1" applyAlignment="1">
      <alignment horizontal="right" vertical="distributed"/>
    </xf>
    <xf numFmtId="3" fontId="2" fillId="34" borderId="10" xfId="0" applyNumberFormat="1" applyFont="1" applyFill="1" applyBorder="1" applyAlignment="1">
      <alignment horizontal="right" vertical="distributed"/>
    </xf>
    <xf numFmtId="172" fontId="2" fillId="32" borderId="10" xfId="42" applyNumberFormat="1" applyFont="1" applyFill="1" applyBorder="1" applyAlignment="1">
      <alignment horizontal="right" vertical="distributed"/>
    </xf>
    <xf numFmtId="172" fontId="0" fillId="0" borderId="10" xfId="42" applyNumberFormat="1" applyFont="1" applyFill="1" applyBorder="1" applyAlignment="1">
      <alignment horizontal="right" vertical="distributed"/>
    </xf>
    <xf numFmtId="3" fontId="29" fillId="0" borderId="10" xfId="0" applyNumberFormat="1" applyFont="1" applyBorder="1" applyAlignment="1">
      <alignment horizontal="right" vertical="distributed"/>
    </xf>
    <xf numFmtId="172" fontId="2" fillId="32" borderId="10" xfId="42" applyNumberFormat="1" applyFont="1" applyFill="1" applyBorder="1" applyAlignment="1">
      <alignment horizontal="right" vertical="distributed"/>
    </xf>
    <xf numFmtId="172" fontId="2" fillId="34" borderId="10" xfId="42" applyNumberFormat="1" applyFont="1" applyFill="1" applyBorder="1" applyAlignment="1">
      <alignment horizontal="right" vertical="distributed"/>
    </xf>
    <xf numFmtId="3" fontId="0" fillId="33" borderId="10" xfId="0" applyNumberFormat="1" applyFill="1" applyBorder="1" applyAlignment="1">
      <alignment horizontal="right" vertical="distributed"/>
    </xf>
    <xf numFmtId="3" fontId="2" fillId="33" borderId="10" xfId="42" applyNumberFormat="1" applyFont="1" applyFill="1" applyBorder="1" applyAlignment="1">
      <alignment horizontal="right" vertical="distributed"/>
    </xf>
    <xf numFmtId="172" fontId="2" fillId="33" borderId="10" xfId="42" applyNumberFormat="1" applyFont="1" applyFill="1" applyBorder="1" applyAlignment="1">
      <alignment horizontal="right" vertical="distributed"/>
    </xf>
    <xf numFmtId="3" fontId="0" fillId="34" borderId="10" xfId="0" applyNumberFormat="1" applyFill="1" applyBorder="1" applyAlignment="1">
      <alignment horizontal="right" vertical="distributed"/>
    </xf>
    <xf numFmtId="172" fontId="2" fillId="0" borderId="10" xfId="42" applyNumberFormat="1" applyFont="1" applyBorder="1" applyAlignment="1">
      <alignment horizontal="right" vertical="distributed"/>
    </xf>
    <xf numFmtId="3" fontId="0" fillId="0" borderId="10" xfId="0" applyNumberFormat="1" applyFont="1" applyBorder="1" applyAlignment="1">
      <alignment horizontal="right" vertical="distributed"/>
    </xf>
    <xf numFmtId="172" fontId="2" fillId="0" borderId="12" xfId="42" applyNumberFormat="1" applyFont="1" applyBorder="1" applyAlignment="1">
      <alignment horizontal="right" vertical="distributed"/>
    </xf>
    <xf numFmtId="3" fontId="0" fillId="0" borderId="12" xfId="0" applyNumberFormat="1" applyFont="1" applyBorder="1" applyAlignment="1">
      <alignment horizontal="right" vertical="distributed"/>
    </xf>
    <xf numFmtId="172" fontId="0" fillId="0" borderId="10" xfId="42" applyNumberFormat="1" applyFont="1" applyBorder="1" applyAlignment="1">
      <alignment horizontal="right" vertical="distributed"/>
    </xf>
    <xf numFmtId="3" fontId="4" fillId="0" borderId="10" xfId="61" applyNumberFormat="1" applyFont="1" applyBorder="1" applyAlignment="1">
      <alignment horizontal="right" vertical="distributed"/>
      <protection/>
    </xf>
    <xf numFmtId="3" fontId="4" fillId="33" borderId="10" xfId="61" applyNumberFormat="1" applyFont="1" applyFill="1" applyBorder="1" applyAlignment="1">
      <alignment horizontal="right" vertical="distributed"/>
      <protection/>
    </xf>
    <xf numFmtId="3" fontId="4" fillId="33" borderId="0" xfId="61" applyNumberFormat="1" applyFont="1" applyFill="1" applyAlignment="1">
      <alignment horizontal="right" vertical="distributed"/>
      <protection/>
    </xf>
    <xf numFmtId="172" fontId="2" fillId="32" borderId="20" xfId="42" applyNumberFormat="1" applyFont="1" applyFill="1" applyBorder="1" applyAlignment="1">
      <alignment horizontal="right" vertical="distributed"/>
    </xf>
    <xf numFmtId="3" fontId="4" fillId="0" borderId="10" xfId="61" applyNumberFormat="1" applyFont="1" applyFill="1" applyBorder="1" applyAlignment="1">
      <alignment horizontal="right" vertical="distributed"/>
      <protection/>
    </xf>
    <xf numFmtId="3" fontId="0" fillId="34" borderId="20" xfId="0" applyNumberFormat="1" applyFill="1" applyBorder="1" applyAlignment="1">
      <alignment horizontal="right" vertical="distributed"/>
    </xf>
    <xf numFmtId="172" fontId="2" fillId="33" borderId="10" xfId="42" applyNumberFormat="1" applyFont="1" applyFill="1" applyBorder="1" applyAlignment="1">
      <alignment horizontal="right" vertical="distributed"/>
    </xf>
    <xf numFmtId="3" fontId="0" fillId="33" borderId="20" xfId="0" applyNumberFormat="1" applyFill="1" applyBorder="1" applyAlignment="1">
      <alignment horizontal="right" vertical="distributed"/>
    </xf>
    <xf numFmtId="172" fontId="0" fillId="33" borderId="10" xfId="42" applyNumberFormat="1" applyFont="1" applyFill="1" applyBorder="1" applyAlignment="1">
      <alignment horizontal="right" vertical="distributed"/>
    </xf>
    <xf numFmtId="3" fontId="0" fillId="0" borderId="10" xfId="0" applyNumberFormat="1" applyFill="1" applyBorder="1" applyAlignment="1">
      <alignment horizontal="right" vertical="distributed"/>
    </xf>
    <xf numFmtId="172" fontId="2" fillId="32" borderId="12" xfId="42" applyNumberFormat="1" applyFont="1" applyFill="1" applyBorder="1" applyAlignment="1">
      <alignment horizontal="right" vertical="distributed"/>
    </xf>
    <xf numFmtId="172" fontId="0" fillId="33" borderId="10" xfId="42" applyNumberFormat="1" applyFont="1" applyFill="1" applyBorder="1" applyAlignment="1">
      <alignment horizontal="right" vertical="distributed"/>
    </xf>
    <xf numFmtId="172" fontId="0" fillId="33" borderId="12" xfId="42" applyNumberFormat="1" applyFont="1" applyFill="1" applyBorder="1" applyAlignment="1">
      <alignment horizontal="right" vertical="distributed"/>
    </xf>
    <xf numFmtId="3" fontId="0" fillId="0" borderId="10" xfId="0" applyNumberFormat="1" applyFont="1" applyFill="1" applyBorder="1" applyAlignment="1">
      <alignment horizontal="right" vertical="distributed"/>
    </xf>
    <xf numFmtId="3" fontId="2" fillId="0" borderId="10" xfId="0" applyNumberFormat="1" applyFont="1" applyFill="1" applyBorder="1" applyAlignment="1">
      <alignment horizontal="right" vertical="distributed"/>
    </xf>
    <xf numFmtId="172" fontId="0" fillId="0" borderId="11" xfId="42" applyNumberFormat="1" applyFont="1" applyBorder="1" applyAlignment="1">
      <alignment horizontal="right" vertical="distributed"/>
    </xf>
    <xf numFmtId="172" fontId="0" fillId="0" borderId="12" xfId="42" applyNumberFormat="1" applyFont="1" applyBorder="1" applyAlignment="1">
      <alignment horizontal="right" vertical="distributed"/>
    </xf>
    <xf numFmtId="172" fontId="2" fillId="34" borderId="12" xfId="42" applyNumberFormat="1" applyFont="1" applyFill="1" applyBorder="1" applyAlignment="1">
      <alignment horizontal="right" vertical="distributed"/>
    </xf>
    <xf numFmtId="0" fontId="0" fillId="34" borderId="10" xfId="0" applyFill="1" applyBorder="1" applyAlignment="1">
      <alignment horizontal="right" vertical="distributed"/>
    </xf>
    <xf numFmtId="0" fontId="0" fillId="33" borderId="10" xfId="0" applyFill="1" applyBorder="1" applyAlignment="1">
      <alignment horizontal="right" vertical="distributed"/>
    </xf>
    <xf numFmtId="172" fontId="2" fillId="33" borderId="12" xfId="42" applyNumberFormat="1" applyFont="1" applyFill="1" applyBorder="1" applyAlignment="1">
      <alignment horizontal="right" vertical="distributed"/>
    </xf>
    <xf numFmtId="172" fontId="2" fillId="33" borderId="11" xfId="42" applyNumberFormat="1" applyFont="1" applyFill="1" applyBorder="1" applyAlignment="1">
      <alignment horizontal="right" vertical="distributed"/>
    </xf>
    <xf numFmtId="172" fontId="2" fillId="34" borderId="10" xfId="42" applyNumberFormat="1" applyFont="1" applyFill="1" applyBorder="1" applyAlignment="1">
      <alignment horizontal="right" vertical="distributed"/>
    </xf>
    <xf numFmtId="3" fontId="0" fillId="34" borderId="10" xfId="42" applyNumberFormat="1" applyFont="1" applyFill="1" applyBorder="1" applyAlignment="1">
      <alignment horizontal="right" vertical="distributed"/>
    </xf>
    <xf numFmtId="0" fontId="0" fillId="34" borderId="0" xfId="0" applyFill="1" applyAlignment="1">
      <alignment horizontal="right" vertical="distributed"/>
    </xf>
    <xf numFmtId="172" fontId="2" fillId="33" borderId="12" xfId="42" applyNumberFormat="1" applyFont="1" applyFill="1" applyBorder="1" applyAlignment="1">
      <alignment horizontal="right" vertical="distributed"/>
    </xf>
    <xf numFmtId="3" fontId="2" fillId="33" borderId="10" xfId="42" applyNumberFormat="1" applyFont="1" applyFill="1" applyBorder="1" applyAlignment="1">
      <alignment horizontal="right" vertical="distributed"/>
    </xf>
    <xf numFmtId="172" fontId="3" fillId="0" borderId="10" xfId="42" applyNumberFormat="1" applyFont="1" applyBorder="1" applyAlignment="1">
      <alignment horizontal="right" vertical="distributed"/>
    </xf>
    <xf numFmtId="172" fontId="7" fillId="32" borderId="10" xfId="42" applyNumberFormat="1" applyFont="1" applyFill="1" applyBorder="1" applyAlignment="1">
      <alignment horizontal="right" vertical="distributed"/>
    </xf>
    <xf numFmtId="3" fontId="0" fillId="33" borderId="0" xfId="0" applyNumberFormat="1" applyFill="1" applyAlignment="1">
      <alignment horizontal="right" vertical="distributed"/>
    </xf>
    <xf numFmtId="172" fontId="3" fillId="0" borderId="10" xfId="42" applyNumberFormat="1" applyFont="1" applyFill="1" applyBorder="1" applyAlignment="1">
      <alignment horizontal="right" vertical="distributed"/>
    </xf>
    <xf numFmtId="172" fontId="7" fillId="34" borderId="10" xfId="42" applyNumberFormat="1" applyFont="1" applyFill="1" applyBorder="1" applyAlignment="1">
      <alignment horizontal="right" vertical="distributed"/>
    </xf>
    <xf numFmtId="172" fontId="2" fillId="34" borderId="12" xfId="42" applyNumberFormat="1" applyFont="1" applyFill="1" applyBorder="1" applyAlignment="1">
      <alignment horizontal="right" vertical="distributed"/>
    </xf>
    <xf numFmtId="3" fontId="0" fillId="0" borderId="10" xfId="0" applyNumberFormat="1" applyFont="1" applyBorder="1" applyAlignment="1">
      <alignment horizontal="right" vertical="distributed"/>
    </xf>
    <xf numFmtId="3" fontId="2" fillId="0" borderId="10" xfId="0" applyNumberFormat="1" applyFont="1" applyBorder="1" applyAlignment="1">
      <alignment horizontal="right" vertical="distributed"/>
    </xf>
    <xf numFmtId="172" fontId="0" fillId="33" borderId="12" xfId="42" applyNumberFormat="1" applyFont="1" applyFill="1" applyBorder="1" applyAlignment="1">
      <alignment horizontal="right" vertical="distributed"/>
    </xf>
    <xf numFmtId="3" fontId="0" fillId="33" borderId="10" xfId="0" applyNumberFormat="1" applyFont="1" applyFill="1" applyBorder="1" applyAlignment="1">
      <alignment horizontal="right" vertical="distributed"/>
    </xf>
    <xf numFmtId="3" fontId="2" fillId="33" borderId="10" xfId="0" applyNumberFormat="1" applyFont="1" applyFill="1" applyBorder="1" applyAlignment="1">
      <alignment horizontal="right" vertical="distributed"/>
    </xf>
    <xf numFmtId="172" fontId="5" fillId="0" borderId="10" xfId="42" applyNumberFormat="1" applyFont="1" applyBorder="1" applyAlignment="1">
      <alignment horizontal="right" vertical="distributed"/>
    </xf>
    <xf numFmtId="172" fontId="6" fillId="33" borderId="10" xfId="42" applyNumberFormat="1" applyFont="1" applyFill="1" applyBorder="1" applyAlignment="1">
      <alignment horizontal="right" vertical="distributed"/>
    </xf>
    <xf numFmtId="172" fontId="5" fillId="0" borderId="10" xfId="42" applyNumberFormat="1" applyFont="1" applyFill="1" applyBorder="1" applyAlignment="1">
      <alignment horizontal="right" vertical="distributed"/>
    </xf>
    <xf numFmtId="172" fontId="0" fillId="34" borderId="10" xfId="42" applyNumberFormat="1" applyFont="1" applyFill="1" applyBorder="1" applyAlignment="1">
      <alignment horizontal="right" vertical="distributed"/>
    </xf>
    <xf numFmtId="172" fontId="2" fillId="0" borderId="10" xfId="42" applyNumberFormat="1" applyFont="1" applyFill="1" applyBorder="1" applyAlignment="1">
      <alignment horizontal="right" vertical="distributed"/>
    </xf>
    <xf numFmtId="3" fontId="0" fillId="34" borderId="12" xfId="0" applyNumberFormat="1" applyFill="1" applyBorder="1" applyAlignment="1">
      <alignment horizontal="right" vertical="distributed"/>
    </xf>
    <xf numFmtId="3" fontId="2" fillId="34" borderId="12" xfId="0" applyNumberFormat="1" applyFont="1" applyFill="1" applyBorder="1" applyAlignment="1">
      <alignment horizontal="right" vertical="distributed"/>
    </xf>
    <xf numFmtId="3" fontId="0" fillId="33" borderId="12" xfId="0" applyNumberFormat="1" applyFill="1" applyBorder="1" applyAlignment="1">
      <alignment horizontal="right" vertical="distributed"/>
    </xf>
    <xf numFmtId="3" fontId="2" fillId="33" borderId="12" xfId="0" applyNumberFormat="1" applyFont="1" applyFill="1" applyBorder="1" applyAlignment="1">
      <alignment horizontal="right" vertical="distributed"/>
    </xf>
    <xf numFmtId="3" fontId="2" fillId="33" borderId="10" xfId="42" applyNumberFormat="1" applyFont="1" applyFill="1" applyBorder="1" applyAlignment="1">
      <alignment horizontal="right" vertical="distributed"/>
    </xf>
    <xf numFmtId="3" fontId="2" fillId="34" borderId="10" xfId="42" applyNumberFormat="1" applyFont="1" applyFill="1" applyBorder="1" applyAlignment="1">
      <alignment horizontal="right" vertical="distributed"/>
    </xf>
    <xf numFmtId="172" fontId="0" fillId="0" borderId="10" xfId="42" applyNumberFormat="1" applyFont="1" applyBorder="1" applyAlignment="1">
      <alignment horizontal="right" vertical="distributed"/>
    </xf>
    <xf numFmtId="172" fontId="2" fillId="0" borderId="10" xfId="42" applyNumberFormat="1" applyFont="1" applyFill="1" applyBorder="1" applyAlignment="1">
      <alignment horizontal="right" vertical="distributed"/>
    </xf>
    <xf numFmtId="3" fontId="0" fillId="32" borderId="10" xfId="42" applyNumberFormat="1" applyFont="1" applyFill="1" applyBorder="1" applyAlignment="1">
      <alignment horizontal="right" vertical="distributed"/>
    </xf>
    <xf numFmtId="3" fontId="0" fillId="0" borderId="20" xfId="0" applyNumberFormat="1" applyBorder="1" applyAlignment="1">
      <alignment horizontal="right" vertical="distributed"/>
    </xf>
    <xf numFmtId="172" fontId="7" fillId="33" borderId="10" xfId="42" applyNumberFormat="1" applyFont="1" applyFill="1" applyBorder="1" applyAlignment="1">
      <alignment horizontal="right" vertical="distributed"/>
    </xf>
    <xf numFmtId="3" fontId="7" fillId="32" borderId="10" xfId="42" applyNumberFormat="1" applyFont="1" applyFill="1" applyBorder="1" applyAlignment="1">
      <alignment horizontal="right" vertical="distributed"/>
    </xf>
    <xf numFmtId="3" fontId="7" fillId="34" borderId="10" xfId="42" applyNumberFormat="1" applyFont="1" applyFill="1" applyBorder="1" applyAlignment="1">
      <alignment horizontal="right" vertical="distributed"/>
    </xf>
    <xf numFmtId="172" fontId="2" fillId="33" borderId="11" xfId="42" applyNumberFormat="1" applyFont="1" applyFill="1" applyBorder="1" applyAlignment="1">
      <alignment horizontal="right" vertical="distributed"/>
    </xf>
    <xf numFmtId="3" fontId="0" fillId="33" borderId="10" xfId="42" applyNumberFormat="1" applyFont="1" applyFill="1" applyBorder="1" applyAlignment="1">
      <alignment horizontal="right" vertical="distributed"/>
    </xf>
    <xf numFmtId="172" fontId="0" fillId="0" borderId="12" xfId="42" applyNumberFormat="1" applyFont="1" applyFill="1" applyBorder="1" applyAlignment="1">
      <alignment horizontal="right" vertical="distributed"/>
    </xf>
    <xf numFmtId="3" fontId="2" fillId="0" borderId="0" xfId="0" applyNumberFormat="1" applyFont="1" applyAlignment="1">
      <alignment horizontal="right" vertical="distributed"/>
    </xf>
    <xf numFmtId="172" fontId="2" fillId="0" borderId="0" xfId="42" applyNumberFormat="1" applyFont="1" applyAlignment="1">
      <alignment horizontal="right" vertical="distributed"/>
    </xf>
    <xf numFmtId="3" fontId="2" fillId="0" borderId="0" xfId="42" applyNumberFormat="1" applyFont="1" applyAlignment="1">
      <alignment horizontal="right" vertical="distributed"/>
    </xf>
    <xf numFmtId="172" fontId="15" fillId="0" borderId="33" xfId="44" applyNumberFormat="1" applyFont="1" applyFill="1" applyBorder="1" applyAlignment="1">
      <alignment horizontal="center"/>
    </xf>
    <xf numFmtId="172" fontId="15" fillId="0" borderId="15" xfId="44" applyNumberFormat="1" applyFont="1" applyFill="1" applyBorder="1" applyAlignment="1">
      <alignment horizontal="center"/>
    </xf>
    <xf numFmtId="3" fontId="15" fillId="0" borderId="15" xfId="44" applyNumberFormat="1" applyFont="1" applyFill="1" applyBorder="1" applyAlignment="1">
      <alignment horizontal="center"/>
    </xf>
    <xf numFmtId="3" fontId="15" fillId="0" borderId="42" xfId="44" applyNumberFormat="1" applyFont="1" applyFill="1" applyBorder="1" applyAlignment="1">
      <alignment horizontal="center"/>
    </xf>
    <xf numFmtId="172" fontId="1" fillId="0" borderId="16" xfId="44" applyNumberFormat="1" applyFont="1" applyFill="1" applyBorder="1" applyAlignment="1">
      <alignment horizontal="center" vertical="center"/>
    </xf>
    <xf numFmtId="3" fontId="15" fillId="0" borderId="35" xfId="44" applyNumberFormat="1" applyFont="1" applyFill="1" applyBorder="1" applyAlignment="1">
      <alignment horizontal="center" vertical="center"/>
    </xf>
    <xf numFmtId="172" fontId="1" fillId="0" borderId="16" xfId="44" applyNumberFormat="1" applyFont="1" applyFill="1" applyBorder="1" applyAlignment="1">
      <alignment vertical="center"/>
    </xf>
    <xf numFmtId="172" fontId="32" fillId="0" borderId="16" xfId="44" applyNumberFormat="1" applyFont="1" applyFill="1" applyBorder="1" applyAlignment="1">
      <alignment vertical="center"/>
    </xf>
    <xf numFmtId="172" fontId="32" fillId="0" borderId="45" xfId="44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 wrapText="1"/>
    </xf>
    <xf numFmtId="38" fontId="22" fillId="0" borderId="18" xfId="40" applyNumberFormat="1" applyFont="1" applyFill="1" applyBorder="1" applyAlignment="1">
      <alignment horizontal="center" vertical="center"/>
    </xf>
    <xf numFmtId="172" fontId="17" fillId="0" borderId="10" xfId="42" applyNumberFormat="1" applyFont="1" applyBorder="1" applyAlignment="1">
      <alignment horizontal="right" vertical="distributed"/>
    </xf>
    <xf numFmtId="172" fontId="18" fillId="0" borderId="10" xfId="42" applyNumberFormat="1" applyFont="1" applyBorder="1" applyAlignment="1">
      <alignment horizontal="right" vertical="distributed"/>
    </xf>
    <xf numFmtId="172" fontId="17" fillId="0" borderId="10" xfId="42" applyNumberFormat="1" applyFont="1" applyBorder="1" applyAlignment="1">
      <alignment horizontal="right" vertical="distributed"/>
    </xf>
    <xf numFmtId="172" fontId="18" fillId="0" borderId="10" xfId="0" applyNumberFormat="1" applyFont="1" applyBorder="1" applyAlignment="1">
      <alignment horizontal="right" vertical="distributed"/>
    </xf>
    <xf numFmtId="38" fontId="21" fillId="0" borderId="10" xfId="40" applyNumberFormat="1" applyFont="1" applyFill="1" applyBorder="1" applyAlignment="1">
      <alignment horizontal="right" vertical="distributed"/>
    </xf>
    <xf numFmtId="38" fontId="22" fillId="0" borderId="10" xfId="40" applyNumberFormat="1" applyFont="1" applyFill="1" applyBorder="1" applyAlignment="1">
      <alignment horizontal="right" vertical="distributed"/>
    </xf>
    <xf numFmtId="38" fontId="33" fillId="0" borderId="10" xfId="40" applyNumberFormat="1" applyFont="1" applyFill="1" applyBorder="1" applyAlignment="1">
      <alignment horizontal="right" vertical="distributed"/>
    </xf>
    <xf numFmtId="38" fontId="14" fillId="0" borderId="10" xfId="40" applyNumberFormat="1" applyFont="1" applyFill="1" applyBorder="1" applyAlignment="1">
      <alignment horizontal="right" vertical="distributed"/>
    </xf>
    <xf numFmtId="38" fontId="22" fillId="34" borderId="18" xfId="40" applyNumberFormat="1" applyFont="1" applyFill="1" applyBorder="1" applyAlignment="1">
      <alignment horizontal="right" vertical="distributed"/>
    </xf>
    <xf numFmtId="3" fontId="2" fillId="0" borderId="35" xfId="0" applyNumberFormat="1" applyFont="1" applyBorder="1" applyAlignment="1">
      <alignment horizontal="right" vertical="distributed"/>
    </xf>
    <xf numFmtId="38" fontId="22" fillId="0" borderId="18" xfId="40" applyNumberFormat="1" applyFont="1" applyFill="1" applyBorder="1" applyAlignment="1">
      <alignment horizontal="right" vertical="distributed"/>
    </xf>
    <xf numFmtId="3" fontId="2" fillId="0" borderId="18" xfId="0" applyNumberFormat="1" applyFont="1" applyFill="1" applyBorder="1" applyAlignment="1">
      <alignment horizontal="right" vertical="distributed"/>
    </xf>
    <xf numFmtId="3" fontId="2" fillId="0" borderId="18" xfId="0" applyNumberFormat="1" applyFont="1" applyBorder="1" applyAlignment="1">
      <alignment horizontal="right" vertical="distributed"/>
    </xf>
    <xf numFmtId="3" fontId="2" fillId="0" borderId="36" xfId="0" applyNumberFormat="1" applyFont="1" applyBorder="1" applyAlignment="1">
      <alignment horizontal="right" vertical="distributed"/>
    </xf>
    <xf numFmtId="172" fontId="23" fillId="0" borderId="20" xfId="40" applyNumberFormat="1" applyFont="1" applyFill="1" applyBorder="1" applyAlignment="1">
      <alignment horizontal="right" vertical="distributed"/>
    </xf>
    <xf numFmtId="172" fontId="24" fillId="0" borderId="10" xfId="40" applyNumberFormat="1" applyFont="1" applyFill="1" applyBorder="1" applyAlignment="1">
      <alignment horizontal="right" vertical="distributed"/>
    </xf>
    <xf numFmtId="172" fontId="24" fillId="0" borderId="10" xfId="0" applyNumberFormat="1" applyFont="1" applyFill="1" applyBorder="1" applyAlignment="1">
      <alignment horizontal="right" vertical="distributed"/>
    </xf>
    <xf numFmtId="172" fontId="23" fillId="0" borderId="10" xfId="0" applyNumberFormat="1" applyFont="1" applyFill="1" applyBorder="1" applyAlignment="1">
      <alignment horizontal="right" vertical="distributed"/>
    </xf>
    <xf numFmtId="172" fontId="24" fillId="0" borderId="20" xfId="40" applyNumberFormat="1" applyFont="1" applyFill="1" applyBorder="1" applyAlignment="1">
      <alignment horizontal="right" vertical="distributed"/>
    </xf>
    <xf numFmtId="172" fontId="23" fillId="0" borderId="10" xfId="40" applyNumberFormat="1" applyFont="1" applyFill="1" applyBorder="1" applyAlignment="1">
      <alignment horizontal="right" vertical="distributed"/>
    </xf>
    <xf numFmtId="172" fontId="24" fillId="0" borderId="14" xfId="40" applyNumberFormat="1" applyFont="1" applyFill="1" applyBorder="1" applyAlignment="1">
      <alignment horizontal="right" vertical="distributed"/>
    </xf>
    <xf numFmtId="172" fontId="74" fillId="0" borderId="20" xfId="40" applyNumberFormat="1" applyFont="1" applyFill="1" applyBorder="1" applyAlignment="1">
      <alignment horizontal="right" vertical="distributed"/>
    </xf>
    <xf numFmtId="172" fontId="75" fillId="0" borderId="20" xfId="40" applyNumberFormat="1" applyFont="1" applyFill="1" applyBorder="1" applyAlignment="1">
      <alignment horizontal="right" vertical="distributed"/>
    </xf>
    <xf numFmtId="172" fontId="74" fillId="0" borderId="10" xfId="40" applyNumberFormat="1" applyFont="1" applyFill="1" applyBorder="1" applyAlignment="1">
      <alignment horizontal="right" vertical="distributed"/>
    </xf>
    <xf numFmtId="172" fontId="74" fillId="0" borderId="10" xfId="0" applyNumberFormat="1" applyFont="1" applyFill="1" applyBorder="1" applyAlignment="1">
      <alignment horizontal="right" vertical="distributed"/>
    </xf>
    <xf numFmtId="172" fontId="25" fillId="0" borderId="20" xfId="40" applyNumberFormat="1" applyFont="1" applyFill="1" applyBorder="1" applyAlignment="1">
      <alignment horizontal="right" vertical="distributed"/>
    </xf>
    <xf numFmtId="0" fontId="23" fillId="0" borderId="10" xfId="0" applyFont="1" applyFill="1" applyBorder="1" applyAlignment="1">
      <alignment horizontal="right" vertical="distributed"/>
    </xf>
    <xf numFmtId="3" fontId="23" fillId="0" borderId="10" xfId="0" applyNumberFormat="1" applyFont="1" applyFill="1" applyBorder="1" applyAlignment="1">
      <alignment horizontal="right" vertical="distributed"/>
    </xf>
    <xf numFmtId="0" fontId="24" fillId="0" borderId="33" xfId="62" applyFont="1" applyFill="1" applyBorder="1" applyAlignment="1">
      <alignment horizont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42" xfId="62" applyNumberFormat="1" applyFont="1" applyFill="1" applyBorder="1" applyAlignment="1">
      <alignment horizontal="center" vertical="center"/>
      <protection/>
    </xf>
    <xf numFmtId="0" fontId="23" fillId="0" borderId="16" xfId="62" applyFont="1" applyFill="1" applyBorder="1" applyAlignment="1">
      <alignment horizontal="center"/>
      <protection/>
    </xf>
    <xf numFmtId="3" fontId="23" fillId="0" borderId="35" xfId="44" applyNumberFormat="1" applyFont="1" applyFill="1" applyBorder="1" applyAlignment="1">
      <alignment horizontal="center" vertical="center"/>
    </xf>
    <xf numFmtId="0" fontId="23" fillId="0" borderId="16" xfId="62" applyFont="1" applyFill="1" applyBorder="1">
      <alignment/>
      <protection/>
    </xf>
    <xf numFmtId="0" fontId="23" fillId="0" borderId="45" xfId="62" applyFont="1" applyFill="1" applyBorder="1">
      <alignment/>
      <protection/>
    </xf>
    <xf numFmtId="38" fontId="23" fillId="0" borderId="18" xfId="42" applyNumberFormat="1" applyFont="1" applyFill="1" applyBorder="1" applyAlignment="1">
      <alignment horizontal="center" vertical="center"/>
    </xf>
    <xf numFmtId="38" fontId="23" fillId="0" borderId="18" xfId="42" applyNumberFormat="1" applyFont="1" applyFill="1" applyBorder="1" applyAlignment="1">
      <alignment vertical="center" wrapText="1"/>
    </xf>
    <xf numFmtId="38" fontId="23" fillId="0" borderId="10" xfId="42" applyNumberFormat="1" applyFont="1" applyFill="1" applyBorder="1" applyAlignment="1">
      <alignment horizontal="right" vertical="distributed"/>
    </xf>
    <xf numFmtId="38" fontId="23" fillId="0" borderId="20" xfId="42" applyNumberFormat="1" applyFont="1" applyFill="1" applyBorder="1" applyAlignment="1">
      <alignment horizontal="right" vertical="distributed"/>
    </xf>
    <xf numFmtId="38" fontId="24" fillId="0" borderId="10" xfId="42" applyNumberFormat="1" applyFont="1" applyFill="1" applyBorder="1" applyAlignment="1">
      <alignment horizontal="right" vertical="distributed"/>
    </xf>
    <xf numFmtId="38" fontId="24" fillId="0" borderId="20" xfId="42" applyNumberFormat="1" applyFont="1" applyFill="1" applyBorder="1" applyAlignment="1">
      <alignment horizontal="right" vertical="distributed"/>
    </xf>
    <xf numFmtId="38" fontId="24" fillId="0" borderId="11" xfId="42" applyNumberFormat="1" applyFont="1" applyFill="1" applyBorder="1" applyAlignment="1">
      <alignment horizontal="right" vertical="distributed"/>
    </xf>
    <xf numFmtId="38" fontId="24" fillId="0" borderId="23" xfId="42" applyNumberFormat="1" applyFont="1" applyFill="1" applyBorder="1" applyAlignment="1">
      <alignment horizontal="right" vertical="distributed"/>
    </xf>
    <xf numFmtId="38" fontId="24" fillId="0" borderId="40" xfId="42" applyNumberFormat="1" applyFont="1" applyFill="1" applyBorder="1" applyAlignment="1">
      <alignment horizontal="right" vertical="distributed"/>
    </xf>
    <xf numFmtId="38" fontId="24" fillId="0" borderId="50" xfId="42" applyNumberFormat="1" applyFont="1" applyFill="1" applyBorder="1" applyAlignment="1">
      <alignment horizontal="right" vertical="distributed"/>
    </xf>
    <xf numFmtId="38" fontId="23" fillId="0" borderId="40" xfId="42" applyNumberFormat="1" applyFont="1" applyFill="1" applyBorder="1" applyAlignment="1">
      <alignment horizontal="right" vertical="distributed"/>
    </xf>
    <xf numFmtId="3" fontId="28" fillId="0" borderId="10" xfId="0" applyNumberFormat="1" applyFont="1" applyFill="1" applyBorder="1" applyAlignment="1">
      <alignment horizontal="right" vertical="distributed" wrapText="1"/>
    </xf>
    <xf numFmtId="3" fontId="23" fillId="0" borderId="20" xfId="62" applyNumberFormat="1" applyFont="1" applyFill="1" applyBorder="1" applyAlignment="1">
      <alignment horizontal="right" vertical="distributed"/>
      <protection/>
    </xf>
    <xf numFmtId="3" fontId="23" fillId="0" borderId="10" xfId="62" applyNumberFormat="1" applyFont="1" applyFill="1" applyBorder="1" applyAlignment="1">
      <alignment horizontal="right" vertical="distributed"/>
      <protection/>
    </xf>
    <xf numFmtId="3" fontId="23" fillId="0" borderId="35" xfId="62" applyNumberFormat="1" applyFont="1" applyFill="1" applyBorder="1" applyAlignment="1">
      <alignment horizontal="right" vertical="distributed"/>
      <protection/>
    </xf>
    <xf numFmtId="38" fontId="24" fillId="0" borderId="35" xfId="42" applyNumberFormat="1" applyFont="1" applyFill="1" applyBorder="1" applyAlignment="1">
      <alignment horizontal="right" vertical="distributed"/>
    </xf>
    <xf numFmtId="3" fontId="24" fillId="0" borderId="10" xfId="62" applyNumberFormat="1" applyFont="1" applyFill="1" applyBorder="1" applyAlignment="1">
      <alignment horizontal="right" vertical="distributed"/>
      <protection/>
    </xf>
    <xf numFmtId="3" fontId="24" fillId="0" borderId="20" xfId="62" applyNumberFormat="1" applyFont="1" applyFill="1" applyBorder="1" applyAlignment="1">
      <alignment horizontal="right" vertical="distributed"/>
      <protection/>
    </xf>
    <xf numFmtId="3" fontId="24" fillId="0" borderId="10" xfId="0" applyNumberFormat="1" applyFont="1" applyFill="1" applyBorder="1" applyAlignment="1">
      <alignment horizontal="right" vertical="distributed" wrapText="1"/>
    </xf>
    <xf numFmtId="3" fontId="12" fillId="0" borderId="10" xfId="0" applyNumberFormat="1" applyFont="1" applyFill="1" applyBorder="1" applyAlignment="1">
      <alignment horizontal="right" vertical="distributed" wrapText="1"/>
    </xf>
    <xf numFmtId="3" fontId="24" fillId="0" borderId="35" xfId="62" applyNumberFormat="1" applyFont="1" applyFill="1" applyBorder="1" applyAlignment="1">
      <alignment horizontal="right" vertical="distributed"/>
      <protection/>
    </xf>
    <xf numFmtId="0" fontId="24" fillId="0" borderId="10" xfId="62" applyFont="1" applyFill="1" applyBorder="1" applyAlignment="1">
      <alignment horizontal="right" vertical="distributed"/>
      <protection/>
    </xf>
    <xf numFmtId="0" fontId="24" fillId="0" borderId="20" xfId="62" applyFont="1" applyFill="1" applyBorder="1" applyAlignment="1">
      <alignment horizontal="right" vertical="distributed"/>
      <protection/>
    </xf>
    <xf numFmtId="3" fontId="24" fillId="0" borderId="35" xfId="0" applyNumberFormat="1" applyFont="1" applyFill="1" applyBorder="1" applyAlignment="1">
      <alignment horizontal="right" vertical="distributed" wrapText="1"/>
    </xf>
    <xf numFmtId="0" fontId="12" fillId="0" borderId="10" xfId="62" applyFont="1" applyFill="1" applyBorder="1" applyAlignment="1">
      <alignment horizontal="right" vertical="distributed"/>
      <protection/>
    </xf>
    <xf numFmtId="0" fontId="12" fillId="0" borderId="20" xfId="62" applyFont="1" applyFill="1" applyBorder="1" applyAlignment="1">
      <alignment horizontal="right" vertical="distributed"/>
      <protection/>
    </xf>
    <xf numFmtId="3" fontId="12" fillId="0" borderId="35" xfId="0" applyNumberFormat="1" applyFont="1" applyFill="1" applyBorder="1" applyAlignment="1">
      <alignment horizontal="right" vertical="distributed" wrapText="1"/>
    </xf>
    <xf numFmtId="3" fontId="12" fillId="0" borderId="20" xfId="0" applyNumberFormat="1" applyFont="1" applyFill="1" applyBorder="1" applyAlignment="1">
      <alignment horizontal="right" vertical="distributed" wrapText="1"/>
    </xf>
    <xf numFmtId="3" fontId="24" fillId="0" borderId="20" xfId="0" applyNumberFormat="1" applyFont="1" applyFill="1" applyBorder="1" applyAlignment="1">
      <alignment horizontal="right" vertical="distributed" wrapText="1"/>
    </xf>
    <xf numFmtId="38" fontId="24" fillId="0" borderId="18" xfId="42" applyNumberFormat="1" applyFont="1" applyFill="1" applyBorder="1" applyAlignment="1">
      <alignment horizontal="right" vertical="distributed"/>
    </xf>
    <xf numFmtId="38" fontId="24" fillId="0" borderId="17" xfId="42" applyNumberFormat="1" applyFont="1" applyFill="1" applyBorder="1" applyAlignment="1">
      <alignment horizontal="right" vertical="distributed"/>
    </xf>
    <xf numFmtId="3" fontId="12" fillId="0" borderId="18" xfId="0" applyNumberFormat="1" applyFont="1" applyFill="1" applyBorder="1" applyAlignment="1">
      <alignment horizontal="right" vertical="distributed" wrapText="1"/>
    </xf>
    <xf numFmtId="3" fontId="12" fillId="0" borderId="36" xfId="0" applyNumberFormat="1" applyFont="1" applyFill="1" applyBorder="1" applyAlignment="1">
      <alignment horizontal="right" vertical="distributed" wrapText="1"/>
    </xf>
    <xf numFmtId="172" fontId="0" fillId="0" borderId="10" xfId="0" applyNumberFormat="1" applyFill="1" applyBorder="1" applyAlignment="1">
      <alignment horizontal="right" vertical="distributed"/>
    </xf>
    <xf numFmtId="0" fontId="24" fillId="0" borderId="17" xfId="0" applyFont="1" applyFill="1" applyBorder="1" applyAlignment="1">
      <alignment horizontal="left" vertical="center"/>
    </xf>
    <xf numFmtId="1" fontId="23" fillId="0" borderId="45" xfId="0" applyNumberFormat="1" applyFont="1" applyFill="1" applyBorder="1" applyAlignment="1">
      <alignment horizontal="center" vertical="center"/>
    </xf>
    <xf numFmtId="172" fontId="13" fillId="0" borderId="51" xfId="44" applyNumberFormat="1" applyFont="1" applyFill="1" applyBorder="1" applyAlignment="1">
      <alignment horizontal="center" vertical="center" wrapText="1"/>
    </xf>
    <xf numFmtId="172" fontId="13" fillId="0" borderId="52" xfId="44" applyNumberFormat="1" applyFont="1" applyFill="1" applyBorder="1" applyAlignment="1">
      <alignment horizontal="center" vertical="center"/>
    </xf>
    <xf numFmtId="172" fontId="13" fillId="0" borderId="48" xfId="44" applyNumberFormat="1" applyFont="1" applyFill="1" applyBorder="1" applyAlignment="1">
      <alignment horizontal="center" vertical="center"/>
    </xf>
    <xf numFmtId="172" fontId="13" fillId="0" borderId="19" xfId="44" applyNumberFormat="1" applyFont="1" applyFill="1" applyBorder="1" applyAlignment="1">
      <alignment horizontal="center" vertical="center"/>
    </xf>
    <xf numFmtId="172" fontId="13" fillId="0" borderId="30" xfId="44" applyNumberFormat="1" applyFont="1" applyFill="1" applyBorder="1" applyAlignment="1">
      <alignment horizontal="center" vertical="center"/>
    </xf>
    <xf numFmtId="172" fontId="13" fillId="0" borderId="20" xfId="44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 quotePrefix="1">
      <alignment horizontal="left" vertical="center"/>
    </xf>
    <xf numFmtId="0" fontId="12" fillId="0" borderId="13" xfId="0" applyFont="1" applyFill="1" applyBorder="1" applyAlignment="1" quotePrefix="1">
      <alignment horizontal="left" vertical="center"/>
    </xf>
    <xf numFmtId="0" fontId="2" fillId="0" borderId="1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3" fontId="14" fillId="0" borderId="14" xfId="0" applyNumberFormat="1" applyFont="1" applyFill="1" applyBorder="1" applyAlignment="1">
      <alignment horizontal="center" vertical="center" wrapText="1"/>
    </xf>
    <xf numFmtId="173" fontId="14" fillId="0" borderId="38" xfId="0" applyNumberFormat="1" applyFont="1" applyFill="1" applyBorder="1" applyAlignment="1">
      <alignment horizontal="center" vertical="center" wrapText="1"/>
    </xf>
    <xf numFmtId="173" fontId="14" fillId="0" borderId="2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72" fontId="2" fillId="33" borderId="10" xfId="42" applyNumberFormat="1" applyFont="1" applyFill="1" applyBorder="1" applyAlignment="1">
      <alignment horizontal="right" vertical="distributed"/>
    </xf>
    <xf numFmtId="0" fontId="0" fillId="0" borderId="3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2" fillId="33" borderId="10" xfId="42" applyNumberFormat="1" applyFon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right" vertical="distributed"/>
    </xf>
    <xf numFmtId="3" fontId="0" fillId="33" borderId="10" xfId="0" applyNumberFormat="1" applyFont="1" applyFill="1" applyBorder="1" applyAlignment="1">
      <alignment horizontal="right" vertical="distributed"/>
    </xf>
    <xf numFmtId="3" fontId="2" fillId="33" borderId="12" xfId="0" applyNumberFormat="1" applyFont="1" applyFill="1" applyBorder="1" applyAlignment="1">
      <alignment horizontal="right" vertical="distributed"/>
    </xf>
    <xf numFmtId="3" fontId="2" fillId="33" borderId="11" xfId="0" applyNumberFormat="1" applyFont="1" applyFill="1" applyBorder="1" applyAlignment="1">
      <alignment horizontal="right" vertical="distributed"/>
    </xf>
    <xf numFmtId="3" fontId="0" fillId="0" borderId="12" xfId="0" applyNumberFormat="1" applyFill="1" applyBorder="1" applyAlignment="1">
      <alignment horizontal="right" vertical="distributed"/>
    </xf>
    <xf numFmtId="3" fontId="0" fillId="0" borderId="53" xfId="0" applyNumberFormat="1" applyFill="1" applyBorder="1" applyAlignment="1">
      <alignment horizontal="right" vertical="distributed"/>
    </xf>
    <xf numFmtId="3" fontId="0" fillId="0" borderId="11" xfId="0" applyNumberFormat="1" applyFill="1" applyBorder="1" applyAlignment="1">
      <alignment horizontal="right" vertical="distributed"/>
    </xf>
    <xf numFmtId="172" fontId="2" fillId="33" borderId="12" xfId="42" applyNumberFormat="1" applyFont="1" applyFill="1" applyBorder="1" applyAlignment="1">
      <alignment horizontal="right" vertical="distributed"/>
    </xf>
    <xf numFmtId="172" fontId="2" fillId="33" borderId="11" xfId="42" applyNumberFormat="1" applyFont="1" applyFill="1" applyBorder="1" applyAlignment="1">
      <alignment horizontal="right" vertical="distributed"/>
    </xf>
    <xf numFmtId="3" fontId="0" fillId="33" borderId="10" xfId="0" applyNumberFormat="1" applyFill="1" applyBorder="1" applyAlignment="1">
      <alignment horizontal="right" vertical="distributed"/>
    </xf>
    <xf numFmtId="172" fontId="2" fillId="33" borderId="12" xfId="42" applyNumberFormat="1" applyFont="1" applyFill="1" applyBorder="1" applyAlignment="1">
      <alignment horizontal="right" vertical="distributed"/>
    </xf>
    <xf numFmtId="172" fontId="2" fillId="33" borderId="11" xfId="42" applyNumberFormat="1" applyFont="1" applyFill="1" applyBorder="1" applyAlignment="1">
      <alignment horizontal="right" vertical="distributed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7" fillId="32" borderId="14" xfId="43" applyNumberFormat="1" applyFont="1" applyFill="1" applyBorder="1" applyAlignment="1">
      <alignment horizontal="center" vertical="center"/>
    </xf>
    <xf numFmtId="172" fontId="7" fillId="32" borderId="22" xfId="43" applyNumberFormat="1" applyFont="1" applyFill="1" applyBorder="1" applyAlignment="1">
      <alignment horizontal="center" vertical="center"/>
    </xf>
    <xf numFmtId="172" fontId="7" fillId="32" borderId="34" xfId="43" applyNumberFormat="1" applyFont="1" applyFill="1" applyBorder="1" applyAlignment="1">
      <alignment horizontal="center" vertical="center"/>
    </xf>
    <xf numFmtId="172" fontId="7" fillId="32" borderId="23" xfId="43" applyNumberFormat="1" applyFont="1" applyFill="1" applyBorder="1" applyAlignment="1">
      <alignment horizontal="center" vertical="center"/>
    </xf>
    <xf numFmtId="172" fontId="7" fillId="32" borderId="24" xfId="43" applyNumberFormat="1" applyFont="1" applyFill="1" applyBorder="1" applyAlignment="1">
      <alignment horizontal="center" vertical="center"/>
    </xf>
    <xf numFmtId="172" fontId="7" fillId="32" borderId="25" xfId="43" applyNumberFormat="1" applyFont="1" applyFill="1" applyBorder="1" applyAlignment="1">
      <alignment horizontal="center" vertical="center"/>
    </xf>
    <xf numFmtId="172" fontId="7" fillId="33" borderId="10" xfId="42" applyNumberFormat="1" applyFont="1" applyFill="1" applyBorder="1" applyAlignment="1">
      <alignment horizontal="right" vertical="center"/>
    </xf>
    <xf numFmtId="172" fontId="7" fillId="33" borderId="10" xfId="42" applyNumberFormat="1" applyFont="1" applyFill="1" applyBorder="1" applyAlignment="1">
      <alignment horizontal="right" vertical="distributed"/>
    </xf>
    <xf numFmtId="3" fontId="0" fillId="33" borderId="12" xfId="0" applyNumberFormat="1" applyFill="1" applyBorder="1" applyAlignment="1">
      <alignment horizontal="right" vertical="distributed"/>
    </xf>
    <xf numFmtId="3" fontId="0" fillId="33" borderId="11" xfId="0" applyNumberFormat="1" applyFill="1" applyBorder="1" applyAlignment="1">
      <alignment horizontal="right" vertical="distributed"/>
    </xf>
    <xf numFmtId="3" fontId="0" fillId="33" borderId="12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72" fontId="2" fillId="32" borderId="20" xfId="42" applyNumberFormat="1" applyFont="1" applyFill="1" applyBorder="1" applyAlignment="1">
      <alignment horizontal="right" vertical="distributed"/>
    </xf>
    <xf numFmtId="172" fontId="2" fillId="33" borderId="10" xfId="42" applyNumberFormat="1" applyFont="1" applyFill="1" applyBorder="1" applyAlignment="1">
      <alignment horizontal="right" vertical="distributed"/>
    </xf>
    <xf numFmtId="0" fontId="2" fillId="32" borderId="14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172" fontId="2" fillId="33" borderId="12" xfId="42" applyNumberFormat="1" applyFont="1" applyFill="1" applyBorder="1" applyAlignment="1">
      <alignment horizontal="right" vertical="center"/>
    </xf>
    <xf numFmtId="172" fontId="2" fillId="33" borderId="11" xfId="42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right" vertical="distributed"/>
    </xf>
    <xf numFmtId="3" fontId="0" fillId="0" borderId="11" xfId="0" applyNumberFormat="1" applyBorder="1" applyAlignment="1">
      <alignment horizontal="right" vertical="distributed"/>
    </xf>
    <xf numFmtId="3" fontId="2" fillId="33" borderId="10" xfId="0" applyNumberFormat="1" applyFont="1" applyFill="1" applyBorder="1" applyAlignment="1">
      <alignment horizontal="right" vertical="distributed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10" xfId="42" applyNumberFormat="1" applyFont="1" applyFill="1" applyBorder="1" applyAlignment="1">
      <alignment horizontal="right" vertical="distributed"/>
    </xf>
    <xf numFmtId="3" fontId="7" fillId="32" borderId="10" xfId="42" applyNumberFormat="1" applyFont="1" applyFill="1" applyBorder="1" applyAlignment="1">
      <alignment horizontal="right" vertical="distributed"/>
    </xf>
    <xf numFmtId="3" fontId="2" fillId="33" borderId="10" xfId="42" applyNumberFormat="1" applyFont="1" applyFill="1" applyBorder="1" applyAlignment="1">
      <alignment horizontal="right" vertical="distributed"/>
    </xf>
    <xf numFmtId="3" fontId="2" fillId="33" borderId="12" xfId="42" applyNumberFormat="1" applyFont="1" applyFill="1" applyBorder="1" applyAlignment="1">
      <alignment horizontal="right" vertical="distributed"/>
    </xf>
    <xf numFmtId="3" fontId="2" fillId="33" borderId="11" xfId="42" applyNumberFormat="1" applyFont="1" applyFill="1" applyBorder="1" applyAlignment="1">
      <alignment horizontal="right" vertical="distributed"/>
    </xf>
    <xf numFmtId="172" fontId="2" fillId="32" borderId="12" xfId="42" applyNumberFormat="1" applyFont="1" applyFill="1" applyBorder="1" applyAlignment="1">
      <alignment horizontal="center"/>
    </xf>
    <xf numFmtId="172" fontId="2" fillId="32" borderId="11" xfId="42" applyNumberFormat="1" applyFont="1" applyFill="1" applyBorder="1" applyAlignment="1">
      <alignment horizontal="center"/>
    </xf>
    <xf numFmtId="172" fontId="2" fillId="32" borderId="10" xfId="42" applyNumberFormat="1" applyFont="1" applyFill="1" applyBorder="1" applyAlignment="1">
      <alignment horizontal="right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distributed"/>
    </xf>
    <xf numFmtId="3" fontId="0" fillId="0" borderId="53" xfId="0" applyNumberFormat="1" applyBorder="1" applyAlignment="1">
      <alignment horizontal="right" vertical="distributed"/>
    </xf>
    <xf numFmtId="172" fontId="0" fillId="33" borderId="12" xfId="42" applyNumberFormat="1" applyFont="1" applyFill="1" applyBorder="1" applyAlignment="1">
      <alignment horizontal="right" vertical="distributed"/>
    </xf>
    <xf numFmtId="172" fontId="0" fillId="33" borderId="11" xfId="42" applyNumberFormat="1" applyFont="1" applyFill="1" applyBorder="1" applyAlignment="1">
      <alignment horizontal="right" vertical="distributed"/>
    </xf>
    <xf numFmtId="3" fontId="0" fillId="33" borderId="12" xfId="0" applyNumberForma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3" fontId="2" fillId="32" borderId="12" xfId="42" applyNumberFormat="1" applyFont="1" applyFill="1" applyBorder="1" applyAlignment="1">
      <alignment horizontal="right" vertical="distributed"/>
    </xf>
    <xf numFmtId="3" fontId="2" fillId="32" borderId="11" xfId="42" applyNumberFormat="1" applyFont="1" applyFill="1" applyBorder="1" applyAlignment="1">
      <alignment horizontal="right" vertical="distributed"/>
    </xf>
    <xf numFmtId="3" fontId="2" fillId="33" borderId="10" xfId="42" applyNumberFormat="1" applyFont="1" applyFill="1" applyBorder="1" applyAlignment="1">
      <alignment horizontal="center" vertical="center"/>
    </xf>
    <xf numFmtId="172" fontId="2" fillId="32" borderId="10" xfId="42" applyNumberFormat="1" applyFont="1" applyFill="1" applyBorder="1" applyAlignment="1">
      <alignment horizontal="center" vertical="center"/>
    </xf>
    <xf numFmtId="172" fontId="0" fillId="33" borderId="12" xfId="42" applyNumberFormat="1" applyFont="1" applyFill="1" applyBorder="1" applyAlignment="1">
      <alignment horizontal="center"/>
    </xf>
    <xf numFmtId="172" fontId="0" fillId="33" borderId="11" xfId="42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10" xfId="0" applyNumberFormat="1" applyFill="1" applyBorder="1" applyAlignment="1">
      <alignment horizontal="right" vertical="distributed"/>
    </xf>
    <xf numFmtId="0" fontId="19" fillId="0" borderId="1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distributed"/>
    </xf>
    <xf numFmtId="172" fontId="24" fillId="0" borderId="12" xfId="0" applyNumberFormat="1" applyFont="1" applyFill="1" applyBorder="1" applyAlignment="1">
      <alignment horizontal="right" vertical="distributed"/>
    </xf>
    <xf numFmtId="172" fontId="24" fillId="0" borderId="53" xfId="0" applyNumberFormat="1" applyFont="1" applyFill="1" applyBorder="1" applyAlignment="1">
      <alignment horizontal="right" vertical="distributed"/>
    </xf>
    <xf numFmtId="172" fontId="24" fillId="0" borderId="11" xfId="0" applyNumberFormat="1" applyFont="1" applyFill="1" applyBorder="1" applyAlignment="1">
      <alignment horizontal="right" vertical="distributed"/>
    </xf>
    <xf numFmtId="172" fontId="23" fillId="0" borderId="12" xfId="40" applyNumberFormat="1" applyFont="1" applyFill="1" applyBorder="1" applyAlignment="1">
      <alignment horizontal="right" vertical="distributed"/>
    </xf>
    <xf numFmtId="172" fontId="23" fillId="0" borderId="11" xfId="40" applyNumberFormat="1" applyFont="1" applyFill="1" applyBorder="1" applyAlignment="1">
      <alignment horizontal="right" vertical="distributed"/>
    </xf>
    <xf numFmtId="173" fontId="12" fillId="0" borderId="0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right"/>
    </xf>
    <xf numFmtId="172" fontId="23" fillId="0" borderId="53" xfId="40" applyNumberFormat="1" applyFont="1" applyFill="1" applyBorder="1" applyAlignment="1">
      <alignment horizontal="right" vertical="distributed"/>
    </xf>
    <xf numFmtId="172" fontId="23" fillId="0" borderId="12" xfId="0" applyNumberFormat="1" applyFont="1" applyFill="1" applyBorder="1" applyAlignment="1">
      <alignment horizontal="right" vertical="distributed"/>
    </xf>
    <xf numFmtId="172" fontId="23" fillId="0" borderId="53" xfId="0" applyNumberFormat="1" applyFont="1" applyFill="1" applyBorder="1" applyAlignment="1">
      <alignment horizontal="right" vertical="distributed"/>
    </xf>
    <xf numFmtId="172" fontId="23" fillId="0" borderId="11" xfId="0" applyNumberFormat="1" applyFont="1" applyFill="1" applyBorder="1" applyAlignment="1">
      <alignment horizontal="right" vertical="distributed"/>
    </xf>
    <xf numFmtId="0" fontId="24" fillId="0" borderId="0" xfId="0" applyFont="1" applyFill="1" applyBorder="1" applyAlignment="1">
      <alignment horizontal="left" vertical="center"/>
    </xf>
    <xf numFmtId="38" fontId="24" fillId="0" borderId="0" xfId="42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173" fontId="24" fillId="0" borderId="0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right"/>
    </xf>
    <xf numFmtId="173" fontId="24" fillId="0" borderId="46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_2012.évi ktgvetés mellékleteti1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\AppData\Local\Microsoft\Windows\Temporary%20Internet%20Files\Content.Outlook\I232XMXE\&#214;nkorm&#225;nyzat%202016.%20&#233;vi%20kv.%20I.%20m&#243;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ivatal%202016.%20&#233;vi%20k&#246;lt6s&#233;gvet&#233;s%202.%20sz.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3.m"/>
      <sheetName val="4.a.m"/>
      <sheetName val="4.b.m."/>
      <sheetName val="5.m"/>
      <sheetName val="6.m."/>
      <sheetName val="7.m."/>
      <sheetName val="8.m"/>
      <sheetName val="9.m"/>
      <sheetName val="10.a.m."/>
      <sheetName val="10.b.m"/>
      <sheetName val="10.c.m"/>
      <sheetName val="11.a.m"/>
      <sheetName val="11.b.m"/>
      <sheetName val="11.c.m"/>
    </sheetNames>
    <sheetDataSet>
      <sheetData sheetId="11">
        <row r="6">
          <cell r="E6">
            <v>21881642</v>
          </cell>
          <cell r="F6">
            <v>5806541</v>
          </cell>
          <cell r="G6">
            <v>9890470</v>
          </cell>
          <cell r="I6">
            <v>700000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2.a. m"/>
    </sheetNames>
    <sheetDataSet>
      <sheetData sheetId="2">
        <row r="16">
          <cell r="Q16">
            <v>3552034</v>
          </cell>
        </row>
        <row r="21">
          <cell r="Q21">
            <v>866610</v>
          </cell>
        </row>
        <row r="55">
          <cell r="D55">
            <v>4780300</v>
          </cell>
          <cell r="J55">
            <v>5110170</v>
          </cell>
          <cell r="Q55">
            <v>1170000</v>
          </cell>
        </row>
        <row r="56">
          <cell r="D56">
            <v>986044</v>
          </cell>
          <cell r="J56">
            <v>1668903</v>
          </cell>
        </row>
        <row r="63">
          <cell r="J63">
            <v>700000</v>
          </cell>
          <cell r="Q63">
            <v>393968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70" zoomScaleNormal="70" workbookViewId="0" topLeftCell="H1">
      <selection activeCell="H22" sqref="H22"/>
    </sheetView>
  </sheetViews>
  <sheetFormatPr defaultColWidth="9.00390625" defaultRowHeight="12.75"/>
  <cols>
    <col min="1" max="1" width="7.875" style="98" bestFit="1" customWidth="1"/>
    <col min="2" max="2" width="10.25390625" style="109" customWidth="1"/>
    <col min="3" max="3" width="59.875" style="98" customWidth="1"/>
    <col min="4" max="4" width="19.75390625" style="98" bestFit="1" customWidth="1"/>
    <col min="5" max="8" width="19.75390625" style="98" customWidth="1"/>
    <col min="9" max="9" width="11.875" style="109" bestFit="1" customWidth="1"/>
    <col min="10" max="10" width="49.875" style="98" customWidth="1"/>
    <col min="11" max="11" width="19.75390625" style="98" bestFit="1" customWidth="1"/>
    <col min="12" max="12" width="16.375" style="98" customWidth="1"/>
    <col min="13" max="13" width="19.00390625" style="98" customWidth="1"/>
    <col min="14" max="15" width="18.125" style="98" customWidth="1"/>
    <col min="16" max="16384" width="9.125" style="98" customWidth="1"/>
  </cols>
  <sheetData>
    <row r="1" spans="1:15" s="109" customFormat="1" ht="15.75">
      <c r="A1" s="814" t="s">
        <v>334</v>
      </c>
      <c r="B1" s="97" t="s">
        <v>2</v>
      </c>
      <c r="C1" s="97" t="s">
        <v>152</v>
      </c>
      <c r="D1" s="97" t="s">
        <v>4</v>
      </c>
      <c r="E1" s="296" t="s">
        <v>5</v>
      </c>
      <c r="F1" s="494" t="s">
        <v>6</v>
      </c>
      <c r="G1" s="97" t="s">
        <v>314</v>
      </c>
      <c r="H1" s="97" t="s">
        <v>666</v>
      </c>
      <c r="I1" s="296" t="s">
        <v>667</v>
      </c>
      <c r="J1" s="97" t="s">
        <v>668</v>
      </c>
      <c r="K1" s="97" t="s">
        <v>669</v>
      </c>
      <c r="L1" s="302" t="s">
        <v>10</v>
      </c>
      <c r="M1" s="499" t="s">
        <v>670</v>
      </c>
      <c r="N1" s="628" t="s">
        <v>671</v>
      </c>
      <c r="O1" s="629" t="s">
        <v>672</v>
      </c>
    </row>
    <row r="2" spans="1:15" ht="40.5" customHeight="1">
      <c r="A2" s="815"/>
      <c r="B2" s="819" t="s">
        <v>315</v>
      </c>
      <c r="C2" s="817"/>
      <c r="D2" s="817"/>
      <c r="E2" s="817"/>
      <c r="F2" s="817"/>
      <c r="G2" s="817"/>
      <c r="H2" s="817"/>
      <c r="I2" s="817" t="s">
        <v>316</v>
      </c>
      <c r="J2" s="817"/>
      <c r="K2" s="817"/>
      <c r="L2" s="817"/>
      <c r="M2" s="817"/>
      <c r="N2" s="817"/>
      <c r="O2" s="818"/>
    </row>
    <row r="3" spans="1:15" s="101" customFormat="1" ht="35.25" customHeight="1">
      <c r="A3" s="816"/>
      <c r="B3" s="99" t="s">
        <v>317</v>
      </c>
      <c r="C3" s="100" t="s">
        <v>8</v>
      </c>
      <c r="D3" s="99" t="s">
        <v>318</v>
      </c>
      <c r="E3" s="297" t="s">
        <v>940</v>
      </c>
      <c r="F3" s="301" t="s">
        <v>954</v>
      </c>
      <c r="G3" s="297" t="s">
        <v>1087</v>
      </c>
      <c r="H3" s="301" t="s">
        <v>954</v>
      </c>
      <c r="I3" s="297" t="s">
        <v>317</v>
      </c>
      <c r="J3" s="100" t="s">
        <v>8</v>
      </c>
      <c r="K3" s="100" t="s">
        <v>319</v>
      </c>
      <c r="L3" s="297" t="s">
        <v>940</v>
      </c>
      <c r="M3" s="301" t="s">
        <v>954</v>
      </c>
      <c r="N3" s="297" t="s">
        <v>1087</v>
      </c>
      <c r="O3" s="301" t="s">
        <v>954</v>
      </c>
    </row>
    <row r="4" spans="1:15" ht="29.25" customHeight="1">
      <c r="A4" s="102">
        <v>1</v>
      </c>
      <c r="B4" s="100" t="s">
        <v>172</v>
      </c>
      <c r="C4" s="103" t="s">
        <v>171</v>
      </c>
      <c r="D4" s="104">
        <f>SUM('2.m'!E13:E13)</f>
        <v>61888711</v>
      </c>
      <c r="E4" s="298"/>
      <c r="F4" s="495">
        <f>SUM(D4:E4)</f>
        <v>61888711</v>
      </c>
      <c r="G4" s="497">
        <f>H4-F4</f>
        <v>98679</v>
      </c>
      <c r="H4" s="497">
        <v>61987390</v>
      </c>
      <c r="I4" s="303" t="s">
        <v>320</v>
      </c>
      <c r="J4" s="105" t="s">
        <v>321</v>
      </c>
      <c r="K4" s="104">
        <f>SUM('4.a.m'!AG28:AG28)</f>
        <v>14284953</v>
      </c>
      <c r="L4" s="413">
        <v>6749988</v>
      </c>
      <c r="M4" s="498">
        <f>SUM(K4:L4)</f>
        <v>21034941</v>
      </c>
      <c r="N4" s="413">
        <v>-2934878</v>
      </c>
      <c r="O4" s="630">
        <f>SUM(M4:N4)</f>
        <v>18100063</v>
      </c>
    </row>
    <row r="5" spans="1:15" ht="29.25" customHeight="1">
      <c r="A5" s="102">
        <v>2</v>
      </c>
      <c r="B5" s="100" t="s">
        <v>187</v>
      </c>
      <c r="C5" s="103" t="s">
        <v>186</v>
      </c>
      <c r="D5" s="104">
        <f>SUM('2.m'!E26:E26)</f>
        <v>31626433</v>
      </c>
      <c r="E5" s="298">
        <f>'2.m'!F26</f>
        <v>1474600</v>
      </c>
      <c r="F5" s="495">
        <f aca="true" t="shared" si="0" ref="F5:F18">SUM(D5:E5)</f>
        <v>33101033</v>
      </c>
      <c r="G5" s="497">
        <f aca="true" t="shared" si="1" ref="G5:G18">H5-F5</f>
        <v>-494633</v>
      </c>
      <c r="H5" s="497">
        <v>32606400</v>
      </c>
      <c r="I5" s="303" t="s">
        <v>322</v>
      </c>
      <c r="J5" s="105" t="s">
        <v>323</v>
      </c>
      <c r="K5" s="104">
        <f>SUM('4.a.m'!AG29:AG29)</f>
        <v>3454257</v>
      </c>
      <c r="L5" s="413">
        <v>1056425</v>
      </c>
      <c r="M5" s="498">
        <f aca="true" t="shared" si="2" ref="M5:M19">SUM(K5:L5)</f>
        <v>4510682</v>
      </c>
      <c r="N5" s="413">
        <v>-394681</v>
      </c>
      <c r="O5" s="630">
        <f aca="true" t="shared" si="3" ref="O5:O19">SUM(M5:N5)</f>
        <v>4116001</v>
      </c>
    </row>
    <row r="6" spans="1:15" ht="29.25" customHeight="1">
      <c r="A6" s="102">
        <v>3</v>
      </c>
      <c r="B6" s="100" t="s">
        <v>196</v>
      </c>
      <c r="C6" s="103" t="s">
        <v>195</v>
      </c>
      <c r="D6" s="104">
        <f>SUM('2.m'!E35:E35)</f>
        <v>28783147</v>
      </c>
      <c r="E6" s="298">
        <v>5188312</v>
      </c>
      <c r="F6" s="495">
        <f t="shared" si="0"/>
        <v>33971459</v>
      </c>
      <c r="G6" s="497">
        <f t="shared" si="1"/>
        <v>-1902866</v>
      </c>
      <c r="H6" s="497">
        <v>32068593</v>
      </c>
      <c r="I6" s="303" t="s">
        <v>324</v>
      </c>
      <c r="J6" s="105" t="s">
        <v>19</v>
      </c>
      <c r="K6" s="104">
        <f>SUM('4.a.m'!AG57:AG57)</f>
        <v>48189674</v>
      </c>
      <c r="L6" s="413">
        <v>5353603</v>
      </c>
      <c r="M6" s="498">
        <f t="shared" si="2"/>
        <v>53543277</v>
      </c>
      <c r="N6" s="413">
        <v>-10297098</v>
      </c>
      <c r="O6" s="630">
        <f t="shared" si="3"/>
        <v>43246179</v>
      </c>
    </row>
    <row r="7" spans="1:15" ht="29.25" customHeight="1">
      <c r="A7" s="102">
        <v>4</v>
      </c>
      <c r="B7" s="100" t="s">
        <v>199</v>
      </c>
      <c r="C7" s="103" t="s">
        <v>198</v>
      </c>
      <c r="D7" s="104">
        <f>SUM('2.m'!E36:E36)</f>
        <v>1467180</v>
      </c>
      <c r="E7" s="298"/>
      <c r="F7" s="495">
        <f t="shared" si="0"/>
        <v>1467180</v>
      </c>
      <c r="G7" s="497">
        <f t="shared" si="1"/>
        <v>0</v>
      </c>
      <c r="H7" s="497">
        <v>1467180</v>
      </c>
      <c r="I7" s="303" t="s">
        <v>325</v>
      </c>
      <c r="J7" s="103" t="s">
        <v>102</v>
      </c>
      <c r="K7" s="104">
        <f>'3.m'!H32</f>
        <v>4615649</v>
      </c>
      <c r="L7" s="413">
        <v>-325367</v>
      </c>
      <c r="M7" s="498">
        <f t="shared" si="2"/>
        <v>4290282</v>
      </c>
      <c r="N7" s="413">
        <f>O7-M7</f>
        <v>-913259</v>
      </c>
      <c r="O7" s="630">
        <v>3377023</v>
      </c>
    </row>
    <row r="8" spans="1:15" ht="29.25" customHeight="1">
      <c r="A8" s="102">
        <v>5</v>
      </c>
      <c r="B8" s="100" t="s">
        <v>950</v>
      </c>
      <c r="C8" s="103" t="s">
        <v>963</v>
      </c>
      <c r="D8" s="104"/>
      <c r="E8" s="298">
        <v>590390</v>
      </c>
      <c r="F8" s="495">
        <f t="shared" si="0"/>
        <v>590390</v>
      </c>
      <c r="G8" s="497">
        <f t="shared" si="1"/>
        <v>706788</v>
      </c>
      <c r="H8" s="497">
        <v>1297178</v>
      </c>
      <c r="I8" s="303" t="s">
        <v>326</v>
      </c>
      <c r="J8" s="104" t="s">
        <v>21</v>
      </c>
      <c r="K8" s="104">
        <f>'3.m'!I32</f>
        <v>102223519</v>
      </c>
      <c r="L8" s="413">
        <v>-22849986</v>
      </c>
      <c r="M8" s="498">
        <f t="shared" si="2"/>
        <v>79373533</v>
      </c>
      <c r="N8" s="413">
        <v>-38639768</v>
      </c>
      <c r="O8" s="630">
        <f t="shared" si="3"/>
        <v>40733765</v>
      </c>
    </row>
    <row r="9" spans="1:15" ht="29.25" customHeight="1">
      <c r="A9" s="102">
        <v>6</v>
      </c>
      <c r="B9" s="100" t="s">
        <v>202</v>
      </c>
      <c r="C9" s="103" t="s">
        <v>949</v>
      </c>
      <c r="D9" s="104"/>
      <c r="E9" s="298">
        <v>1149326</v>
      </c>
      <c r="F9" s="495">
        <f t="shared" si="0"/>
        <v>1149326</v>
      </c>
      <c r="G9" s="497">
        <f t="shared" si="1"/>
        <v>0</v>
      </c>
      <c r="H9" s="497">
        <v>1149326</v>
      </c>
      <c r="I9" s="303" t="s">
        <v>532</v>
      </c>
      <c r="J9" s="104" t="s">
        <v>642</v>
      </c>
      <c r="K9" s="104">
        <f>SUM('4.a.m'!AG87:AG87)</f>
        <v>1501140</v>
      </c>
      <c r="L9" s="413">
        <v>7486350</v>
      </c>
      <c r="M9" s="498">
        <f t="shared" si="2"/>
        <v>8987490</v>
      </c>
      <c r="N9" s="413">
        <v>207288</v>
      </c>
      <c r="O9" s="630">
        <f t="shared" si="3"/>
        <v>9194778</v>
      </c>
    </row>
    <row r="10" spans="1:15" ht="29.25" customHeight="1">
      <c r="A10" s="102">
        <v>7</v>
      </c>
      <c r="B10" s="100" t="s">
        <v>219</v>
      </c>
      <c r="C10" s="103" t="s">
        <v>218</v>
      </c>
      <c r="D10" s="104">
        <f>SUM('2.m'!E51:E51)</f>
        <v>6903184</v>
      </c>
      <c r="E10" s="298">
        <f>'2.m'!F51</f>
        <v>7617254</v>
      </c>
      <c r="F10" s="495">
        <f t="shared" si="0"/>
        <v>14520438</v>
      </c>
      <c r="G10" s="497">
        <f>'2.m'!H51</f>
        <v>-3729852</v>
      </c>
      <c r="H10" s="497">
        <v>10790586</v>
      </c>
      <c r="I10" s="303" t="s">
        <v>327</v>
      </c>
      <c r="J10" s="104" t="s">
        <v>328</v>
      </c>
      <c r="K10" s="104">
        <f>SUM('4.a.m'!AG93:AG93)</f>
        <v>1000000</v>
      </c>
      <c r="L10" s="413">
        <v>1975358</v>
      </c>
      <c r="M10" s="498">
        <f t="shared" si="2"/>
        <v>2975358</v>
      </c>
      <c r="N10" s="413">
        <v>-864553</v>
      </c>
      <c r="O10" s="630">
        <f t="shared" si="3"/>
        <v>2110805</v>
      </c>
    </row>
    <row r="11" spans="1:15" ht="29.25" customHeight="1">
      <c r="A11" s="102">
        <v>8</v>
      </c>
      <c r="B11" s="100" t="s">
        <v>223</v>
      </c>
      <c r="C11" s="103" t="s">
        <v>1110</v>
      </c>
      <c r="D11" s="104">
        <f>SUM(D4:D10)</f>
        <v>130668655</v>
      </c>
      <c r="E11" s="104">
        <f>SUM(E4:E10)</f>
        <v>16019882</v>
      </c>
      <c r="F11" s="496">
        <f>SUM(F4:F10)</f>
        <v>146688537</v>
      </c>
      <c r="G11" s="497">
        <f>SUM(G4:G10)</f>
        <v>-5321884</v>
      </c>
      <c r="H11" s="497">
        <f>SUM(H4:H10)</f>
        <v>141366653</v>
      </c>
      <c r="I11" s="303" t="s">
        <v>559</v>
      </c>
      <c r="J11" s="104" t="s">
        <v>1170</v>
      </c>
      <c r="K11" s="104"/>
      <c r="L11" s="413"/>
      <c r="M11" s="498"/>
      <c r="N11" s="413">
        <v>12906902</v>
      </c>
      <c r="O11" s="630">
        <f t="shared" si="3"/>
        <v>12906902</v>
      </c>
    </row>
    <row r="12" spans="1:15" ht="29.25" customHeight="1">
      <c r="A12" s="102">
        <v>9</v>
      </c>
      <c r="B12" s="100" t="s">
        <v>1108</v>
      </c>
      <c r="C12" s="103" t="s">
        <v>1109</v>
      </c>
      <c r="D12" s="104"/>
      <c r="E12" s="298"/>
      <c r="F12" s="515"/>
      <c r="G12" s="497">
        <f t="shared" si="1"/>
        <v>229000</v>
      </c>
      <c r="H12" s="497">
        <v>229000</v>
      </c>
      <c r="I12" s="303"/>
      <c r="J12" s="104"/>
      <c r="K12" s="104"/>
      <c r="L12" s="413"/>
      <c r="M12" s="498"/>
      <c r="N12" s="413"/>
      <c r="O12" s="630">
        <f t="shared" si="3"/>
        <v>0</v>
      </c>
    </row>
    <row r="13" spans="1:15" ht="29.25" customHeight="1">
      <c r="A13" s="102">
        <v>10</v>
      </c>
      <c r="B13" s="100" t="s">
        <v>262</v>
      </c>
      <c r="C13" s="103" t="s">
        <v>1107</v>
      </c>
      <c r="D13" s="104">
        <v>23117170</v>
      </c>
      <c r="E13" s="298"/>
      <c r="F13" s="495">
        <f>SUM(D13:E13)</f>
        <v>23117170</v>
      </c>
      <c r="G13" s="497">
        <f t="shared" si="1"/>
        <v>-320561</v>
      </c>
      <c r="H13" s="497">
        <v>22796609</v>
      </c>
      <c r="I13" s="303" t="s">
        <v>329</v>
      </c>
      <c r="J13" s="104" t="s">
        <v>37</v>
      </c>
      <c r="K13" s="104">
        <f>SUM('4.a.m'!AG104:AG104)</f>
        <v>78687133</v>
      </c>
      <c r="L13" s="413">
        <v>56253271</v>
      </c>
      <c r="M13" s="498">
        <f t="shared" si="2"/>
        <v>134940404</v>
      </c>
      <c r="N13" s="413">
        <v>41600704</v>
      </c>
      <c r="O13" s="630">
        <f t="shared" si="3"/>
        <v>176541108</v>
      </c>
    </row>
    <row r="14" spans="1:15" ht="29.25" customHeight="1">
      <c r="A14" s="102">
        <v>11</v>
      </c>
      <c r="B14" s="100" t="s">
        <v>272</v>
      </c>
      <c r="C14" s="103" t="s">
        <v>330</v>
      </c>
      <c r="D14" s="104">
        <f>SUM('2.m'!E99:E99)</f>
        <v>35170500</v>
      </c>
      <c r="E14" s="298">
        <v>-1195000</v>
      </c>
      <c r="F14" s="495">
        <f t="shared" si="0"/>
        <v>33975500</v>
      </c>
      <c r="G14" s="497">
        <f t="shared" si="1"/>
        <v>-12702031</v>
      </c>
      <c r="H14" s="497">
        <v>21273469</v>
      </c>
      <c r="I14" s="304"/>
      <c r="J14" s="300"/>
      <c r="K14" s="300"/>
      <c r="L14" s="413"/>
      <c r="M14" s="498">
        <f t="shared" si="2"/>
        <v>0</v>
      </c>
      <c r="N14" s="413"/>
      <c r="O14" s="630">
        <f t="shared" si="3"/>
        <v>0</v>
      </c>
    </row>
    <row r="15" spans="1:15" ht="29.25" customHeight="1">
      <c r="A15" s="102">
        <v>12</v>
      </c>
      <c r="B15" s="100" t="s">
        <v>284</v>
      </c>
      <c r="C15" s="103" t="s">
        <v>1105</v>
      </c>
      <c r="D15" s="104"/>
      <c r="E15" s="298"/>
      <c r="F15" s="495"/>
      <c r="G15" s="497">
        <f t="shared" si="1"/>
        <v>12165000</v>
      </c>
      <c r="H15" s="497">
        <v>12165000</v>
      </c>
      <c r="I15" s="304"/>
      <c r="J15" s="300"/>
      <c r="K15" s="300"/>
      <c r="L15" s="413"/>
      <c r="M15" s="498"/>
      <c r="N15" s="413"/>
      <c r="O15" s="630">
        <f t="shared" si="3"/>
        <v>0</v>
      </c>
    </row>
    <row r="16" spans="1:15" ht="29.25" customHeight="1">
      <c r="A16" s="102">
        <v>13</v>
      </c>
      <c r="B16" s="100" t="s">
        <v>292</v>
      </c>
      <c r="C16" s="103" t="s">
        <v>1106</v>
      </c>
      <c r="D16" s="104"/>
      <c r="E16" s="298"/>
      <c r="F16" s="495"/>
      <c r="G16" s="497">
        <f t="shared" si="1"/>
        <v>1058520</v>
      </c>
      <c r="H16" s="497">
        <v>1058520</v>
      </c>
      <c r="I16" s="304"/>
      <c r="J16" s="300"/>
      <c r="K16" s="300"/>
      <c r="L16" s="413"/>
      <c r="M16" s="498"/>
      <c r="N16" s="413"/>
      <c r="O16" s="630">
        <f t="shared" si="3"/>
        <v>0</v>
      </c>
    </row>
    <row r="17" spans="1:15" ht="29.25" customHeight="1">
      <c r="A17" s="102">
        <v>14</v>
      </c>
      <c r="B17" s="100" t="s">
        <v>301</v>
      </c>
      <c r="C17" s="103" t="s">
        <v>1111</v>
      </c>
      <c r="D17" s="104">
        <f>SUM(D11:D16)</f>
        <v>188956325</v>
      </c>
      <c r="E17" s="298">
        <f>SUM(E11:E16)</f>
        <v>14824882</v>
      </c>
      <c r="F17" s="495">
        <f>SUM(D17:E17)</f>
        <v>203781207</v>
      </c>
      <c r="G17" s="497">
        <f>SUM(G11:G16)</f>
        <v>-4891956</v>
      </c>
      <c r="H17" s="497">
        <f>SUM(H11:H16)</f>
        <v>198889251</v>
      </c>
      <c r="I17" s="304"/>
      <c r="J17" s="300"/>
      <c r="K17" s="300"/>
      <c r="L17" s="413"/>
      <c r="M17" s="498"/>
      <c r="N17" s="413"/>
      <c r="O17" s="630">
        <f t="shared" si="3"/>
        <v>0</v>
      </c>
    </row>
    <row r="18" spans="1:15" ht="29.25" customHeight="1">
      <c r="A18" s="102">
        <v>15</v>
      </c>
      <c r="B18" s="100" t="s">
        <v>304</v>
      </c>
      <c r="C18" s="103" t="s">
        <v>962</v>
      </c>
      <c r="D18" s="104">
        <f>SUM('2.m'!E124:E124)</f>
        <v>65000000</v>
      </c>
      <c r="E18" s="298">
        <f>'2.m'!F126</f>
        <v>40874760</v>
      </c>
      <c r="F18" s="495">
        <f t="shared" si="0"/>
        <v>105874760</v>
      </c>
      <c r="G18" s="497">
        <f t="shared" si="1"/>
        <v>5562913</v>
      </c>
      <c r="H18" s="497">
        <v>111437673</v>
      </c>
      <c r="I18" s="304"/>
      <c r="J18" s="300"/>
      <c r="K18" s="300"/>
      <c r="L18" s="413"/>
      <c r="M18" s="498">
        <f t="shared" si="2"/>
        <v>0</v>
      </c>
      <c r="N18" s="413"/>
      <c r="O18" s="631">
        <f t="shared" si="3"/>
        <v>0</v>
      </c>
    </row>
    <row r="19" spans="1:15" ht="29.25" customHeight="1" thickBot="1">
      <c r="A19" s="632">
        <v>16</v>
      </c>
      <c r="B19" s="106" t="s">
        <v>331</v>
      </c>
      <c r="C19" s="106" t="s">
        <v>332</v>
      </c>
      <c r="D19" s="107">
        <f>SUM(D17:D18)</f>
        <v>253956325</v>
      </c>
      <c r="E19" s="107">
        <f>SUM(E17:E18)</f>
        <v>55699642</v>
      </c>
      <c r="F19" s="107">
        <f>SUM(F17:F18)</f>
        <v>309655967</v>
      </c>
      <c r="G19" s="633">
        <f>SUM(G17:G18)</f>
        <v>670957</v>
      </c>
      <c r="H19" s="107">
        <f>SUM(H17:H18)</f>
        <v>310326924</v>
      </c>
      <c r="I19" s="299" t="s">
        <v>643</v>
      </c>
      <c r="J19" s="108" t="s">
        <v>333</v>
      </c>
      <c r="K19" s="107">
        <f>SUM(K4:K13)</f>
        <v>253956325</v>
      </c>
      <c r="L19" s="414">
        <f>SUM(L4:L18)</f>
        <v>55699642</v>
      </c>
      <c r="M19" s="634">
        <f t="shared" si="2"/>
        <v>309655967</v>
      </c>
      <c r="N19" s="414">
        <f>SUM(N4:N18)+300</f>
        <v>670957</v>
      </c>
      <c r="O19" s="635">
        <f t="shared" si="3"/>
        <v>310326924</v>
      </c>
    </row>
    <row r="20" ht="29.25" customHeight="1"/>
    <row r="21" ht="29.25" customHeight="1"/>
    <row r="22" ht="47.25" customHeight="1"/>
  </sheetData>
  <sheetProtection/>
  <mergeCells count="3">
    <mergeCell ref="A1:A3"/>
    <mergeCell ref="I2:O2"/>
    <mergeCell ref="B2:H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40" r:id="rId1"/>
  <headerFooter>
    <oddHeader>&amp;LMAGYARPOLÁNY KÖZSÉG ÖNKORMÁNYZATA&amp;C2016. KÖLTSÉGVETÉS
BEVÉTELEK ÉS KIADÁSOK ALAKULÁSA&amp;R1. melléklet a 4/2017. (V. 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T68"/>
  <sheetViews>
    <sheetView view="pageLayout" zoomScaleNormal="90" zoomScaleSheetLayoutView="75" workbookViewId="0" topLeftCell="R1">
      <selection activeCell="H16" sqref="H16"/>
    </sheetView>
  </sheetViews>
  <sheetFormatPr defaultColWidth="9.00390625" defaultRowHeight="12.75"/>
  <cols>
    <col min="1" max="1" width="7.125" style="157" customWidth="1"/>
    <col min="2" max="2" width="120.75390625" style="153" bestFit="1" customWidth="1"/>
    <col min="3" max="3" width="9.875" style="158" bestFit="1" customWidth="1"/>
    <col min="4" max="4" width="20.625" style="153" bestFit="1" customWidth="1"/>
    <col min="5" max="6" width="21.25390625" style="153" bestFit="1" customWidth="1"/>
    <col min="7" max="7" width="20.625" style="153" bestFit="1" customWidth="1"/>
    <col min="8" max="8" width="21.25390625" style="153" bestFit="1" customWidth="1"/>
    <col min="9" max="9" width="20.625" style="153" bestFit="1" customWidth="1"/>
    <col min="10" max="10" width="20.625" style="156" bestFit="1" customWidth="1"/>
    <col min="11" max="11" width="19.00390625" style="265" bestFit="1" customWidth="1"/>
    <col min="12" max="12" width="20.625" style="265" bestFit="1" customWidth="1"/>
    <col min="13" max="13" width="18.875" style="153" bestFit="1" customWidth="1"/>
    <col min="14" max="14" width="20.625" style="153" bestFit="1" customWidth="1"/>
    <col min="15" max="15" width="19.00390625" style="153" bestFit="1" customWidth="1"/>
    <col min="16" max="16" width="20.625" style="153" bestFit="1" customWidth="1"/>
    <col min="17" max="17" width="19.00390625" style="153" bestFit="1" customWidth="1"/>
    <col min="18" max="18" width="20.625" style="153" bestFit="1" customWidth="1"/>
    <col min="19" max="19" width="18.875" style="153" bestFit="1" customWidth="1"/>
    <col min="20" max="20" width="20.625" style="153" bestFit="1" customWidth="1"/>
    <col min="21" max="21" width="19.00390625" style="153" bestFit="1" customWidth="1"/>
    <col min="22" max="22" width="20.625" style="153" bestFit="1" customWidth="1"/>
    <col min="23" max="25" width="3.875" style="153" customWidth="1"/>
    <col min="26" max="26" width="3.75390625" style="153" customWidth="1"/>
    <col min="27" max="29" width="3.875" style="153" customWidth="1"/>
    <col min="30" max="30" width="1.625" style="153" customWidth="1"/>
    <col min="31" max="34" width="3.875" style="153" customWidth="1"/>
    <col min="35" max="41" width="3.875" style="156" customWidth="1"/>
    <col min="42" max="42" width="3.125" style="156" customWidth="1"/>
    <col min="43" max="46" width="3.875" style="156" customWidth="1"/>
    <col min="47" max="48" width="3.875" style="153" customWidth="1"/>
    <col min="49" max="16384" width="9.125" style="153" customWidth="1"/>
  </cols>
  <sheetData>
    <row r="1" spans="1:46" ht="25.5" customHeight="1">
      <c r="A1" s="957" t="s">
        <v>759</v>
      </c>
      <c r="B1" s="957"/>
      <c r="C1" s="957"/>
      <c r="D1" s="957"/>
      <c r="E1" s="957"/>
      <c r="F1" s="957"/>
      <c r="G1" s="957"/>
      <c r="H1" s="957"/>
      <c r="I1" s="957"/>
      <c r="J1" s="957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</row>
    <row r="2" spans="1:46" ht="15.75" customHeight="1">
      <c r="A2" s="958"/>
      <c r="B2" s="958"/>
      <c r="C2" s="958"/>
      <c r="D2" s="958"/>
      <c r="E2" s="958"/>
      <c r="F2" s="958"/>
      <c r="G2" s="958"/>
      <c r="H2" s="958"/>
      <c r="I2" s="958"/>
      <c r="J2" s="958"/>
      <c r="K2" s="264"/>
      <c r="L2" s="26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</row>
    <row r="3" spans="1:22" s="155" customFormat="1" ht="32.25" customHeight="1">
      <c r="A3" s="330"/>
      <c r="B3" s="333" t="s">
        <v>2</v>
      </c>
      <c r="C3" s="332" t="s">
        <v>152</v>
      </c>
      <c r="D3" s="331" t="s">
        <v>4</v>
      </c>
      <c r="E3" s="331" t="s">
        <v>5</v>
      </c>
      <c r="F3" s="331" t="s">
        <v>6</v>
      </c>
      <c r="G3" s="331"/>
      <c r="H3" s="331"/>
      <c r="I3" s="331"/>
      <c r="J3" s="331" t="s">
        <v>314</v>
      </c>
      <c r="K3" s="331" t="s">
        <v>666</v>
      </c>
      <c r="L3" s="331" t="s">
        <v>667</v>
      </c>
      <c r="M3" s="331" t="s">
        <v>668</v>
      </c>
      <c r="N3" s="331" t="s">
        <v>669</v>
      </c>
      <c r="O3" s="331" t="s">
        <v>10</v>
      </c>
      <c r="P3" s="331" t="s">
        <v>670</v>
      </c>
      <c r="Q3" s="333" t="s">
        <v>671</v>
      </c>
      <c r="R3" s="333" t="s">
        <v>672</v>
      </c>
      <c r="S3" s="333" t="s">
        <v>673</v>
      </c>
      <c r="T3" s="333" t="s">
        <v>674</v>
      </c>
      <c r="U3" s="333" t="s">
        <v>675</v>
      </c>
      <c r="V3" s="333" t="s">
        <v>676</v>
      </c>
    </row>
    <row r="4" spans="1:46" ht="53.25" customHeight="1">
      <c r="A4" s="334" t="s">
        <v>334</v>
      </c>
      <c r="B4" s="335" t="s">
        <v>760</v>
      </c>
      <c r="C4" s="336" t="s">
        <v>153</v>
      </c>
      <c r="D4" s="337" t="s">
        <v>923</v>
      </c>
      <c r="E4" s="337" t="s">
        <v>931</v>
      </c>
      <c r="F4" s="337" t="s">
        <v>932</v>
      </c>
      <c r="G4" s="337" t="s">
        <v>1117</v>
      </c>
      <c r="H4" s="337" t="s">
        <v>1118</v>
      </c>
      <c r="I4" s="337" t="s">
        <v>1119</v>
      </c>
      <c r="J4" s="337" t="s">
        <v>923</v>
      </c>
      <c r="K4" s="337" t="s">
        <v>931</v>
      </c>
      <c r="L4" s="337" t="s">
        <v>932</v>
      </c>
      <c r="M4" s="337" t="s">
        <v>1117</v>
      </c>
      <c r="N4" s="337" t="s">
        <v>1118</v>
      </c>
      <c r="O4" s="337" t="s">
        <v>1119</v>
      </c>
      <c r="P4" s="337" t="s">
        <v>923</v>
      </c>
      <c r="Q4" s="338" t="s">
        <v>931</v>
      </c>
      <c r="R4" s="338" t="s">
        <v>932</v>
      </c>
      <c r="S4" s="338" t="s">
        <v>1117</v>
      </c>
      <c r="T4" s="338" t="s">
        <v>1118</v>
      </c>
      <c r="U4" s="338" t="s">
        <v>1119</v>
      </c>
      <c r="V4" s="333" t="s">
        <v>693</v>
      </c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</row>
    <row r="5" spans="1:46" ht="23.25" customHeight="1">
      <c r="A5" s="339">
        <v>1</v>
      </c>
      <c r="B5" s="319" t="s">
        <v>761</v>
      </c>
      <c r="C5" s="340"/>
      <c r="D5" s="341" t="s">
        <v>762</v>
      </c>
      <c r="E5" s="341" t="s">
        <v>762</v>
      </c>
      <c r="F5" s="341" t="s">
        <v>762</v>
      </c>
      <c r="G5" s="341" t="s">
        <v>762</v>
      </c>
      <c r="H5" s="341" t="s">
        <v>762</v>
      </c>
      <c r="I5" s="341" t="s">
        <v>762</v>
      </c>
      <c r="J5" s="341" t="s">
        <v>763</v>
      </c>
      <c r="K5" s="341" t="s">
        <v>763</v>
      </c>
      <c r="L5" s="341" t="s">
        <v>763</v>
      </c>
      <c r="M5" s="341" t="s">
        <v>763</v>
      </c>
      <c r="N5" s="341" t="s">
        <v>763</v>
      </c>
      <c r="O5" s="341" t="s">
        <v>763</v>
      </c>
      <c r="P5" s="342" t="s">
        <v>764</v>
      </c>
      <c r="Q5" s="333" t="s">
        <v>764</v>
      </c>
      <c r="R5" s="333" t="s">
        <v>764</v>
      </c>
      <c r="S5" s="333" t="s">
        <v>764</v>
      </c>
      <c r="T5" s="333" t="s">
        <v>764</v>
      </c>
      <c r="U5" s="333" t="s">
        <v>764</v>
      </c>
      <c r="V5" s="527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</row>
    <row r="6" spans="1:46" ht="24" customHeight="1">
      <c r="A6" s="339">
        <v>2</v>
      </c>
      <c r="B6" s="328" t="s">
        <v>378</v>
      </c>
      <c r="C6" s="329" t="s">
        <v>379</v>
      </c>
      <c r="D6" s="757">
        <v>8024903</v>
      </c>
      <c r="E6" s="757">
        <v>1512000</v>
      </c>
      <c r="F6" s="757">
        <f aca="true" t="shared" si="0" ref="F6:F24">SUM(D6:E6)</f>
        <v>9536903</v>
      </c>
      <c r="G6" s="757">
        <f>H6-F6</f>
        <v>-361700</v>
      </c>
      <c r="H6" s="757">
        <v>9175203</v>
      </c>
      <c r="I6" s="757"/>
      <c r="J6" s="757">
        <v>8547462</v>
      </c>
      <c r="K6" s="757">
        <v>1217600</v>
      </c>
      <c r="L6" s="757">
        <f>SUM(J6:K6)</f>
        <v>9765062</v>
      </c>
      <c r="M6" s="757">
        <f>N6-L6</f>
        <v>-285763</v>
      </c>
      <c r="N6" s="757">
        <v>9479299</v>
      </c>
      <c r="O6" s="757"/>
      <c r="P6" s="758">
        <f aca="true" t="shared" si="1" ref="P6:Q21">D6+J6</f>
        <v>16572365</v>
      </c>
      <c r="Q6" s="759">
        <f>E6+K6</f>
        <v>2729600</v>
      </c>
      <c r="R6" s="759">
        <f>SUM(P6:Q6)</f>
        <v>19301965</v>
      </c>
      <c r="S6" s="760">
        <f>G6+M6</f>
        <v>-647463</v>
      </c>
      <c r="T6" s="760">
        <f>H6+N6</f>
        <v>18654502</v>
      </c>
      <c r="U6" s="760">
        <f>I6+O6</f>
        <v>0</v>
      </c>
      <c r="V6" s="759">
        <f>SUM(T6:U6)</f>
        <v>18654502</v>
      </c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</row>
    <row r="7" spans="1:46" ht="24" customHeight="1">
      <c r="A7" s="339">
        <v>3</v>
      </c>
      <c r="B7" s="327" t="s">
        <v>765</v>
      </c>
      <c r="C7" s="324" t="s">
        <v>385</v>
      </c>
      <c r="D7" s="757">
        <v>1193250</v>
      </c>
      <c r="E7" s="757"/>
      <c r="F7" s="761">
        <f t="shared" si="0"/>
        <v>1193250</v>
      </c>
      <c r="G7" s="757">
        <f aca="true" t="shared" si="2" ref="G7:G68">H7-F7</f>
        <v>186875</v>
      </c>
      <c r="H7" s="757">
        <v>1380125</v>
      </c>
      <c r="I7" s="757">
        <v>170000</v>
      </c>
      <c r="J7" s="757">
        <v>900000</v>
      </c>
      <c r="K7" s="757"/>
      <c r="L7" s="757">
        <f>SUM(J7:K7)</f>
        <v>900000</v>
      </c>
      <c r="M7" s="757">
        <f aca="true" t="shared" si="3" ref="M7:M68">N7-L7</f>
        <v>383125</v>
      </c>
      <c r="N7" s="757">
        <v>1283125</v>
      </c>
      <c r="O7" s="757">
        <v>20000</v>
      </c>
      <c r="P7" s="758">
        <f t="shared" si="1"/>
        <v>2093250</v>
      </c>
      <c r="Q7" s="759">
        <f t="shared" si="1"/>
        <v>0</v>
      </c>
      <c r="R7" s="759">
        <f aca="true" t="shared" si="4" ref="R7:R68">SUM(P7:Q7)</f>
        <v>2093250</v>
      </c>
      <c r="S7" s="760">
        <f aca="true" t="shared" si="5" ref="S7:U68">G7+M7</f>
        <v>570000</v>
      </c>
      <c r="T7" s="760">
        <f t="shared" si="5"/>
        <v>2663250</v>
      </c>
      <c r="U7" s="760">
        <f t="shared" si="5"/>
        <v>190000</v>
      </c>
      <c r="V7" s="759">
        <f aca="true" t="shared" si="6" ref="V7:V68">SUM(T7:U7)</f>
        <v>2853250</v>
      </c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</row>
    <row r="8" spans="1:46" ht="24" customHeight="1">
      <c r="A8" s="339">
        <v>4</v>
      </c>
      <c r="B8" s="327" t="s">
        <v>395</v>
      </c>
      <c r="C8" s="324" t="s">
        <v>396</v>
      </c>
      <c r="D8" s="757">
        <v>434169</v>
      </c>
      <c r="E8" s="757">
        <v>111516</v>
      </c>
      <c r="F8" s="761">
        <f t="shared" si="0"/>
        <v>545685</v>
      </c>
      <c r="G8" s="757">
        <f t="shared" si="2"/>
        <v>23504</v>
      </c>
      <c r="H8" s="757">
        <v>569189</v>
      </c>
      <c r="I8" s="757"/>
      <c r="J8" s="757">
        <v>520408</v>
      </c>
      <c r="K8" s="757">
        <v>111516</v>
      </c>
      <c r="L8" s="757">
        <f>SUM(J8:K8)</f>
        <v>631924</v>
      </c>
      <c r="M8" s="757">
        <f t="shared" si="3"/>
        <v>11492</v>
      </c>
      <c r="N8" s="757">
        <v>643416</v>
      </c>
      <c r="O8" s="757"/>
      <c r="P8" s="758">
        <f t="shared" si="1"/>
        <v>954577</v>
      </c>
      <c r="Q8" s="759">
        <f t="shared" si="1"/>
        <v>223032</v>
      </c>
      <c r="R8" s="759">
        <f t="shared" si="4"/>
        <v>1177609</v>
      </c>
      <c r="S8" s="760">
        <f t="shared" si="5"/>
        <v>34996</v>
      </c>
      <c r="T8" s="760">
        <f t="shared" si="5"/>
        <v>1212605</v>
      </c>
      <c r="U8" s="760">
        <f t="shared" si="5"/>
        <v>0</v>
      </c>
      <c r="V8" s="759">
        <f t="shared" si="6"/>
        <v>1212605</v>
      </c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</row>
    <row r="9" spans="1:46" ht="24" customHeight="1">
      <c r="A9" s="339">
        <v>5</v>
      </c>
      <c r="B9" s="321" t="s">
        <v>400</v>
      </c>
      <c r="C9" s="324" t="s">
        <v>401</v>
      </c>
      <c r="D9" s="757">
        <v>135000</v>
      </c>
      <c r="E9" s="757">
        <v>23040</v>
      </c>
      <c r="F9" s="761">
        <f t="shared" si="0"/>
        <v>158040</v>
      </c>
      <c r="G9" s="757">
        <f t="shared" si="2"/>
        <v>-32211</v>
      </c>
      <c r="H9" s="757">
        <v>125829</v>
      </c>
      <c r="I9" s="757"/>
      <c r="J9" s="757">
        <v>72450</v>
      </c>
      <c r="K9" s="757">
        <v>81872</v>
      </c>
      <c r="L9" s="757">
        <f>SUM(J9:K9)</f>
        <v>154322</v>
      </c>
      <c r="M9" s="757">
        <f t="shared" si="3"/>
        <v>-2529</v>
      </c>
      <c r="N9" s="757">
        <v>151793</v>
      </c>
      <c r="O9" s="757"/>
      <c r="P9" s="758">
        <f t="shared" si="1"/>
        <v>207450</v>
      </c>
      <c r="Q9" s="759">
        <f t="shared" si="1"/>
        <v>104912</v>
      </c>
      <c r="R9" s="759">
        <f t="shared" si="4"/>
        <v>312362</v>
      </c>
      <c r="S9" s="760">
        <f t="shared" si="5"/>
        <v>-34740</v>
      </c>
      <c r="T9" s="760">
        <f t="shared" si="5"/>
        <v>277622</v>
      </c>
      <c r="U9" s="760">
        <f t="shared" si="5"/>
        <v>0</v>
      </c>
      <c r="V9" s="759">
        <f t="shared" si="6"/>
        <v>277622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</row>
    <row r="10" spans="1:46" ht="24" customHeight="1">
      <c r="A10" s="339">
        <v>6</v>
      </c>
      <c r="B10" s="321" t="s">
        <v>402</v>
      </c>
      <c r="C10" s="324" t="s">
        <v>403</v>
      </c>
      <c r="D10" s="757">
        <v>217000</v>
      </c>
      <c r="E10" s="757">
        <v>9000</v>
      </c>
      <c r="F10" s="761">
        <f t="shared" si="0"/>
        <v>226000</v>
      </c>
      <c r="G10" s="757">
        <f t="shared" si="2"/>
        <v>-49000</v>
      </c>
      <c r="H10" s="757">
        <v>177000</v>
      </c>
      <c r="I10" s="757"/>
      <c r="J10" s="757">
        <v>217000</v>
      </c>
      <c r="K10" s="757">
        <v>9000</v>
      </c>
      <c r="L10" s="757">
        <f>SUM(J10:K10)</f>
        <v>226000</v>
      </c>
      <c r="M10" s="757">
        <f t="shared" si="3"/>
        <v>-175000</v>
      </c>
      <c r="N10" s="757">
        <v>51000</v>
      </c>
      <c r="O10" s="757"/>
      <c r="P10" s="758">
        <f t="shared" si="1"/>
        <v>434000</v>
      </c>
      <c r="Q10" s="759">
        <f t="shared" si="1"/>
        <v>18000</v>
      </c>
      <c r="R10" s="759">
        <f t="shared" si="4"/>
        <v>452000</v>
      </c>
      <c r="S10" s="760">
        <f t="shared" si="5"/>
        <v>-224000</v>
      </c>
      <c r="T10" s="760">
        <f t="shared" si="5"/>
        <v>228000</v>
      </c>
      <c r="U10" s="760">
        <f t="shared" si="5"/>
        <v>0</v>
      </c>
      <c r="V10" s="759">
        <f t="shared" si="6"/>
        <v>228000</v>
      </c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</row>
    <row r="11" spans="1:46" ht="24" customHeight="1">
      <c r="A11" s="339">
        <v>7</v>
      </c>
      <c r="B11" s="321" t="s">
        <v>1120</v>
      </c>
      <c r="C11" s="324" t="s">
        <v>412</v>
      </c>
      <c r="D11" s="757"/>
      <c r="E11" s="757">
        <v>281490</v>
      </c>
      <c r="F11" s="761">
        <f t="shared" si="0"/>
        <v>281490</v>
      </c>
      <c r="G11" s="757">
        <f t="shared" si="2"/>
        <v>53887</v>
      </c>
      <c r="H11" s="757">
        <v>335377</v>
      </c>
      <c r="I11" s="757"/>
      <c r="J11" s="757"/>
      <c r="K11" s="757"/>
      <c r="L11" s="757"/>
      <c r="M11" s="757">
        <f t="shared" si="3"/>
        <v>0</v>
      </c>
      <c r="N11" s="757"/>
      <c r="O11" s="757"/>
      <c r="P11" s="758"/>
      <c r="Q11" s="759">
        <f t="shared" si="1"/>
        <v>281490</v>
      </c>
      <c r="R11" s="759">
        <f>SUM(P11:Q11)</f>
        <v>281490</v>
      </c>
      <c r="S11" s="760">
        <f t="shared" si="5"/>
        <v>53887</v>
      </c>
      <c r="T11" s="760">
        <f t="shared" si="5"/>
        <v>335377</v>
      </c>
      <c r="U11" s="760">
        <f t="shared" si="5"/>
        <v>0</v>
      </c>
      <c r="V11" s="759">
        <f t="shared" si="6"/>
        <v>335377</v>
      </c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</row>
    <row r="12" spans="1:46" ht="24" customHeight="1">
      <c r="A12" s="339">
        <v>8</v>
      </c>
      <c r="B12" s="326" t="s">
        <v>1180</v>
      </c>
      <c r="C12" s="324" t="s">
        <v>414</v>
      </c>
      <c r="D12" s="761">
        <f>SUM(D6:D10)</f>
        <v>10004322</v>
      </c>
      <c r="E12" s="761">
        <f>SUM(E6:E11)</f>
        <v>1937046</v>
      </c>
      <c r="F12" s="761">
        <f t="shared" si="0"/>
        <v>11941368</v>
      </c>
      <c r="G12" s="757">
        <f t="shared" si="2"/>
        <v>-178645</v>
      </c>
      <c r="H12" s="761">
        <f>SUM(H6:H11)</f>
        <v>11762723</v>
      </c>
      <c r="I12" s="761">
        <f>SUM(I6:I11)</f>
        <v>170000</v>
      </c>
      <c r="J12" s="761">
        <f>SUM(J6:J10)</f>
        <v>10257320</v>
      </c>
      <c r="K12" s="761">
        <f>SUM(K6:K10)</f>
        <v>1419988</v>
      </c>
      <c r="L12" s="761">
        <f>SUM(L6:L10)</f>
        <v>11677308</v>
      </c>
      <c r="M12" s="757">
        <f t="shared" si="3"/>
        <v>-68675</v>
      </c>
      <c r="N12" s="761">
        <f>SUM(N6:N11)</f>
        <v>11608633</v>
      </c>
      <c r="O12" s="761">
        <f>SUM(O6:O11)</f>
        <v>20000</v>
      </c>
      <c r="P12" s="758">
        <f aca="true" t="shared" si="7" ref="P12:Q47">D12+J12</f>
        <v>20261642</v>
      </c>
      <c r="Q12" s="759">
        <f t="shared" si="1"/>
        <v>3357034</v>
      </c>
      <c r="R12" s="759">
        <f t="shared" si="4"/>
        <v>23618676</v>
      </c>
      <c r="S12" s="760">
        <f t="shared" si="5"/>
        <v>-247320</v>
      </c>
      <c r="T12" s="760">
        <f t="shared" si="5"/>
        <v>23371356</v>
      </c>
      <c r="U12" s="760">
        <f t="shared" si="5"/>
        <v>190000</v>
      </c>
      <c r="V12" s="759">
        <f t="shared" si="6"/>
        <v>23561356</v>
      </c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</row>
    <row r="13" spans="1:46" ht="24" customHeight="1">
      <c r="A13" s="339">
        <v>9</v>
      </c>
      <c r="B13" s="327" t="s">
        <v>885</v>
      </c>
      <c r="C13" s="324" t="s">
        <v>423</v>
      </c>
      <c r="D13" s="761">
        <v>1620000</v>
      </c>
      <c r="E13" s="761">
        <v>195000</v>
      </c>
      <c r="F13" s="761">
        <f t="shared" si="0"/>
        <v>1815000</v>
      </c>
      <c r="G13" s="757">
        <f t="shared" si="2"/>
        <v>0</v>
      </c>
      <c r="H13" s="757">
        <v>1815000</v>
      </c>
      <c r="I13" s="757">
        <v>100000</v>
      </c>
      <c r="J13" s="761"/>
      <c r="K13" s="761"/>
      <c r="L13" s="761"/>
      <c r="M13" s="757">
        <f t="shared" si="3"/>
        <v>0</v>
      </c>
      <c r="N13" s="761"/>
      <c r="O13" s="757">
        <v>100000</v>
      </c>
      <c r="P13" s="758">
        <f t="shared" si="7"/>
        <v>1620000</v>
      </c>
      <c r="Q13" s="759">
        <f t="shared" si="1"/>
        <v>195000</v>
      </c>
      <c r="R13" s="759">
        <f t="shared" si="4"/>
        <v>1815000</v>
      </c>
      <c r="S13" s="760">
        <f t="shared" si="5"/>
        <v>0</v>
      </c>
      <c r="T13" s="760">
        <f t="shared" si="5"/>
        <v>1815000</v>
      </c>
      <c r="U13" s="760">
        <f t="shared" si="5"/>
        <v>200000</v>
      </c>
      <c r="V13" s="759">
        <f t="shared" si="6"/>
        <v>2015000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</row>
    <row r="14" spans="1:46" ht="24" customHeight="1">
      <c r="A14" s="339">
        <v>10</v>
      </c>
      <c r="B14" s="327" t="s">
        <v>1121</v>
      </c>
      <c r="C14" s="324"/>
      <c r="D14" s="757"/>
      <c r="E14" s="757"/>
      <c r="F14" s="761">
        <f t="shared" si="0"/>
        <v>0</v>
      </c>
      <c r="G14" s="757">
        <f t="shared" si="2"/>
        <v>0</v>
      </c>
      <c r="H14" s="757"/>
      <c r="I14" s="757">
        <v>23564</v>
      </c>
      <c r="J14" s="757"/>
      <c r="K14" s="757"/>
      <c r="L14" s="757"/>
      <c r="M14" s="757">
        <f t="shared" si="3"/>
        <v>0</v>
      </c>
      <c r="N14" s="757"/>
      <c r="O14" s="757">
        <v>10015</v>
      </c>
      <c r="P14" s="762"/>
      <c r="Q14" s="760"/>
      <c r="R14" s="760"/>
      <c r="S14" s="760">
        <f t="shared" si="5"/>
        <v>0</v>
      </c>
      <c r="T14" s="760">
        <f t="shared" si="5"/>
        <v>0</v>
      </c>
      <c r="U14" s="760">
        <f t="shared" si="5"/>
        <v>33579</v>
      </c>
      <c r="V14" s="759">
        <f t="shared" si="6"/>
        <v>33579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</row>
    <row r="15" spans="1:22" s="155" customFormat="1" ht="24" customHeight="1">
      <c r="A15" s="339">
        <v>11</v>
      </c>
      <c r="B15" s="326" t="s">
        <v>420</v>
      </c>
      <c r="C15" s="324"/>
      <c r="D15" s="761">
        <f>SUM(D13:D14)</f>
        <v>1620000</v>
      </c>
      <c r="E15" s="761">
        <f>SUM(E13:E14)</f>
        <v>195000</v>
      </c>
      <c r="F15" s="761">
        <f t="shared" si="0"/>
        <v>1815000</v>
      </c>
      <c r="G15" s="757">
        <f t="shared" si="2"/>
        <v>0</v>
      </c>
      <c r="H15" s="761">
        <f>SUM(H13:H14)</f>
        <v>1815000</v>
      </c>
      <c r="I15" s="761">
        <f>SUM(I13:I14)</f>
        <v>123564</v>
      </c>
      <c r="J15" s="761"/>
      <c r="K15" s="761"/>
      <c r="L15" s="761"/>
      <c r="M15" s="757">
        <f t="shared" si="3"/>
        <v>0</v>
      </c>
      <c r="N15" s="761"/>
      <c r="O15" s="761">
        <f>SUM(O13:O14)</f>
        <v>110015</v>
      </c>
      <c r="P15" s="758"/>
      <c r="Q15" s="759"/>
      <c r="R15" s="759"/>
      <c r="S15" s="760">
        <f t="shared" si="5"/>
        <v>0</v>
      </c>
      <c r="T15" s="760">
        <f t="shared" si="5"/>
        <v>1815000</v>
      </c>
      <c r="U15" s="760">
        <f t="shared" si="5"/>
        <v>233579</v>
      </c>
      <c r="V15" s="759">
        <f t="shared" si="6"/>
        <v>2048579</v>
      </c>
    </row>
    <row r="16" spans="1:46" ht="27.75" customHeight="1">
      <c r="A16" s="339">
        <v>12</v>
      </c>
      <c r="B16" s="326" t="s">
        <v>766</v>
      </c>
      <c r="C16" s="323" t="s">
        <v>423</v>
      </c>
      <c r="D16" s="761">
        <f>SUM(D12:D13)</f>
        <v>11624322</v>
      </c>
      <c r="E16" s="761">
        <f>SUM(E12:E13)</f>
        <v>2132046</v>
      </c>
      <c r="F16" s="761">
        <f t="shared" si="0"/>
        <v>13756368</v>
      </c>
      <c r="G16" s="761">
        <f t="shared" si="2"/>
        <v>-178645</v>
      </c>
      <c r="H16" s="761">
        <f>H12+H15</f>
        <v>13577723</v>
      </c>
      <c r="I16" s="761">
        <f>I12+I15</f>
        <v>293564</v>
      </c>
      <c r="J16" s="761">
        <f>SUM(J12)</f>
        <v>10257320</v>
      </c>
      <c r="K16" s="761">
        <f>SUM(K12:K13)</f>
        <v>1419988</v>
      </c>
      <c r="L16" s="761">
        <f>SUM(L12:L13)</f>
        <v>11677308</v>
      </c>
      <c r="M16" s="761">
        <f t="shared" si="3"/>
        <v>-68675</v>
      </c>
      <c r="N16" s="761">
        <f>SUM(N12:N15)</f>
        <v>11608633</v>
      </c>
      <c r="O16" s="761">
        <f>O12+O15</f>
        <v>130015</v>
      </c>
      <c r="P16" s="758">
        <f t="shared" si="7"/>
        <v>21881642</v>
      </c>
      <c r="Q16" s="759">
        <f t="shared" si="1"/>
        <v>3552034</v>
      </c>
      <c r="R16" s="759">
        <f t="shared" si="4"/>
        <v>25433676</v>
      </c>
      <c r="S16" s="760">
        <f t="shared" si="5"/>
        <v>-247320</v>
      </c>
      <c r="T16" s="760">
        <f t="shared" si="5"/>
        <v>25186356</v>
      </c>
      <c r="U16" s="760">
        <f t="shared" si="5"/>
        <v>423579</v>
      </c>
      <c r="V16" s="759">
        <f t="shared" si="6"/>
        <v>25609935</v>
      </c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</row>
    <row r="17" spans="1:22" s="156" customFormat="1" ht="24.75" customHeight="1">
      <c r="A17" s="339">
        <v>13</v>
      </c>
      <c r="B17" s="325" t="s">
        <v>767</v>
      </c>
      <c r="C17" s="323" t="s">
        <v>414</v>
      </c>
      <c r="D17" s="757">
        <v>2926301</v>
      </c>
      <c r="E17" s="757">
        <v>460890</v>
      </c>
      <c r="F17" s="761">
        <f t="shared" si="0"/>
        <v>3387191</v>
      </c>
      <c r="G17" s="757">
        <f t="shared" si="2"/>
        <v>122560</v>
      </c>
      <c r="H17" s="757">
        <v>3509751</v>
      </c>
      <c r="I17" s="757">
        <v>72900</v>
      </c>
      <c r="J17" s="757">
        <v>2550815</v>
      </c>
      <c r="K17" s="757">
        <v>328752</v>
      </c>
      <c r="L17" s="757">
        <f>SUM(J17:K17)</f>
        <v>2879567</v>
      </c>
      <c r="M17" s="757">
        <f t="shared" si="3"/>
        <v>48394</v>
      </c>
      <c r="N17" s="757">
        <v>2927961</v>
      </c>
      <c r="O17" s="757">
        <v>32400</v>
      </c>
      <c r="P17" s="758">
        <f t="shared" si="7"/>
        <v>5477116</v>
      </c>
      <c r="Q17" s="759">
        <f t="shared" si="1"/>
        <v>789642</v>
      </c>
      <c r="R17" s="759">
        <f t="shared" si="4"/>
        <v>6266758</v>
      </c>
      <c r="S17" s="760">
        <f t="shared" si="5"/>
        <v>170954</v>
      </c>
      <c r="T17" s="760">
        <f t="shared" si="5"/>
        <v>6437712</v>
      </c>
      <c r="U17" s="760">
        <f t="shared" si="5"/>
        <v>105300</v>
      </c>
      <c r="V17" s="759">
        <f t="shared" si="6"/>
        <v>6543012</v>
      </c>
    </row>
    <row r="18" spans="1:22" s="156" customFormat="1" ht="24.75" customHeight="1">
      <c r="A18" s="339">
        <v>14</v>
      </c>
      <c r="B18" s="325" t="s">
        <v>768</v>
      </c>
      <c r="C18" s="323" t="s">
        <v>320</v>
      </c>
      <c r="D18" s="757">
        <v>72333</v>
      </c>
      <c r="E18" s="757">
        <v>18578</v>
      </c>
      <c r="F18" s="761">
        <f t="shared" si="0"/>
        <v>90911</v>
      </c>
      <c r="G18" s="757">
        <f t="shared" si="2"/>
        <v>12193</v>
      </c>
      <c r="H18" s="757">
        <v>103104</v>
      </c>
      <c r="I18" s="757">
        <v>7571</v>
      </c>
      <c r="J18" s="757">
        <v>86700</v>
      </c>
      <c r="K18" s="757">
        <v>18578</v>
      </c>
      <c r="L18" s="757">
        <f>SUM(J18:K18)</f>
        <v>105278</v>
      </c>
      <c r="M18" s="757">
        <f t="shared" si="3"/>
        <v>5904</v>
      </c>
      <c r="N18" s="757">
        <v>111182</v>
      </c>
      <c r="O18" s="757">
        <v>3218</v>
      </c>
      <c r="P18" s="758">
        <f t="shared" si="7"/>
        <v>159033</v>
      </c>
      <c r="Q18" s="759">
        <f t="shared" si="1"/>
        <v>37156</v>
      </c>
      <c r="R18" s="759">
        <f t="shared" si="4"/>
        <v>196189</v>
      </c>
      <c r="S18" s="760">
        <f t="shared" si="5"/>
        <v>18097</v>
      </c>
      <c r="T18" s="760">
        <f t="shared" si="5"/>
        <v>214286</v>
      </c>
      <c r="U18" s="760">
        <f t="shared" si="5"/>
        <v>10789</v>
      </c>
      <c r="V18" s="759">
        <f t="shared" si="6"/>
        <v>225075</v>
      </c>
    </row>
    <row r="19" spans="1:22" s="156" customFormat="1" ht="24.75" customHeight="1">
      <c r="A19" s="339">
        <v>15</v>
      </c>
      <c r="B19" s="325" t="s">
        <v>1122</v>
      </c>
      <c r="C19" s="323" t="s">
        <v>322</v>
      </c>
      <c r="D19" s="757"/>
      <c r="E19" s="757"/>
      <c r="F19" s="761">
        <f t="shared" si="0"/>
        <v>0</v>
      </c>
      <c r="G19" s="757">
        <f>H19-F19</f>
        <v>10634</v>
      </c>
      <c r="H19" s="757">
        <v>10634</v>
      </c>
      <c r="I19" s="757"/>
      <c r="J19" s="757"/>
      <c r="K19" s="757"/>
      <c r="L19" s="757"/>
      <c r="M19" s="757">
        <f t="shared" si="3"/>
        <v>0</v>
      </c>
      <c r="N19" s="757"/>
      <c r="O19" s="757"/>
      <c r="P19" s="758"/>
      <c r="Q19" s="759"/>
      <c r="R19" s="759"/>
      <c r="S19" s="760">
        <f t="shared" si="5"/>
        <v>10634</v>
      </c>
      <c r="T19" s="760">
        <f t="shared" si="5"/>
        <v>10634</v>
      </c>
      <c r="U19" s="760">
        <f t="shared" si="5"/>
        <v>0</v>
      </c>
      <c r="V19" s="759">
        <f t="shared" si="6"/>
        <v>10634</v>
      </c>
    </row>
    <row r="20" spans="1:22" s="156" customFormat="1" ht="27.75" customHeight="1">
      <c r="A20" s="339">
        <v>16</v>
      </c>
      <c r="B20" s="325" t="s">
        <v>769</v>
      </c>
      <c r="C20" s="324" t="s">
        <v>322</v>
      </c>
      <c r="D20" s="757">
        <v>77500</v>
      </c>
      <c r="E20" s="757">
        <v>19906</v>
      </c>
      <c r="F20" s="761">
        <f t="shared" si="0"/>
        <v>97406</v>
      </c>
      <c r="G20" s="757">
        <f t="shared" si="2"/>
        <v>13879</v>
      </c>
      <c r="H20" s="757">
        <v>111285</v>
      </c>
      <c r="I20" s="757">
        <v>4206</v>
      </c>
      <c r="J20" s="757">
        <v>92892</v>
      </c>
      <c r="K20" s="757">
        <v>19906</v>
      </c>
      <c r="L20" s="757">
        <f>SUM(J20:K20)</f>
        <v>112798</v>
      </c>
      <c r="M20" s="757">
        <f t="shared" si="3"/>
        <v>6464</v>
      </c>
      <c r="N20" s="757">
        <v>119262</v>
      </c>
      <c r="O20" s="757">
        <v>1788</v>
      </c>
      <c r="P20" s="758">
        <f t="shared" si="7"/>
        <v>170392</v>
      </c>
      <c r="Q20" s="759">
        <f t="shared" si="1"/>
        <v>39812</v>
      </c>
      <c r="R20" s="759">
        <f t="shared" si="4"/>
        <v>210204</v>
      </c>
      <c r="S20" s="760">
        <f t="shared" si="5"/>
        <v>20343</v>
      </c>
      <c r="T20" s="760">
        <f t="shared" si="5"/>
        <v>230547</v>
      </c>
      <c r="U20" s="760">
        <f t="shared" si="5"/>
        <v>5994</v>
      </c>
      <c r="V20" s="759">
        <f t="shared" si="6"/>
        <v>236541</v>
      </c>
    </row>
    <row r="21" spans="1:46" ht="24.75" customHeight="1">
      <c r="A21" s="339">
        <v>17</v>
      </c>
      <c r="B21" s="322" t="s">
        <v>1181</v>
      </c>
      <c r="C21" s="323" t="s">
        <v>322</v>
      </c>
      <c r="D21" s="761">
        <f>SUM(D17:D20)</f>
        <v>3076134</v>
      </c>
      <c r="E21" s="761">
        <f>SUM(E17:E20)</f>
        <v>499374</v>
      </c>
      <c r="F21" s="761">
        <f t="shared" si="0"/>
        <v>3575508</v>
      </c>
      <c r="G21" s="761">
        <f t="shared" si="2"/>
        <v>159266</v>
      </c>
      <c r="H21" s="761">
        <f>SUM(H17:H20)</f>
        <v>3734774</v>
      </c>
      <c r="I21" s="761">
        <f>SUM(I17:I20)</f>
        <v>84677</v>
      </c>
      <c r="J21" s="761">
        <f>SUM(J17:J20)</f>
        <v>2730407</v>
      </c>
      <c r="K21" s="761">
        <f>SUM(K17:K20)</f>
        <v>367236</v>
      </c>
      <c r="L21" s="761">
        <f>SUM(J21:K21)</f>
        <v>3097643</v>
      </c>
      <c r="M21" s="761">
        <f t="shared" si="3"/>
        <v>60762</v>
      </c>
      <c r="N21" s="761">
        <f>SUM(N17:N20)</f>
        <v>3158405</v>
      </c>
      <c r="O21" s="761">
        <f>SUM(O17:O20)</f>
        <v>37406</v>
      </c>
      <c r="P21" s="758">
        <f t="shared" si="7"/>
        <v>5806541</v>
      </c>
      <c r="Q21" s="759">
        <f t="shared" si="1"/>
        <v>866610</v>
      </c>
      <c r="R21" s="759">
        <f t="shared" si="4"/>
        <v>6673151</v>
      </c>
      <c r="S21" s="760">
        <f t="shared" si="5"/>
        <v>220028</v>
      </c>
      <c r="T21" s="760">
        <f t="shared" si="5"/>
        <v>6893179</v>
      </c>
      <c r="U21" s="760">
        <f t="shared" si="5"/>
        <v>122083</v>
      </c>
      <c r="V21" s="759">
        <f t="shared" si="6"/>
        <v>7015262</v>
      </c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</row>
    <row r="22" spans="1:46" ht="24.75" customHeight="1">
      <c r="A22" s="339">
        <v>18</v>
      </c>
      <c r="B22" s="325" t="s">
        <v>770</v>
      </c>
      <c r="C22" s="324" t="s">
        <v>427</v>
      </c>
      <c r="D22" s="757">
        <v>40000</v>
      </c>
      <c r="E22" s="757"/>
      <c r="F22" s="761">
        <f t="shared" si="0"/>
        <v>40000</v>
      </c>
      <c r="G22" s="757">
        <f t="shared" si="2"/>
        <v>-35420</v>
      </c>
      <c r="H22" s="757">
        <v>4580</v>
      </c>
      <c r="I22" s="757"/>
      <c r="J22" s="757">
        <v>20000</v>
      </c>
      <c r="K22" s="757"/>
      <c r="L22" s="757">
        <f>SUM(J22:K22)</f>
        <v>20000</v>
      </c>
      <c r="M22" s="757">
        <f t="shared" si="3"/>
        <v>0</v>
      </c>
      <c r="N22" s="757">
        <v>20000</v>
      </c>
      <c r="O22" s="757"/>
      <c r="P22" s="758">
        <f t="shared" si="7"/>
        <v>60000</v>
      </c>
      <c r="Q22" s="759">
        <f t="shared" si="7"/>
        <v>0</v>
      </c>
      <c r="R22" s="759">
        <f t="shared" si="4"/>
        <v>60000</v>
      </c>
      <c r="S22" s="760">
        <f t="shared" si="5"/>
        <v>-35420</v>
      </c>
      <c r="T22" s="760">
        <f t="shared" si="5"/>
        <v>24580</v>
      </c>
      <c r="U22" s="760">
        <f t="shared" si="5"/>
        <v>0</v>
      </c>
      <c r="V22" s="759">
        <f t="shared" si="6"/>
        <v>24580</v>
      </c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</row>
    <row r="23" spans="1:46" ht="24.75" customHeight="1">
      <c r="A23" s="339">
        <v>19</v>
      </c>
      <c r="B23" s="325" t="s">
        <v>771</v>
      </c>
      <c r="C23" s="324" t="s">
        <v>427</v>
      </c>
      <c r="D23" s="757">
        <v>25000</v>
      </c>
      <c r="E23" s="757"/>
      <c r="F23" s="761">
        <f t="shared" si="0"/>
        <v>25000</v>
      </c>
      <c r="G23" s="757">
        <f t="shared" si="2"/>
        <v>-25000</v>
      </c>
      <c r="H23" s="757">
        <v>0</v>
      </c>
      <c r="I23" s="757"/>
      <c r="J23" s="757">
        <v>25000</v>
      </c>
      <c r="K23" s="757"/>
      <c r="L23" s="757">
        <f aca="true" t="shared" si="8" ref="L23:L68">SUM(J23:K23)</f>
        <v>25000</v>
      </c>
      <c r="M23" s="757">
        <f t="shared" si="3"/>
        <v>0</v>
      </c>
      <c r="N23" s="757">
        <v>25000</v>
      </c>
      <c r="O23" s="757"/>
      <c r="P23" s="758">
        <f t="shared" si="7"/>
        <v>50000</v>
      </c>
      <c r="Q23" s="759">
        <f t="shared" si="7"/>
        <v>0</v>
      </c>
      <c r="R23" s="759">
        <f t="shared" si="4"/>
        <v>50000</v>
      </c>
      <c r="S23" s="760">
        <f t="shared" si="5"/>
        <v>-25000</v>
      </c>
      <c r="T23" s="760">
        <f t="shared" si="5"/>
        <v>25000</v>
      </c>
      <c r="U23" s="760">
        <f t="shared" si="5"/>
        <v>0</v>
      </c>
      <c r="V23" s="759">
        <f t="shared" si="6"/>
        <v>25000</v>
      </c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</row>
    <row r="24" spans="1:46" ht="24.75" customHeight="1">
      <c r="A24" s="339">
        <v>20</v>
      </c>
      <c r="B24" s="325" t="s">
        <v>772</v>
      </c>
      <c r="C24" s="324" t="s">
        <v>427</v>
      </c>
      <c r="D24" s="757">
        <v>25000</v>
      </c>
      <c r="E24" s="757"/>
      <c r="F24" s="761">
        <f t="shared" si="0"/>
        <v>25000</v>
      </c>
      <c r="G24" s="757">
        <f t="shared" si="2"/>
        <v>25000</v>
      </c>
      <c r="H24" s="757">
        <v>50000</v>
      </c>
      <c r="I24" s="757"/>
      <c r="J24" s="757">
        <v>25000</v>
      </c>
      <c r="K24" s="757"/>
      <c r="L24" s="757">
        <f t="shared" si="8"/>
        <v>25000</v>
      </c>
      <c r="M24" s="757">
        <f t="shared" si="3"/>
        <v>30002</v>
      </c>
      <c r="N24" s="757">
        <v>55002</v>
      </c>
      <c r="O24" s="757"/>
      <c r="P24" s="758">
        <f t="shared" si="7"/>
        <v>50000</v>
      </c>
      <c r="Q24" s="759">
        <f t="shared" si="7"/>
        <v>0</v>
      </c>
      <c r="R24" s="759">
        <f t="shared" si="4"/>
        <v>50000</v>
      </c>
      <c r="S24" s="760">
        <f t="shared" si="5"/>
        <v>55002</v>
      </c>
      <c r="T24" s="760">
        <f t="shared" si="5"/>
        <v>105002</v>
      </c>
      <c r="U24" s="760">
        <f t="shared" si="5"/>
        <v>0</v>
      </c>
      <c r="V24" s="759">
        <f t="shared" si="6"/>
        <v>105002</v>
      </c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</row>
    <row r="25" spans="1:46" ht="24.75" customHeight="1">
      <c r="A25" s="339">
        <v>21</v>
      </c>
      <c r="B25" s="325"/>
      <c r="C25" s="324"/>
      <c r="D25" s="757"/>
      <c r="E25" s="757"/>
      <c r="F25" s="761"/>
      <c r="G25" s="757"/>
      <c r="H25" s="757"/>
      <c r="I25" s="757"/>
      <c r="J25" s="757"/>
      <c r="K25" s="757"/>
      <c r="L25" s="757"/>
      <c r="M25" s="757"/>
      <c r="N25" s="757"/>
      <c r="O25" s="757"/>
      <c r="P25" s="758"/>
      <c r="Q25" s="759"/>
      <c r="R25" s="759"/>
      <c r="S25" s="760">
        <f t="shared" si="5"/>
        <v>0</v>
      </c>
      <c r="T25" s="760">
        <f t="shared" si="5"/>
        <v>0</v>
      </c>
      <c r="U25" s="760">
        <f t="shared" si="5"/>
        <v>0</v>
      </c>
      <c r="V25" s="759">
        <f t="shared" si="6"/>
        <v>0</v>
      </c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</row>
    <row r="26" spans="1:46" ht="27.75" customHeight="1">
      <c r="A26" s="339">
        <v>22</v>
      </c>
      <c r="B26" s="325" t="s">
        <v>773</v>
      </c>
      <c r="C26" s="324" t="s">
        <v>429</v>
      </c>
      <c r="D26" s="757">
        <v>500000</v>
      </c>
      <c r="E26" s="757"/>
      <c r="F26" s="761">
        <f>SUM(D26:E26)</f>
        <v>500000</v>
      </c>
      <c r="G26" s="757">
        <f t="shared" si="2"/>
        <v>-225000</v>
      </c>
      <c r="H26" s="757">
        <v>275000</v>
      </c>
      <c r="I26" s="757">
        <v>23268</v>
      </c>
      <c r="J26" s="757">
        <v>370000</v>
      </c>
      <c r="K26" s="757"/>
      <c r="L26" s="757">
        <f t="shared" si="8"/>
        <v>370000</v>
      </c>
      <c r="M26" s="757">
        <f t="shared" si="3"/>
        <v>-176771</v>
      </c>
      <c r="N26" s="757">
        <v>193229</v>
      </c>
      <c r="O26" s="757"/>
      <c r="P26" s="758">
        <f t="shared" si="7"/>
        <v>870000</v>
      </c>
      <c r="Q26" s="759">
        <f t="shared" si="7"/>
        <v>0</v>
      </c>
      <c r="R26" s="759">
        <f t="shared" si="4"/>
        <v>870000</v>
      </c>
      <c r="S26" s="760">
        <f t="shared" si="5"/>
        <v>-401771</v>
      </c>
      <c r="T26" s="760">
        <f t="shared" si="5"/>
        <v>468229</v>
      </c>
      <c r="U26" s="760">
        <f t="shared" si="5"/>
        <v>23268</v>
      </c>
      <c r="V26" s="759">
        <f t="shared" si="6"/>
        <v>491497</v>
      </c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</row>
    <row r="27" spans="1:46" ht="24.75" customHeight="1">
      <c r="A27" s="339">
        <v>23</v>
      </c>
      <c r="B27" s="325" t="s">
        <v>774</v>
      </c>
      <c r="C27" s="324" t="s">
        <v>429</v>
      </c>
      <c r="D27" s="757">
        <v>160000</v>
      </c>
      <c r="E27" s="757"/>
      <c r="F27" s="761">
        <f>SUM(D27:E27)</f>
        <v>160000</v>
      </c>
      <c r="G27" s="757">
        <f t="shared" si="2"/>
        <v>-36034</v>
      </c>
      <c r="H27" s="757">
        <v>123966</v>
      </c>
      <c r="I27" s="757"/>
      <c r="J27" s="757">
        <v>215000</v>
      </c>
      <c r="K27" s="757"/>
      <c r="L27" s="757">
        <f t="shared" si="8"/>
        <v>215000</v>
      </c>
      <c r="M27" s="757">
        <f t="shared" si="3"/>
        <v>0</v>
      </c>
      <c r="N27" s="757">
        <v>215000</v>
      </c>
      <c r="O27" s="757"/>
      <c r="P27" s="758">
        <f t="shared" si="7"/>
        <v>375000</v>
      </c>
      <c r="Q27" s="759">
        <f t="shared" si="7"/>
        <v>0</v>
      </c>
      <c r="R27" s="759">
        <f t="shared" si="4"/>
        <v>375000</v>
      </c>
      <c r="S27" s="760">
        <f t="shared" si="5"/>
        <v>-36034</v>
      </c>
      <c r="T27" s="760">
        <f t="shared" si="5"/>
        <v>338966</v>
      </c>
      <c r="U27" s="760">
        <f t="shared" si="5"/>
        <v>0</v>
      </c>
      <c r="V27" s="759">
        <f t="shared" si="6"/>
        <v>338966</v>
      </c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</row>
    <row r="28" spans="1:46" ht="24.75" customHeight="1">
      <c r="A28" s="339">
        <v>24</v>
      </c>
      <c r="B28" s="325"/>
      <c r="C28" s="324" t="s">
        <v>429</v>
      </c>
      <c r="D28" s="757"/>
      <c r="E28" s="757"/>
      <c r="F28" s="761"/>
      <c r="G28" s="757"/>
      <c r="H28" s="757"/>
      <c r="I28" s="757"/>
      <c r="J28" s="757"/>
      <c r="K28" s="757"/>
      <c r="L28" s="757"/>
      <c r="M28" s="757"/>
      <c r="N28" s="757"/>
      <c r="O28" s="757"/>
      <c r="P28" s="758"/>
      <c r="Q28" s="759"/>
      <c r="R28" s="759"/>
      <c r="S28" s="760">
        <f t="shared" si="5"/>
        <v>0</v>
      </c>
      <c r="T28" s="760">
        <f t="shared" si="5"/>
        <v>0</v>
      </c>
      <c r="U28" s="760">
        <f t="shared" si="5"/>
        <v>0</v>
      </c>
      <c r="V28" s="759">
        <f t="shared" si="6"/>
        <v>0</v>
      </c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</row>
    <row r="29" spans="1:46" ht="24.75" customHeight="1">
      <c r="A29" s="339">
        <v>25</v>
      </c>
      <c r="B29" s="322" t="s">
        <v>1182</v>
      </c>
      <c r="C29" s="324" t="s">
        <v>434</v>
      </c>
      <c r="D29" s="761">
        <f>SUM(D22:D27)</f>
        <v>750000</v>
      </c>
      <c r="E29" s="761"/>
      <c r="F29" s="761">
        <f aca="true" t="shared" si="9" ref="F29:F63">SUM(D29:E29)</f>
        <v>750000</v>
      </c>
      <c r="G29" s="757">
        <f t="shared" si="2"/>
        <v>-296454</v>
      </c>
      <c r="H29" s="761">
        <f>SUM(H22:H28)</f>
        <v>453546</v>
      </c>
      <c r="I29" s="761">
        <f>SUM(I22:I27)</f>
        <v>23268</v>
      </c>
      <c r="J29" s="761">
        <f>SUM(J22:J27)</f>
        <v>655000</v>
      </c>
      <c r="K29" s="761"/>
      <c r="L29" s="761">
        <f t="shared" si="8"/>
        <v>655000</v>
      </c>
      <c r="M29" s="757">
        <f t="shared" si="3"/>
        <v>-146769</v>
      </c>
      <c r="N29" s="761">
        <f>SUM(N22:N27)</f>
        <v>508231</v>
      </c>
      <c r="O29" s="761"/>
      <c r="P29" s="758">
        <f t="shared" si="7"/>
        <v>1405000</v>
      </c>
      <c r="Q29" s="759">
        <f t="shared" si="7"/>
        <v>0</v>
      </c>
      <c r="R29" s="759">
        <f t="shared" si="4"/>
        <v>1405000</v>
      </c>
      <c r="S29" s="760">
        <f t="shared" si="5"/>
        <v>-443223</v>
      </c>
      <c r="T29" s="760">
        <f t="shared" si="5"/>
        <v>961777</v>
      </c>
      <c r="U29" s="760">
        <f t="shared" si="5"/>
        <v>23268</v>
      </c>
      <c r="V29" s="759">
        <f t="shared" si="6"/>
        <v>985045</v>
      </c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</row>
    <row r="30" spans="1:46" ht="24.75" customHeight="1">
      <c r="A30" s="339">
        <v>26</v>
      </c>
      <c r="B30" s="325" t="s">
        <v>775</v>
      </c>
      <c r="C30" s="324" t="s">
        <v>427</v>
      </c>
      <c r="D30" s="757">
        <v>40000</v>
      </c>
      <c r="E30" s="757"/>
      <c r="F30" s="761">
        <f t="shared" si="9"/>
        <v>40000</v>
      </c>
      <c r="G30" s="757">
        <f t="shared" si="2"/>
        <v>845251</v>
      </c>
      <c r="H30" s="955">
        <v>885251</v>
      </c>
      <c r="I30" s="757"/>
      <c r="J30" s="757">
        <v>130000</v>
      </c>
      <c r="K30" s="757"/>
      <c r="L30" s="757">
        <f t="shared" si="8"/>
        <v>130000</v>
      </c>
      <c r="M30" s="757">
        <f t="shared" si="3"/>
        <v>768614</v>
      </c>
      <c r="N30" s="955">
        <v>898614</v>
      </c>
      <c r="O30" s="757"/>
      <c r="P30" s="758">
        <f t="shared" si="7"/>
        <v>170000</v>
      </c>
      <c r="Q30" s="759">
        <f t="shared" si="7"/>
        <v>0</v>
      </c>
      <c r="R30" s="759">
        <f t="shared" si="4"/>
        <v>170000</v>
      </c>
      <c r="S30" s="760">
        <f t="shared" si="5"/>
        <v>1613865</v>
      </c>
      <c r="T30" s="960">
        <f t="shared" si="5"/>
        <v>1783865</v>
      </c>
      <c r="U30" s="760">
        <f t="shared" si="5"/>
        <v>0</v>
      </c>
      <c r="V30" s="952">
        <f t="shared" si="6"/>
        <v>1783865</v>
      </c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</row>
    <row r="31" spans="1:46" ht="24.75" customHeight="1">
      <c r="A31" s="339">
        <v>27</v>
      </c>
      <c r="B31" s="325" t="s">
        <v>776</v>
      </c>
      <c r="C31" s="323" t="s">
        <v>434</v>
      </c>
      <c r="D31" s="757">
        <v>50000</v>
      </c>
      <c r="E31" s="757"/>
      <c r="F31" s="761">
        <f t="shared" si="9"/>
        <v>50000</v>
      </c>
      <c r="G31" s="757">
        <f t="shared" si="2"/>
        <v>-50000</v>
      </c>
      <c r="H31" s="959"/>
      <c r="I31" s="757"/>
      <c r="J31" s="757">
        <v>50000</v>
      </c>
      <c r="K31" s="757"/>
      <c r="L31" s="757">
        <f t="shared" si="8"/>
        <v>50000</v>
      </c>
      <c r="M31" s="757">
        <f t="shared" si="3"/>
        <v>-50000</v>
      </c>
      <c r="N31" s="959"/>
      <c r="O31" s="757"/>
      <c r="P31" s="758">
        <f t="shared" si="7"/>
        <v>100000</v>
      </c>
      <c r="Q31" s="759">
        <f t="shared" si="7"/>
        <v>0</v>
      </c>
      <c r="R31" s="759">
        <f t="shared" si="4"/>
        <v>100000</v>
      </c>
      <c r="S31" s="760">
        <f t="shared" si="5"/>
        <v>-100000</v>
      </c>
      <c r="T31" s="961"/>
      <c r="U31" s="760">
        <f t="shared" si="5"/>
        <v>0</v>
      </c>
      <c r="V31" s="9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</row>
    <row r="32" spans="1:46" ht="24.75" customHeight="1">
      <c r="A32" s="339">
        <v>28</v>
      </c>
      <c r="B32" s="325" t="s">
        <v>777</v>
      </c>
      <c r="C32" s="324" t="s">
        <v>436</v>
      </c>
      <c r="D32" s="757">
        <v>270000</v>
      </c>
      <c r="E32" s="757"/>
      <c r="F32" s="761">
        <f t="shared" si="9"/>
        <v>270000</v>
      </c>
      <c r="G32" s="757">
        <f t="shared" si="2"/>
        <v>-270000</v>
      </c>
      <c r="H32" s="959"/>
      <c r="I32" s="757"/>
      <c r="J32" s="757">
        <v>270000</v>
      </c>
      <c r="K32" s="757"/>
      <c r="L32" s="757">
        <f t="shared" si="8"/>
        <v>270000</v>
      </c>
      <c r="M32" s="757">
        <f t="shared" si="3"/>
        <v>-270000</v>
      </c>
      <c r="N32" s="959"/>
      <c r="O32" s="757"/>
      <c r="P32" s="758">
        <f t="shared" si="7"/>
        <v>540000</v>
      </c>
      <c r="Q32" s="759">
        <f t="shared" si="7"/>
        <v>0</v>
      </c>
      <c r="R32" s="759">
        <f t="shared" si="4"/>
        <v>540000</v>
      </c>
      <c r="S32" s="760">
        <f t="shared" si="5"/>
        <v>-540000</v>
      </c>
      <c r="T32" s="961"/>
      <c r="U32" s="760">
        <f t="shared" si="5"/>
        <v>0</v>
      </c>
      <c r="V32" s="9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</row>
    <row r="33" spans="1:46" ht="24.75" customHeight="1">
      <c r="A33" s="339">
        <v>29</v>
      </c>
      <c r="B33" s="325" t="s">
        <v>778</v>
      </c>
      <c r="C33" s="324" t="s">
        <v>436</v>
      </c>
      <c r="D33" s="757">
        <v>30000</v>
      </c>
      <c r="E33" s="757"/>
      <c r="F33" s="761">
        <f t="shared" si="9"/>
        <v>30000</v>
      </c>
      <c r="G33" s="757">
        <f t="shared" si="2"/>
        <v>-30000</v>
      </c>
      <c r="H33" s="959"/>
      <c r="I33" s="757"/>
      <c r="J33" s="757">
        <v>30000</v>
      </c>
      <c r="K33" s="757"/>
      <c r="L33" s="757">
        <f t="shared" si="8"/>
        <v>30000</v>
      </c>
      <c r="M33" s="757">
        <f t="shared" si="3"/>
        <v>-30000</v>
      </c>
      <c r="N33" s="959"/>
      <c r="O33" s="757"/>
      <c r="P33" s="758">
        <f t="shared" si="7"/>
        <v>60000</v>
      </c>
      <c r="Q33" s="759">
        <f t="shared" si="7"/>
        <v>0</v>
      </c>
      <c r="R33" s="759">
        <f t="shared" si="4"/>
        <v>60000</v>
      </c>
      <c r="S33" s="760">
        <f t="shared" si="5"/>
        <v>-60000</v>
      </c>
      <c r="T33" s="961"/>
      <c r="U33" s="760">
        <f t="shared" si="5"/>
        <v>0</v>
      </c>
      <c r="V33" s="9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</row>
    <row r="34" spans="1:46" ht="27.75" customHeight="1">
      <c r="A34" s="339">
        <v>30</v>
      </c>
      <c r="B34" s="325" t="s">
        <v>779</v>
      </c>
      <c r="C34" s="324" t="s">
        <v>436</v>
      </c>
      <c r="D34" s="757">
        <v>40000</v>
      </c>
      <c r="E34" s="757"/>
      <c r="F34" s="761">
        <f t="shared" si="9"/>
        <v>40000</v>
      </c>
      <c r="G34" s="757">
        <f t="shared" si="2"/>
        <v>-40000</v>
      </c>
      <c r="H34" s="959"/>
      <c r="I34" s="757"/>
      <c r="J34" s="757">
        <v>40000</v>
      </c>
      <c r="K34" s="757"/>
      <c r="L34" s="757">
        <f t="shared" si="8"/>
        <v>40000</v>
      </c>
      <c r="M34" s="757">
        <f t="shared" si="3"/>
        <v>-40000</v>
      </c>
      <c r="N34" s="959"/>
      <c r="O34" s="757"/>
      <c r="P34" s="758">
        <f t="shared" si="7"/>
        <v>80000</v>
      </c>
      <c r="Q34" s="759">
        <f t="shared" si="7"/>
        <v>0</v>
      </c>
      <c r="R34" s="759">
        <f t="shared" si="4"/>
        <v>80000</v>
      </c>
      <c r="S34" s="760">
        <f t="shared" si="5"/>
        <v>-80000</v>
      </c>
      <c r="T34" s="961"/>
      <c r="U34" s="760">
        <f t="shared" si="5"/>
        <v>0</v>
      </c>
      <c r="V34" s="9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</row>
    <row r="35" spans="1:46" ht="27.75" customHeight="1">
      <c r="A35" s="339">
        <v>31</v>
      </c>
      <c r="B35" s="325" t="s">
        <v>780</v>
      </c>
      <c r="C35" s="324" t="s">
        <v>436</v>
      </c>
      <c r="D35" s="757">
        <v>450000</v>
      </c>
      <c r="E35" s="757"/>
      <c r="F35" s="761">
        <f t="shared" si="9"/>
        <v>450000</v>
      </c>
      <c r="G35" s="757">
        <f t="shared" si="2"/>
        <v>-450000</v>
      </c>
      <c r="H35" s="959"/>
      <c r="I35" s="757"/>
      <c r="J35" s="757">
        <v>450000</v>
      </c>
      <c r="K35" s="757"/>
      <c r="L35" s="757">
        <f t="shared" si="8"/>
        <v>450000</v>
      </c>
      <c r="M35" s="757">
        <f t="shared" si="3"/>
        <v>-450000</v>
      </c>
      <c r="N35" s="959"/>
      <c r="O35" s="757"/>
      <c r="P35" s="758">
        <f t="shared" si="7"/>
        <v>900000</v>
      </c>
      <c r="Q35" s="759">
        <f t="shared" si="7"/>
        <v>0</v>
      </c>
      <c r="R35" s="759">
        <f t="shared" si="4"/>
        <v>900000</v>
      </c>
      <c r="S35" s="760">
        <f t="shared" si="5"/>
        <v>-900000</v>
      </c>
      <c r="T35" s="961"/>
      <c r="U35" s="760">
        <f t="shared" si="5"/>
        <v>0</v>
      </c>
      <c r="V35" s="9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</row>
    <row r="36" spans="1:46" ht="27.75" customHeight="1">
      <c r="A36" s="339">
        <v>32</v>
      </c>
      <c r="B36" s="325" t="s">
        <v>781</v>
      </c>
      <c r="C36" s="324" t="s">
        <v>436</v>
      </c>
      <c r="D36" s="757">
        <v>150000</v>
      </c>
      <c r="E36" s="757"/>
      <c r="F36" s="761">
        <f t="shared" si="9"/>
        <v>150000</v>
      </c>
      <c r="G36" s="757">
        <f t="shared" si="2"/>
        <v>-150000</v>
      </c>
      <c r="H36" s="956"/>
      <c r="I36" s="757"/>
      <c r="J36" s="757">
        <v>150000</v>
      </c>
      <c r="K36" s="757"/>
      <c r="L36" s="757">
        <f t="shared" si="8"/>
        <v>150000</v>
      </c>
      <c r="M36" s="757">
        <f t="shared" si="3"/>
        <v>-150000</v>
      </c>
      <c r="N36" s="956"/>
      <c r="O36" s="757"/>
      <c r="P36" s="758">
        <f t="shared" si="7"/>
        <v>300000</v>
      </c>
      <c r="Q36" s="759">
        <f t="shared" si="7"/>
        <v>0</v>
      </c>
      <c r="R36" s="759">
        <f t="shared" si="4"/>
        <v>300000</v>
      </c>
      <c r="S36" s="760">
        <f t="shared" si="5"/>
        <v>-300000</v>
      </c>
      <c r="T36" s="962"/>
      <c r="U36" s="760">
        <f t="shared" si="5"/>
        <v>0</v>
      </c>
      <c r="V36" s="954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</row>
    <row r="37" spans="1:46" ht="24.75" customHeight="1">
      <c r="A37" s="339">
        <v>33</v>
      </c>
      <c r="B37" s="322" t="s">
        <v>1183</v>
      </c>
      <c r="C37" s="323" t="s">
        <v>436</v>
      </c>
      <c r="D37" s="761">
        <f>SUM(D30:D36)</f>
        <v>1030000</v>
      </c>
      <c r="E37" s="761">
        <f>SUM(E30:E36)</f>
        <v>0</v>
      </c>
      <c r="F37" s="761">
        <f t="shared" si="9"/>
        <v>1030000</v>
      </c>
      <c r="G37" s="757">
        <f t="shared" si="2"/>
        <v>-144749</v>
      </c>
      <c r="H37" s="761">
        <v>885251</v>
      </c>
      <c r="I37" s="761"/>
      <c r="J37" s="761">
        <f>SUM(J30:J36)</f>
        <v>1120000</v>
      </c>
      <c r="K37" s="761"/>
      <c r="L37" s="761">
        <f t="shared" si="8"/>
        <v>1120000</v>
      </c>
      <c r="M37" s="757">
        <f t="shared" si="3"/>
        <v>-221386</v>
      </c>
      <c r="N37" s="761">
        <f>SUM(N30:N36)</f>
        <v>898614</v>
      </c>
      <c r="O37" s="761"/>
      <c r="P37" s="758">
        <f t="shared" si="7"/>
        <v>2150000</v>
      </c>
      <c r="Q37" s="759">
        <f t="shared" si="7"/>
        <v>0</v>
      </c>
      <c r="R37" s="759">
        <f t="shared" si="4"/>
        <v>2150000</v>
      </c>
      <c r="S37" s="760">
        <f t="shared" si="5"/>
        <v>-366135</v>
      </c>
      <c r="T37" s="760">
        <f t="shared" si="5"/>
        <v>1783865</v>
      </c>
      <c r="U37" s="760">
        <f t="shared" si="5"/>
        <v>0</v>
      </c>
      <c r="V37" s="759">
        <f t="shared" si="6"/>
        <v>1783865</v>
      </c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</row>
    <row r="38" spans="1:46" ht="24.75" customHeight="1">
      <c r="A38" s="339">
        <v>34</v>
      </c>
      <c r="B38" s="322" t="s">
        <v>782</v>
      </c>
      <c r="C38" s="323" t="s">
        <v>436</v>
      </c>
      <c r="D38" s="761">
        <v>300</v>
      </c>
      <c r="E38" s="761">
        <v>300000</v>
      </c>
      <c r="F38" s="761">
        <f t="shared" si="9"/>
        <v>300300</v>
      </c>
      <c r="G38" s="757">
        <f t="shared" si="2"/>
        <v>185143</v>
      </c>
      <c r="H38" s="761">
        <v>485443</v>
      </c>
      <c r="I38" s="761">
        <v>2443</v>
      </c>
      <c r="J38" s="761">
        <v>170</v>
      </c>
      <c r="K38" s="761">
        <v>170000</v>
      </c>
      <c r="L38" s="761">
        <f t="shared" si="8"/>
        <v>170170</v>
      </c>
      <c r="M38" s="757">
        <f t="shared" si="3"/>
        <v>8702</v>
      </c>
      <c r="N38" s="761">
        <v>178872</v>
      </c>
      <c r="O38" s="761">
        <v>17247</v>
      </c>
      <c r="P38" s="758">
        <f t="shared" si="7"/>
        <v>470</v>
      </c>
      <c r="Q38" s="759">
        <f t="shared" si="7"/>
        <v>470000</v>
      </c>
      <c r="R38" s="759">
        <f t="shared" si="4"/>
        <v>470470</v>
      </c>
      <c r="S38" s="760">
        <f t="shared" si="5"/>
        <v>193845</v>
      </c>
      <c r="T38" s="760">
        <f t="shared" si="5"/>
        <v>664315</v>
      </c>
      <c r="U38" s="760">
        <f t="shared" si="5"/>
        <v>19690</v>
      </c>
      <c r="V38" s="759">
        <f t="shared" si="6"/>
        <v>684005</v>
      </c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</row>
    <row r="39" spans="1:46" ht="24.75" customHeight="1">
      <c r="A39" s="339">
        <v>35</v>
      </c>
      <c r="B39" s="322" t="s">
        <v>1184</v>
      </c>
      <c r="C39" s="323" t="s">
        <v>436</v>
      </c>
      <c r="D39" s="761">
        <f>SUM(D37+D38)</f>
        <v>1030300</v>
      </c>
      <c r="E39" s="761">
        <f>SUM(E37+E38)</f>
        <v>300000</v>
      </c>
      <c r="F39" s="761">
        <f t="shared" si="9"/>
        <v>1330300</v>
      </c>
      <c r="G39" s="757">
        <f t="shared" si="2"/>
        <v>40394</v>
      </c>
      <c r="H39" s="761">
        <f>SUM(H37:H38)</f>
        <v>1370694</v>
      </c>
      <c r="I39" s="761">
        <f>SUM(I37:I38)</f>
        <v>2443</v>
      </c>
      <c r="J39" s="761">
        <f>SUM(J37+J38)</f>
        <v>1120170</v>
      </c>
      <c r="K39" s="761">
        <f>SUM(K37:K38)</f>
        <v>170000</v>
      </c>
      <c r="L39" s="761">
        <f t="shared" si="8"/>
        <v>1290170</v>
      </c>
      <c r="M39" s="757">
        <f t="shared" si="3"/>
        <v>-212684</v>
      </c>
      <c r="N39" s="761">
        <f>SUM(N37:N38)</f>
        <v>1077486</v>
      </c>
      <c r="O39" s="761">
        <f>SUM(O37:O38)</f>
        <v>17247</v>
      </c>
      <c r="P39" s="758">
        <f t="shared" si="7"/>
        <v>2150470</v>
      </c>
      <c r="Q39" s="759">
        <f t="shared" si="7"/>
        <v>470000</v>
      </c>
      <c r="R39" s="759">
        <f t="shared" si="4"/>
        <v>2620470</v>
      </c>
      <c r="S39" s="760">
        <f t="shared" si="5"/>
        <v>-172290</v>
      </c>
      <c r="T39" s="760">
        <f t="shared" si="5"/>
        <v>2448180</v>
      </c>
      <c r="U39" s="760">
        <f t="shared" si="5"/>
        <v>19690</v>
      </c>
      <c r="V39" s="759">
        <f t="shared" si="6"/>
        <v>2467870</v>
      </c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</row>
    <row r="40" spans="1:46" ht="27.75" customHeight="1">
      <c r="A40" s="339">
        <v>36</v>
      </c>
      <c r="B40" s="325" t="s">
        <v>783</v>
      </c>
      <c r="C40" s="323" t="s">
        <v>438</v>
      </c>
      <c r="D40" s="757">
        <v>450000</v>
      </c>
      <c r="E40" s="757"/>
      <c r="F40" s="761">
        <f t="shared" si="9"/>
        <v>450000</v>
      </c>
      <c r="G40" s="757">
        <f t="shared" si="2"/>
        <v>308763</v>
      </c>
      <c r="H40" s="757">
        <v>758763</v>
      </c>
      <c r="I40" s="757"/>
      <c r="J40" s="757">
        <v>950000</v>
      </c>
      <c r="K40" s="757"/>
      <c r="L40" s="757">
        <f t="shared" si="8"/>
        <v>950000</v>
      </c>
      <c r="M40" s="757">
        <f t="shared" si="3"/>
        <v>-151128</v>
      </c>
      <c r="N40" s="757">
        <v>798872</v>
      </c>
      <c r="O40" s="757"/>
      <c r="P40" s="758">
        <f t="shared" si="7"/>
        <v>1400000</v>
      </c>
      <c r="Q40" s="759">
        <f t="shared" si="7"/>
        <v>0</v>
      </c>
      <c r="R40" s="759">
        <f t="shared" si="4"/>
        <v>1400000</v>
      </c>
      <c r="S40" s="760">
        <f t="shared" si="5"/>
        <v>157635</v>
      </c>
      <c r="T40" s="760">
        <f t="shared" si="5"/>
        <v>1557635</v>
      </c>
      <c r="U40" s="760">
        <f t="shared" si="5"/>
        <v>0</v>
      </c>
      <c r="V40" s="759">
        <f t="shared" si="6"/>
        <v>1557635</v>
      </c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</row>
    <row r="41" spans="1:22" s="156" customFormat="1" ht="27.75" customHeight="1">
      <c r="A41" s="339">
        <v>37</v>
      </c>
      <c r="B41" s="325" t="s">
        <v>784</v>
      </c>
      <c r="C41" s="323" t="s">
        <v>440</v>
      </c>
      <c r="D41" s="757">
        <v>190000</v>
      </c>
      <c r="E41" s="757"/>
      <c r="F41" s="761">
        <f t="shared" si="9"/>
        <v>190000</v>
      </c>
      <c r="G41" s="757">
        <f t="shared" si="2"/>
        <v>12561</v>
      </c>
      <c r="H41" s="757">
        <v>202561</v>
      </c>
      <c r="I41" s="757"/>
      <c r="J41" s="757">
        <v>300000</v>
      </c>
      <c r="K41" s="757"/>
      <c r="L41" s="757">
        <f t="shared" si="8"/>
        <v>300000</v>
      </c>
      <c r="M41" s="757">
        <f t="shared" si="3"/>
        <v>-53853</v>
      </c>
      <c r="N41" s="757">
        <v>246147</v>
      </c>
      <c r="O41" s="757"/>
      <c r="P41" s="758">
        <f t="shared" si="7"/>
        <v>490000</v>
      </c>
      <c r="Q41" s="759">
        <f t="shared" si="7"/>
        <v>0</v>
      </c>
      <c r="R41" s="759">
        <f t="shared" si="4"/>
        <v>490000</v>
      </c>
      <c r="S41" s="760">
        <f t="shared" si="5"/>
        <v>-41292</v>
      </c>
      <c r="T41" s="760">
        <f t="shared" si="5"/>
        <v>448708</v>
      </c>
      <c r="U41" s="760">
        <f t="shared" si="5"/>
        <v>0</v>
      </c>
      <c r="V41" s="759">
        <f t="shared" si="6"/>
        <v>448708</v>
      </c>
    </row>
    <row r="42" spans="1:22" s="156" customFormat="1" ht="27.75" customHeight="1">
      <c r="A42" s="339">
        <v>38</v>
      </c>
      <c r="B42" s="325" t="s">
        <v>785</v>
      </c>
      <c r="C42" s="324" t="s">
        <v>442</v>
      </c>
      <c r="D42" s="757">
        <v>25000</v>
      </c>
      <c r="E42" s="757"/>
      <c r="F42" s="761">
        <f t="shared" si="9"/>
        <v>25000</v>
      </c>
      <c r="G42" s="757">
        <f t="shared" si="2"/>
        <v>-4951</v>
      </c>
      <c r="H42" s="757">
        <v>20049</v>
      </c>
      <c r="I42" s="757"/>
      <c r="J42" s="757">
        <v>0</v>
      </c>
      <c r="K42" s="757"/>
      <c r="L42" s="757">
        <f t="shared" si="8"/>
        <v>0</v>
      </c>
      <c r="M42" s="757">
        <f t="shared" si="3"/>
        <v>0</v>
      </c>
      <c r="N42" s="757"/>
      <c r="O42" s="757"/>
      <c r="P42" s="758">
        <f t="shared" si="7"/>
        <v>25000</v>
      </c>
      <c r="Q42" s="759">
        <f t="shared" si="7"/>
        <v>0</v>
      </c>
      <c r="R42" s="759">
        <f t="shared" si="4"/>
        <v>25000</v>
      </c>
      <c r="S42" s="760">
        <f t="shared" si="5"/>
        <v>-4951</v>
      </c>
      <c r="T42" s="760">
        <f t="shared" si="5"/>
        <v>20049</v>
      </c>
      <c r="U42" s="760">
        <f t="shared" si="5"/>
        <v>0</v>
      </c>
      <c r="V42" s="759">
        <f t="shared" si="6"/>
        <v>20049</v>
      </c>
    </row>
    <row r="43" spans="1:46" ht="27.75" customHeight="1">
      <c r="A43" s="339">
        <v>39</v>
      </c>
      <c r="B43" s="322" t="s">
        <v>1185</v>
      </c>
      <c r="C43" s="323" t="s">
        <v>442</v>
      </c>
      <c r="D43" s="761">
        <f>SUM(D40:D42)</f>
        <v>665000</v>
      </c>
      <c r="E43" s="761"/>
      <c r="F43" s="761">
        <f t="shared" si="9"/>
        <v>665000</v>
      </c>
      <c r="G43" s="761">
        <f t="shared" si="2"/>
        <v>316373</v>
      </c>
      <c r="H43" s="761">
        <f>SUM(H40:H42)</f>
        <v>981373</v>
      </c>
      <c r="I43" s="761"/>
      <c r="J43" s="761">
        <f>SUM(J40:J42)</f>
        <v>1250000</v>
      </c>
      <c r="K43" s="761"/>
      <c r="L43" s="761">
        <f t="shared" si="8"/>
        <v>1250000</v>
      </c>
      <c r="M43" s="761">
        <f t="shared" si="3"/>
        <v>-204981</v>
      </c>
      <c r="N43" s="761">
        <f>SUM(N40:N42)</f>
        <v>1045019</v>
      </c>
      <c r="O43" s="761"/>
      <c r="P43" s="758">
        <f t="shared" si="7"/>
        <v>1915000</v>
      </c>
      <c r="Q43" s="759">
        <f t="shared" si="7"/>
        <v>0</v>
      </c>
      <c r="R43" s="759">
        <f t="shared" si="4"/>
        <v>1915000</v>
      </c>
      <c r="S43" s="760">
        <f t="shared" si="5"/>
        <v>111392</v>
      </c>
      <c r="T43" s="760">
        <f t="shared" si="5"/>
        <v>2026392</v>
      </c>
      <c r="U43" s="760">
        <f t="shared" si="5"/>
        <v>0</v>
      </c>
      <c r="V43" s="759">
        <f t="shared" si="6"/>
        <v>2026392</v>
      </c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</row>
    <row r="44" spans="1:46" ht="24.75" customHeight="1">
      <c r="A44" s="339">
        <v>40</v>
      </c>
      <c r="B44" s="322" t="s">
        <v>786</v>
      </c>
      <c r="C44" s="323" t="s">
        <v>442</v>
      </c>
      <c r="D44" s="761">
        <v>250000</v>
      </c>
      <c r="E44" s="761"/>
      <c r="F44" s="761">
        <f t="shared" si="9"/>
        <v>250000</v>
      </c>
      <c r="G44" s="761">
        <f t="shared" si="2"/>
        <v>-175513</v>
      </c>
      <c r="H44" s="761">
        <v>74487</v>
      </c>
      <c r="I44" s="761"/>
      <c r="J44" s="761">
        <v>250000</v>
      </c>
      <c r="K44" s="761"/>
      <c r="L44" s="761">
        <f t="shared" si="8"/>
        <v>250000</v>
      </c>
      <c r="M44" s="761">
        <f t="shared" si="3"/>
        <v>-165900</v>
      </c>
      <c r="N44" s="761">
        <v>84100</v>
      </c>
      <c r="O44" s="761"/>
      <c r="P44" s="758">
        <f t="shared" si="7"/>
        <v>500000</v>
      </c>
      <c r="Q44" s="759">
        <f t="shared" si="7"/>
        <v>0</v>
      </c>
      <c r="R44" s="759">
        <f t="shared" si="4"/>
        <v>500000</v>
      </c>
      <c r="S44" s="760">
        <f t="shared" si="5"/>
        <v>-341413</v>
      </c>
      <c r="T44" s="760">
        <f t="shared" si="5"/>
        <v>158587</v>
      </c>
      <c r="U44" s="760">
        <f t="shared" si="5"/>
        <v>0</v>
      </c>
      <c r="V44" s="759">
        <f t="shared" si="6"/>
        <v>158587</v>
      </c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</row>
    <row r="45" spans="1:46" ht="24.75" customHeight="1">
      <c r="A45" s="339">
        <v>41</v>
      </c>
      <c r="B45" s="322" t="s">
        <v>787</v>
      </c>
      <c r="C45" s="323" t="s">
        <v>442</v>
      </c>
      <c r="D45" s="761">
        <v>600000</v>
      </c>
      <c r="E45" s="761">
        <v>-200000</v>
      </c>
      <c r="F45" s="761">
        <f t="shared" si="9"/>
        <v>400000</v>
      </c>
      <c r="G45" s="761">
        <f t="shared" si="2"/>
        <v>-148435</v>
      </c>
      <c r="H45" s="761">
        <v>251565</v>
      </c>
      <c r="I45" s="761"/>
      <c r="J45" s="761">
        <v>200000</v>
      </c>
      <c r="K45" s="761"/>
      <c r="L45" s="761">
        <f t="shared" si="8"/>
        <v>200000</v>
      </c>
      <c r="M45" s="761">
        <f t="shared" si="3"/>
        <v>19505</v>
      </c>
      <c r="N45" s="761">
        <v>219505</v>
      </c>
      <c r="O45" s="761"/>
      <c r="P45" s="758">
        <f t="shared" si="7"/>
        <v>800000</v>
      </c>
      <c r="Q45" s="759">
        <f t="shared" si="7"/>
        <v>-200000</v>
      </c>
      <c r="R45" s="759">
        <f t="shared" si="4"/>
        <v>600000</v>
      </c>
      <c r="S45" s="760">
        <f t="shared" si="5"/>
        <v>-128930</v>
      </c>
      <c r="T45" s="760">
        <f t="shared" si="5"/>
        <v>471070</v>
      </c>
      <c r="U45" s="760">
        <f t="shared" si="5"/>
        <v>0</v>
      </c>
      <c r="V45" s="759">
        <f t="shared" si="6"/>
        <v>471070</v>
      </c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</row>
    <row r="46" spans="1:46" ht="24.75" customHeight="1">
      <c r="A46" s="339">
        <v>42</v>
      </c>
      <c r="B46" s="325" t="s">
        <v>449</v>
      </c>
      <c r="C46" s="323" t="s">
        <v>450</v>
      </c>
      <c r="D46" s="757"/>
      <c r="E46" s="757">
        <v>900000</v>
      </c>
      <c r="F46" s="761">
        <f t="shared" si="9"/>
        <v>900000</v>
      </c>
      <c r="G46" s="757">
        <f>H46-F46</f>
        <v>-900000</v>
      </c>
      <c r="H46" s="763"/>
      <c r="I46" s="757"/>
      <c r="J46" s="757"/>
      <c r="K46" s="757"/>
      <c r="L46" s="757"/>
      <c r="M46" s="757">
        <f>N46-L46</f>
        <v>913483</v>
      </c>
      <c r="N46" s="757">
        <v>913483</v>
      </c>
      <c r="O46" s="757"/>
      <c r="P46" s="758"/>
      <c r="Q46" s="759">
        <f>E46+K46</f>
        <v>900000</v>
      </c>
      <c r="R46" s="759">
        <f>SUM(P46:Q46)</f>
        <v>900000</v>
      </c>
      <c r="S46" s="760">
        <f t="shared" si="5"/>
        <v>13483</v>
      </c>
      <c r="T46" s="760">
        <f t="shared" si="5"/>
        <v>913483</v>
      </c>
      <c r="U46" s="760">
        <f t="shared" si="5"/>
        <v>0</v>
      </c>
      <c r="V46" s="759">
        <f t="shared" si="6"/>
        <v>913483</v>
      </c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</row>
    <row r="47" spans="1:46" ht="27.75" customHeight="1">
      <c r="A47" s="339">
        <v>43</v>
      </c>
      <c r="B47" s="325" t="s">
        <v>788</v>
      </c>
      <c r="C47" s="323" t="s">
        <v>454</v>
      </c>
      <c r="D47" s="757">
        <v>200000</v>
      </c>
      <c r="E47" s="757"/>
      <c r="F47" s="761">
        <f t="shared" si="9"/>
        <v>200000</v>
      </c>
      <c r="G47" s="757">
        <f t="shared" si="2"/>
        <v>-4352</v>
      </c>
      <c r="H47" s="955">
        <v>195648</v>
      </c>
      <c r="I47" s="757"/>
      <c r="J47" s="757">
        <v>200000</v>
      </c>
      <c r="K47" s="757"/>
      <c r="L47" s="757">
        <f t="shared" si="8"/>
        <v>200000</v>
      </c>
      <c r="M47" s="757">
        <f t="shared" si="3"/>
        <v>-60806</v>
      </c>
      <c r="N47" s="757">
        <v>139194</v>
      </c>
      <c r="O47" s="757"/>
      <c r="P47" s="758">
        <f t="shared" si="7"/>
        <v>400000</v>
      </c>
      <c r="Q47" s="759">
        <f t="shared" si="7"/>
        <v>0</v>
      </c>
      <c r="R47" s="759">
        <f t="shared" si="4"/>
        <v>400000</v>
      </c>
      <c r="S47" s="760">
        <f t="shared" si="5"/>
        <v>-65158</v>
      </c>
      <c r="T47" s="760">
        <f t="shared" si="5"/>
        <v>334842</v>
      </c>
      <c r="U47" s="760">
        <f t="shared" si="5"/>
        <v>0</v>
      </c>
      <c r="V47" s="759">
        <f t="shared" si="6"/>
        <v>334842</v>
      </c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</row>
    <row r="48" spans="1:22" s="156" customFormat="1" ht="27.75" customHeight="1">
      <c r="A48" s="339">
        <v>44</v>
      </c>
      <c r="B48" s="325" t="s">
        <v>789</v>
      </c>
      <c r="C48" s="323" t="s">
        <v>454</v>
      </c>
      <c r="D48" s="757">
        <v>45000</v>
      </c>
      <c r="E48" s="757"/>
      <c r="F48" s="761">
        <f t="shared" si="9"/>
        <v>45000</v>
      </c>
      <c r="G48" s="757">
        <f t="shared" si="2"/>
        <v>-45000</v>
      </c>
      <c r="H48" s="956"/>
      <c r="I48" s="757"/>
      <c r="J48" s="757">
        <v>40000</v>
      </c>
      <c r="K48" s="757"/>
      <c r="L48" s="757">
        <f t="shared" si="8"/>
        <v>40000</v>
      </c>
      <c r="M48" s="757">
        <f t="shared" si="3"/>
        <v>-39371</v>
      </c>
      <c r="N48" s="757">
        <v>629</v>
      </c>
      <c r="O48" s="757"/>
      <c r="P48" s="758">
        <f aca="true" t="shared" si="10" ref="P48:Q68">D48+J48</f>
        <v>85000</v>
      </c>
      <c r="Q48" s="759">
        <f t="shared" si="10"/>
        <v>0</v>
      </c>
      <c r="R48" s="759">
        <f t="shared" si="4"/>
        <v>85000</v>
      </c>
      <c r="S48" s="760">
        <f t="shared" si="5"/>
        <v>-84371</v>
      </c>
      <c r="T48" s="760">
        <f t="shared" si="5"/>
        <v>629</v>
      </c>
      <c r="U48" s="760">
        <f t="shared" si="5"/>
        <v>0</v>
      </c>
      <c r="V48" s="759">
        <f t="shared" si="6"/>
        <v>629</v>
      </c>
    </row>
    <row r="49" spans="1:46" ht="27.75" customHeight="1">
      <c r="A49" s="339">
        <v>45</v>
      </c>
      <c r="B49" s="325" t="s">
        <v>15</v>
      </c>
      <c r="C49" s="323" t="s">
        <v>454</v>
      </c>
      <c r="D49" s="757">
        <v>100000</v>
      </c>
      <c r="E49" s="757"/>
      <c r="F49" s="761">
        <f t="shared" si="9"/>
        <v>100000</v>
      </c>
      <c r="G49" s="757">
        <f t="shared" si="2"/>
        <v>0</v>
      </c>
      <c r="H49" s="757">
        <v>100000</v>
      </c>
      <c r="I49" s="757"/>
      <c r="J49" s="757">
        <v>100000</v>
      </c>
      <c r="K49" s="757"/>
      <c r="L49" s="757">
        <f t="shared" si="8"/>
        <v>100000</v>
      </c>
      <c r="M49" s="757">
        <f t="shared" si="3"/>
        <v>0</v>
      </c>
      <c r="N49" s="757">
        <v>100000</v>
      </c>
      <c r="O49" s="757"/>
      <c r="P49" s="758">
        <f t="shared" si="10"/>
        <v>200000</v>
      </c>
      <c r="Q49" s="759">
        <f t="shared" si="10"/>
        <v>0</v>
      </c>
      <c r="R49" s="759">
        <f t="shared" si="4"/>
        <v>200000</v>
      </c>
      <c r="S49" s="760">
        <f t="shared" si="5"/>
        <v>0</v>
      </c>
      <c r="T49" s="760">
        <f t="shared" si="5"/>
        <v>200000</v>
      </c>
      <c r="U49" s="760">
        <f t="shared" si="5"/>
        <v>0</v>
      </c>
      <c r="V49" s="759">
        <f t="shared" si="6"/>
        <v>200000</v>
      </c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</row>
    <row r="50" spans="1:22" s="156" customFormat="1" ht="24.75" customHeight="1">
      <c r="A50" s="339">
        <v>46</v>
      </c>
      <c r="B50" s="322" t="s">
        <v>1186</v>
      </c>
      <c r="C50" s="323" t="s">
        <v>454</v>
      </c>
      <c r="D50" s="761">
        <f>SUM(D47:D49)</f>
        <v>345000</v>
      </c>
      <c r="E50" s="761">
        <f>SUM(E47:E49)</f>
        <v>0</v>
      </c>
      <c r="F50" s="761">
        <f t="shared" si="9"/>
        <v>345000</v>
      </c>
      <c r="G50" s="761">
        <f t="shared" si="2"/>
        <v>-49352</v>
      </c>
      <c r="H50" s="761">
        <f>SUM(H47:H49)</f>
        <v>295648</v>
      </c>
      <c r="I50" s="761"/>
      <c r="J50" s="761">
        <f>SUM(J47:J49)</f>
        <v>340000</v>
      </c>
      <c r="K50" s="761"/>
      <c r="L50" s="761">
        <f t="shared" si="8"/>
        <v>340000</v>
      </c>
      <c r="M50" s="761">
        <f t="shared" si="3"/>
        <v>-100177</v>
      </c>
      <c r="N50" s="761">
        <f>SUM(N47:N49)</f>
        <v>239823</v>
      </c>
      <c r="O50" s="761"/>
      <c r="P50" s="758">
        <f t="shared" si="10"/>
        <v>685000</v>
      </c>
      <c r="Q50" s="759">
        <f t="shared" si="10"/>
        <v>0</v>
      </c>
      <c r="R50" s="759">
        <f t="shared" si="4"/>
        <v>685000</v>
      </c>
      <c r="S50" s="760">
        <f t="shared" si="5"/>
        <v>-149529</v>
      </c>
      <c r="T50" s="760">
        <f t="shared" si="5"/>
        <v>535471</v>
      </c>
      <c r="U50" s="760">
        <f t="shared" si="5"/>
        <v>0</v>
      </c>
      <c r="V50" s="759">
        <f t="shared" si="6"/>
        <v>535471</v>
      </c>
    </row>
    <row r="51" spans="1:22" s="156" customFormat="1" ht="27.75" customHeight="1">
      <c r="A51" s="339">
        <v>47</v>
      </c>
      <c r="B51" s="322" t="s">
        <v>1187</v>
      </c>
      <c r="C51" s="323" t="s">
        <v>454</v>
      </c>
      <c r="D51" s="761">
        <f>SUM(D46+D43+D44+D50+D45)</f>
        <v>1860000</v>
      </c>
      <c r="E51" s="761">
        <f>SUM(E43+E44+E50+E45+E46)</f>
        <v>700000</v>
      </c>
      <c r="F51" s="761">
        <f t="shared" si="9"/>
        <v>2560000</v>
      </c>
      <c r="G51" s="761">
        <f>SUM(G46+G43+G44+G50+G45)</f>
        <v>-956927</v>
      </c>
      <c r="H51" s="761">
        <f>SUM(H46+H43+H44+H50+H45)</f>
        <v>1603073</v>
      </c>
      <c r="I51" s="757"/>
      <c r="J51" s="761">
        <f>SUM(J43+J44+J50+J45)</f>
        <v>2040000</v>
      </c>
      <c r="K51" s="757"/>
      <c r="L51" s="757">
        <f t="shared" si="8"/>
        <v>2040000</v>
      </c>
      <c r="M51" s="757">
        <f t="shared" si="3"/>
        <v>461930</v>
      </c>
      <c r="N51" s="761">
        <f>SUM(N43+N44+N50+N45+N46)</f>
        <v>2501930</v>
      </c>
      <c r="O51" s="761">
        <f>SUM(O43+O44+O50+O45)</f>
        <v>0</v>
      </c>
      <c r="P51" s="758">
        <f t="shared" si="10"/>
        <v>3900000</v>
      </c>
      <c r="Q51" s="758">
        <f t="shared" si="10"/>
        <v>700000</v>
      </c>
      <c r="R51" s="759">
        <f t="shared" si="4"/>
        <v>4600000</v>
      </c>
      <c r="S51" s="760">
        <f t="shared" si="5"/>
        <v>-494997</v>
      </c>
      <c r="T51" s="760">
        <f t="shared" si="5"/>
        <v>4105003</v>
      </c>
      <c r="U51" s="760">
        <f t="shared" si="5"/>
        <v>0</v>
      </c>
      <c r="V51" s="759">
        <f t="shared" si="6"/>
        <v>4105003</v>
      </c>
    </row>
    <row r="52" spans="1:22" s="156" customFormat="1" ht="27.75" customHeight="1">
      <c r="A52" s="339">
        <v>48</v>
      </c>
      <c r="B52" s="322" t="s">
        <v>790</v>
      </c>
      <c r="C52" s="323" t="s">
        <v>454</v>
      </c>
      <c r="D52" s="761">
        <v>400000</v>
      </c>
      <c r="E52" s="761"/>
      <c r="F52" s="761">
        <f t="shared" si="9"/>
        <v>400000</v>
      </c>
      <c r="G52" s="761">
        <f t="shared" si="2"/>
        <v>104045</v>
      </c>
      <c r="H52" s="761">
        <v>504045</v>
      </c>
      <c r="I52" s="761">
        <v>10487</v>
      </c>
      <c r="J52" s="761">
        <v>400000</v>
      </c>
      <c r="K52" s="761"/>
      <c r="L52" s="761">
        <f t="shared" si="8"/>
        <v>400000</v>
      </c>
      <c r="M52" s="761">
        <f t="shared" si="3"/>
        <v>-154109</v>
      </c>
      <c r="N52" s="761">
        <v>245891</v>
      </c>
      <c r="O52" s="761"/>
      <c r="P52" s="758">
        <f t="shared" si="10"/>
        <v>800000</v>
      </c>
      <c r="Q52" s="759">
        <f t="shared" si="10"/>
        <v>0</v>
      </c>
      <c r="R52" s="759">
        <f t="shared" si="4"/>
        <v>800000</v>
      </c>
      <c r="S52" s="760">
        <f t="shared" si="5"/>
        <v>-50064</v>
      </c>
      <c r="T52" s="760">
        <f t="shared" si="5"/>
        <v>749936</v>
      </c>
      <c r="U52" s="760">
        <f t="shared" si="5"/>
        <v>10487</v>
      </c>
      <c r="V52" s="759">
        <f t="shared" si="6"/>
        <v>760423</v>
      </c>
    </row>
    <row r="53" spans="1:46" ht="27.75" customHeight="1">
      <c r="A53" s="339">
        <v>49</v>
      </c>
      <c r="B53" s="321" t="s">
        <v>463</v>
      </c>
      <c r="C53" s="323" t="s">
        <v>456</v>
      </c>
      <c r="D53" s="757">
        <v>740000</v>
      </c>
      <c r="E53" s="757"/>
      <c r="F53" s="761">
        <f t="shared" si="9"/>
        <v>740000</v>
      </c>
      <c r="G53" s="757">
        <f t="shared" si="2"/>
        <v>62165</v>
      </c>
      <c r="H53" s="757">
        <v>802165</v>
      </c>
      <c r="I53" s="757">
        <v>8439</v>
      </c>
      <c r="J53" s="757">
        <v>895000</v>
      </c>
      <c r="K53" s="757"/>
      <c r="L53" s="757">
        <f t="shared" si="8"/>
        <v>895000</v>
      </c>
      <c r="M53" s="757">
        <f t="shared" si="3"/>
        <v>64377</v>
      </c>
      <c r="N53" s="757">
        <v>959377</v>
      </c>
      <c r="O53" s="757">
        <v>3159</v>
      </c>
      <c r="P53" s="758">
        <f t="shared" si="10"/>
        <v>1635000</v>
      </c>
      <c r="Q53" s="759">
        <f t="shared" si="10"/>
        <v>0</v>
      </c>
      <c r="R53" s="759">
        <f t="shared" si="4"/>
        <v>1635000</v>
      </c>
      <c r="S53" s="760">
        <f t="shared" si="5"/>
        <v>126542</v>
      </c>
      <c r="T53" s="760">
        <f t="shared" si="5"/>
        <v>1761542</v>
      </c>
      <c r="U53" s="760">
        <f t="shared" si="5"/>
        <v>11598</v>
      </c>
      <c r="V53" s="759">
        <f t="shared" si="6"/>
        <v>1773140</v>
      </c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</row>
    <row r="54" spans="1:46" ht="27.75" customHeight="1">
      <c r="A54" s="339">
        <v>50</v>
      </c>
      <c r="B54" s="322" t="s">
        <v>1188</v>
      </c>
      <c r="C54" s="323" t="s">
        <v>462</v>
      </c>
      <c r="D54" s="761">
        <f>SUM(D53:D53)</f>
        <v>740000</v>
      </c>
      <c r="E54" s="761"/>
      <c r="F54" s="761">
        <f t="shared" si="9"/>
        <v>740000</v>
      </c>
      <c r="G54" s="761">
        <f t="shared" si="2"/>
        <v>62165</v>
      </c>
      <c r="H54" s="761">
        <f>SUM(H53)</f>
        <v>802165</v>
      </c>
      <c r="I54" s="761">
        <f>SUM(I53)</f>
        <v>8439</v>
      </c>
      <c r="J54" s="761">
        <f>SUM(J53:J53)</f>
        <v>895000</v>
      </c>
      <c r="K54" s="761"/>
      <c r="L54" s="761">
        <f t="shared" si="8"/>
        <v>895000</v>
      </c>
      <c r="M54" s="761">
        <f t="shared" si="3"/>
        <v>64377</v>
      </c>
      <c r="N54" s="761">
        <f>SUM(N53)</f>
        <v>959377</v>
      </c>
      <c r="O54" s="761">
        <f>SUM(O53)</f>
        <v>3159</v>
      </c>
      <c r="P54" s="758">
        <f t="shared" si="10"/>
        <v>1635000</v>
      </c>
      <c r="Q54" s="759">
        <f t="shared" si="10"/>
        <v>0</v>
      </c>
      <c r="R54" s="759">
        <f t="shared" si="4"/>
        <v>1635000</v>
      </c>
      <c r="S54" s="760">
        <f t="shared" si="5"/>
        <v>126542</v>
      </c>
      <c r="T54" s="760">
        <f t="shared" si="5"/>
        <v>1761542</v>
      </c>
      <c r="U54" s="760">
        <f t="shared" si="5"/>
        <v>11598</v>
      </c>
      <c r="V54" s="759">
        <f t="shared" si="6"/>
        <v>1773140</v>
      </c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</row>
    <row r="55" spans="1:46" ht="24.75" customHeight="1">
      <c r="A55" s="339">
        <v>51</v>
      </c>
      <c r="B55" s="322" t="s">
        <v>1189</v>
      </c>
      <c r="C55" s="323" t="s">
        <v>464</v>
      </c>
      <c r="D55" s="761">
        <f>SUM(D29+D39+D51+D52+D54)</f>
        <v>4780300</v>
      </c>
      <c r="E55" s="761">
        <f>SUM(E29+E39+E51+E52+E54)</f>
        <v>1000000</v>
      </c>
      <c r="F55" s="761">
        <f t="shared" si="9"/>
        <v>5780300</v>
      </c>
      <c r="G55" s="761">
        <f>SUM(G29+G39+G51+G52+G54)</f>
        <v>-1046777</v>
      </c>
      <c r="H55" s="761">
        <f>SUM(H29+H39+H51+H52+H54)</f>
        <v>4733523</v>
      </c>
      <c r="I55" s="761">
        <f>SUM(I29+I39+I51+I52+I54)</f>
        <v>44637</v>
      </c>
      <c r="J55" s="761">
        <f>SUM(J29+J39+J51+J52+J54)</f>
        <v>5110170</v>
      </c>
      <c r="K55" s="761">
        <f>SUM(K29+K39+K51+K52+K54)</f>
        <v>170000</v>
      </c>
      <c r="L55" s="761">
        <f t="shared" si="8"/>
        <v>5280170</v>
      </c>
      <c r="M55" s="757">
        <f t="shared" si="3"/>
        <v>12745</v>
      </c>
      <c r="N55" s="761">
        <f>SUM(N29+N39+N51+N52+N54)</f>
        <v>5292915</v>
      </c>
      <c r="O55" s="761">
        <f>SUM(O29+O39+O51+O52+O54)</f>
        <v>20406</v>
      </c>
      <c r="P55" s="758">
        <f t="shared" si="10"/>
        <v>9890470</v>
      </c>
      <c r="Q55" s="758">
        <f t="shared" si="10"/>
        <v>1170000</v>
      </c>
      <c r="R55" s="759">
        <f t="shared" si="4"/>
        <v>11060470</v>
      </c>
      <c r="S55" s="760">
        <f t="shared" si="5"/>
        <v>-1034032</v>
      </c>
      <c r="T55" s="761">
        <f>SUM(T29+T39+T51+T52+T54)</f>
        <v>10026438</v>
      </c>
      <c r="U55" s="760">
        <f t="shared" si="5"/>
        <v>65043</v>
      </c>
      <c r="V55" s="761">
        <f>SUM(V29+V39+V51+V52+V54)</f>
        <v>10091481</v>
      </c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</row>
    <row r="56" spans="1:22" s="156" customFormat="1" ht="24.75" customHeight="1">
      <c r="A56" s="339">
        <v>52</v>
      </c>
      <c r="B56" s="528" t="s">
        <v>791</v>
      </c>
      <c r="C56" s="529" t="s">
        <v>474</v>
      </c>
      <c r="D56" s="764">
        <v>986044</v>
      </c>
      <c r="E56" s="764">
        <v>-986044</v>
      </c>
      <c r="F56" s="761">
        <f t="shared" si="9"/>
        <v>0</v>
      </c>
      <c r="G56" s="765">
        <v>452919</v>
      </c>
      <c r="H56" s="764">
        <v>452919</v>
      </c>
      <c r="I56" s="764"/>
      <c r="J56" s="764">
        <v>1668903</v>
      </c>
      <c r="K56" s="764">
        <v>-1317800</v>
      </c>
      <c r="L56" s="764">
        <f t="shared" si="8"/>
        <v>351103</v>
      </c>
      <c r="M56" s="765">
        <f t="shared" si="3"/>
        <v>1687965</v>
      </c>
      <c r="N56" s="764">
        <v>2039068</v>
      </c>
      <c r="O56" s="764"/>
      <c r="P56" s="766">
        <f t="shared" si="10"/>
        <v>2654947</v>
      </c>
      <c r="Q56" s="767">
        <v>-2603612</v>
      </c>
      <c r="R56" s="767">
        <f t="shared" si="4"/>
        <v>51335</v>
      </c>
      <c r="S56" s="760">
        <v>2440652</v>
      </c>
      <c r="T56" s="760">
        <f t="shared" si="5"/>
        <v>2491987</v>
      </c>
      <c r="U56" s="760">
        <f t="shared" si="5"/>
        <v>0</v>
      </c>
      <c r="V56" s="767">
        <f t="shared" si="6"/>
        <v>2491987</v>
      </c>
    </row>
    <row r="57" spans="1:22" s="156" customFormat="1" ht="24.75" customHeight="1">
      <c r="A57" s="339">
        <v>53</v>
      </c>
      <c r="B57" s="322" t="s">
        <v>471</v>
      </c>
      <c r="C57" s="320"/>
      <c r="D57" s="761"/>
      <c r="E57" s="761"/>
      <c r="F57" s="761">
        <f t="shared" si="9"/>
        <v>0</v>
      </c>
      <c r="G57" s="757">
        <f t="shared" si="2"/>
        <v>12000</v>
      </c>
      <c r="H57" s="768">
        <v>12000</v>
      </c>
      <c r="I57" s="764"/>
      <c r="J57" s="761"/>
      <c r="K57" s="761"/>
      <c r="L57" s="761"/>
      <c r="M57" s="757">
        <f>N57-L57</f>
        <v>30718</v>
      </c>
      <c r="N57" s="761">
        <v>30718</v>
      </c>
      <c r="O57" s="761"/>
      <c r="P57" s="766">
        <f t="shared" si="10"/>
        <v>0</v>
      </c>
      <c r="Q57" s="767">
        <f t="shared" si="10"/>
        <v>0</v>
      </c>
      <c r="R57" s="767">
        <f t="shared" si="4"/>
        <v>0</v>
      </c>
      <c r="S57" s="760">
        <f t="shared" si="5"/>
        <v>42718</v>
      </c>
      <c r="T57" s="760">
        <f t="shared" si="5"/>
        <v>42718</v>
      </c>
      <c r="U57" s="760">
        <f t="shared" si="5"/>
        <v>0</v>
      </c>
      <c r="V57" s="759">
        <f t="shared" si="6"/>
        <v>42718</v>
      </c>
    </row>
    <row r="58" spans="1:46" ht="27.75" customHeight="1">
      <c r="A58" s="339">
        <v>54</v>
      </c>
      <c r="B58" s="322" t="s">
        <v>1123</v>
      </c>
      <c r="C58" s="320" t="s">
        <v>504</v>
      </c>
      <c r="D58" s="761"/>
      <c r="E58" s="761"/>
      <c r="F58" s="761">
        <f t="shared" si="9"/>
        <v>0</v>
      </c>
      <c r="G58" s="757"/>
      <c r="H58" s="764"/>
      <c r="I58" s="768">
        <v>12276</v>
      </c>
      <c r="J58" s="761"/>
      <c r="K58" s="761"/>
      <c r="L58" s="761"/>
      <c r="M58" s="757"/>
      <c r="N58" s="761"/>
      <c r="O58" s="761"/>
      <c r="P58" s="766">
        <f t="shared" si="10"/>
        <v>0</v>
      </c>
      <c r="Q58" s="767">
        <f t="shared" si="10"/>
        <v>0</v>
      </c>
      <c r="R58" s="767">
        <f t="shared" si="4"/>
        <v>0</v>
      </c>
      <c r="S58" s="760">
        <f t="shared" si="5"/>
        <v>0</v>
      </c>
      <c r="T58" s="760">
        <f t="shared" si="5"/>
        <v>0</v>
      </c>
      <c r="U58" s="760">
        <f t="shared" si="5"/>
        <v>12276</v>
      </c>
      <c r="V58" s="759">
        <f t="shared" si="6"/>
        <v>12276</v>
      </c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</row>
    <row r="59" spans="1:46" ht="27.75" customHeight="1">
      <c r="A59" s="339">
        <v>55</v>
      </c>
      <c r="B59" s="321" t="s">
        <v>935</v>
      </c>
      <c r="C59" s="320" t="s">
        <v>936</v>
      </c>
      <c r="D59" s="761"/>
      <c r="E59" s="761"/>
      <c r="F59" s="761">
        <f t="shared" si="9"/>
        <v>0</v>
      </c>
      <c r="G59" s="757">
        <f t="shared" si="2"/>
        <v>0</v>
      </c>
      <c r="H59" s="768"/>
      <c r="I59" s="768"/>
      <c r="J59" s="761"/>
      <c r="K59" s="757">
        <v>58200</v>
      </c>
      <c r="L59" s="761">
        <f>SUM(J59:K59)</f>
        <v>58200</v>
      </c>
      <c r="M59" s="757">
        <f t="shared" si="3"/>
        <v>0</v>
      </c>
      <c r="N59" s="761">
        <v>58200</v>
      </c>
      <c r="O59" s="761"/>
      <c r="P59" s="758">
        <f t="shared" si="10"/>
        <v>0</v>
      </c>
      <c r="Q59" s="759">
        <f t="shared" si="10"/>
        <v>58200</v>
      </c>
      <c r="R59" s="759">
        <f t="shared" si="4"/>
        <v>58200</v>
      </c>
      <c r="S59" s="760">
        <f t="shared" si="5"/>
        <v>0</v>
      </c>
      <c r="T59" s="760">
        <f t="shared" si="5"/>
        <v>58200</v>
      </c>
      <c r="U59" s="760">
        <f t="shared" si="5"/>
        <v>0</v>
      </c>
      <c r="V59" s="759">
        <f t="shared" si="6"/>
        <v>58200</v>
      </c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</row>
    <row r="60" spans="1:22" s="156" customFormat="1" ht="27.75" customHeight="1">
      <c r="A60" s="339">
        <v>56</v>
      </c>
      <c r="B60" s="321" t="s">
        <v>934</v>
      </c>
      <c r="C60" s="323" t="s">
        <v>937</v>
      </c>
      <c r="D60" s="757"/>
      <c r="E60" s="757">
        <v>90472</v>
      </c>
      <c r="F60" s="761">
        <f t="shared" si="9"/>
        <v>90472</v>
      </c>
      <c r="G60" s="757">
        <f t="shared" si="2"/>
        <v>0</v>
      </c>
      <c r="H60" s="762">
        <v>90472</v>
      </c>
      <c r="I60" s="762"/>
      <c r="J60" s="769"/>
      <c r="K60" s="770">
        <v>173376</v>
      </c>
      <c r="L60" s="770">
        <f>SUM(J60:K60)</f>
        <v>173376</v>
      </c>
      <c r="M60" s="757">
        <f t="shared" si="3"/>
        <v>0</v>
      </c>
      <c r="N60" s="770">
        <v>173376</v>
      </c>
      <c r="O60" s="770"/>
      <c r="P60" s="758">
        <f t="shared" si="10"/>
        <v>0</v>
      </c>
      <c r="Q60" s="759">
        <f t="shared" si="10"/>
        <v>263848</v>
      </c>
      <c r="R60" s="759">
        <f t="shared" si="4"/>
        <v>263848</v>
      </c>
      <c r="S60" s="760">
        <f t="shared" si="5"/>
        <v>0</v>
      </c>
      <c r="T60" s="760">
        <f t="shared" si="5"/>
        <v>263848</v>
      </c>
      <c r="U60" s="760">
        <f t="shared" si="5"/>
        <v>0</v>
      </c>
      <c r="V60" s="759">
        <f t="shared" si="6"/>
        <v>263848</v>
      </c>
    </row>
    <row r="61" spans="1:46" ht="27.75" customHeight="1">
      <c r="A61" s="339">
        <v>57</v>
      </c>
      <c r="B61" s="321" t="s">
        <v>939</v>
      </c>
      <c r="C61" s="323" t="s">
        <v>937</v>
      </c>
      <c r="D61" s="757"/>
      <c r="E61" s="757">
        <v>37396</v>
      </c>
      <c r="F61" s="761">
        <f t="shared" si="9"/>
        <v>37396</v>
      </c>
      <c r="G61" s="757">
        <f t="shared" si="2"/>
        <v>18996</v>
      </c>
      <c r="H61" s="757">
        <v>56392</v>
      </c>
      <c r="I61" s="757"/>
      <c r="J61" s="757">
        <v>551181</v>
      </c>
      <c r="K61" s="757"/>
      <c r="L61" s="757">
        <f>SUM(J61:K61)</f>
        <v>551181</v>
      </c>
      <c r="M61" s="757">
        <f t="shared" si="3"/>
        <v>-551181</v>
      </c>
      <c r="N61" s="757">
        <v>0</v>
      </c>
      <c r="O61" s="757"/>
      <c r="P61" s="758">
        <f t="shared" si="10"/>
        <v>551181</v>
      </c>
      <c r="Q61" s="759">
        <f t="shared" si="10"/>
        <v>37396</v>
      </c>
      <c r="R61" s="759">
        <f>SUM(P61:Q61)</f>
        <v>588577</v>
      </c>
      <c r="S61" s="760">
        <f t="shared" si="5"/>
        <v>-532185</v>
      </c>
      <c r="T61" s="760">
        <f t="shared" si="5"/>
        <v>56392</v>
      </c>
      <c r="U61" s="760">
        <f t="shared" si="5"/>
        <v>0</v>
      </c>
      <c r="V61" s="759">
        <f t="shared" si="6"/>
        <v>56392</v>
      </c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</row>
    <row r="62" spans="1:22" s="156" customFormat="1" ht="27.75" customHeight="1">
      <c r="A62" s="339">
        <v>58</v>
      </c>
      <c r="B62" s="321" t="s">
        <v>884</v>
      </c>
      <c r="C62" s="324" t="s">
        <v>938</v>
      </c>
      <c r="D62" s="757"/>
      <c r="E62" s="757">
        <v>34524</v>
      </c>
      <c r="F62" s="761">
        <f t="shared" si="9"/>
        <v>34524</v>
      </c>
      <c r="G62" s="757">
        <f t="shared" si="2"/>
        <v>5130</v>
      </c>
      <c r="H62" s="757">
        <v>39654</v>
      </c>
      <c r="I62" s="757"/>
      <c r="J62" s="757">
        <v>148819</v>
      </c>
      <c r="K62" s="757"/>
      <c r="L62" s="757">
        <f t="shared" si="8"/>
        <v>148819</v>
      </c>
      <c r="M62" s="757">
        <f t="shared" si="3"/>
        <v>-86293</v>
      </c>
      <c r="N62" s="757">
        <v>62526</v>
      </c>
      <c r="O62" s="757"/>
      <c r="P62" s="758">
        <f t="shared" si="10"/>
        <v>148819</v>
      </c>
      <c r="Q62" s="759">
        <f t="shared" si="10"/>
        <v>34524</v>
      </c>
      <c r="R62" s="759">
        <f t="shared" si="4"/>
        <v>183343</v>
      </c>
      <c r="S62" s="760">
        <f t="shared" si="5"/>
        <v>-81163</v>
      </c>
      <c r="T62" s="760">
        <f t="shared" si="5"/>
        <v>102180</v>
      </c>
      <c r="U62" s="760">
        <f t="shared" si="5"/>
        <v>0</v>
      </c>
      <c r="V62" s="759">
        <f t="shared" si="6"/>
        <v>102180</v>
      </c>
    </row>
    <row r="63" spans="1:42" ht="18">
      <c r="A63" s="339">
        <v>59</v>
      </c>
      <c r="B63" s="322" t="s">
        <v>642</v>
      </c>
      <c r="C63" s="323" t="s">
        <v>518</v>
      </c>
      <c r="D63" s="761">
        <f>SUM(D60:D62)</f>
        <v>0</v>
      </c>
      <c r="E63" s="761">
        <f>SUM(E60:E62)</f>
        <v>162392</v>
      </c>
      <c r="F63" s="761">
        <f t="shared" si="9"/>
        <v>162392</v>
      </c>
      <c r="G63" s="757">
        <f>SUM(G59:G62)</f>
        <v>24126</v>
      </c>
      <c r="H63" s="757">
        <f>SUM(H59:H62)</f>
        <v>186518</v>
      </c>
      <c r="I63" s="761"/>
      <c r="J63" s="761">
        <f>SUM(J61:J62)</f>
        <v>700000</v>
      </c>
      <c r="K63" s="761">
        <f>SUM(K59:K62)</f>
        <v>231576</v>
      </c>
      <c r="L63" s="761">
        <f t="shared" si="8"/>
        <v>931576</v>
      </c>
      <c r="M63" s="757">
        <f t="shared" si="3"/>
        <v>-695674</v>
      </c>
      <c r="N63" s="761">
        <f>SUM(N60:N62)</f>
        <v>235902</v>
      </c>
      <c r="O63" s="761"/>
      <c r="P63" s="758">
        <f t="shared" si="10"/>
        <v>700000</v>
      </c>
      <c r="Q63" s="759">
        <f t="shared" si="10"/>
        <v>393968</v>
      </c>
      <c r="R63" s="759">
        <f>SUM(R59:R62)</f>
        <v>1093968</v>
      </c>
      <c r="S63" s="760">
        <f>SUM(S59:S62)</f>
        <v>-613348</v>
      </c>
      <c r="T63" s="760">
        <f>SUM(T59:T62)</f>
        <v>480620</v>
      </c>
      <c r="U63" s="760">
        <f t="shared" si="5"/>
        <v>0</v>
      </c>
      <c r="V63" s="759">
        <f>SUM(V59:V62)</f>
        <v>480620</v>
      </c>
      <c r="AM63" s="154"/>
      <c r="AN63" s="154"/>
      <c r="AO63" s="154"/>
      <c r="AP63" s="154"/>
    </row>
    <row r="64" spans="1:22" ht="18">
      <c r="A64" s="339">
        <v>60</v>
      </c>
      <c r="B64" s="343" t="s">
        <v>1190</v>
      </c>
      <c r="C64" s="323" t="s">
        <v>518</v>
      </c>
      <c r="D64" s="761">
        <f>SUM(D16+D21+D55+D63+D56)</f>
        <v>20466800</v>
      </c>
      <c r="E64" s="761">
        <f aca="true" t="shared" si="11" ref="E64:S64">SUM(E16+E21+E55+E63+E56)</f>
        <v>2807768</v>
      </c>
      <c r="F64" s="761">
        <f t="shared" si="11"/>
        <v>23274568</v>
      </c>
      <c r="G64" s="761">
        <f t="shared" si="11"/>
        <v>-589111</v>
      </c>
      <c r="H64" s="761">
        <f t="shared" si="11"/>
        <v>22685457</v>
      </c>
      <c r="I64" s="761">
        <f>SUM(I16+I21+I55+I63+I56+I58)</f>
        <v>435154</v>
      </c>
      <c r="J64" s="761">
        <f t="shared" si="11"/>
        <v>20466800</v>
      </c>
      <c r="K64" s="761">
        <f t="shared" si="11"/>
        <v>871000</v>
      </c>
      <c r="L64" s="761">
        <f t="shared" si="11"/>
        <v>21337800</v>
      </c>
      <c r="M64" s="761">
        <f t="shared" si="11"/>
        <v>997123</v>
      </c>
      <c r="N64" s="761">
        <f t="shared" si="11"/>
        <v>22334923</v>
      </c>
      <c r="O64" s="761">
        <f t="shared" si="11"/>
        <v>187827</v>
      </c>
      <c r="P64" s="761">
        <f t="shared" si="11"/>
        <v>40933600</v>
      </c>
      <c r="Q64" s="761">
        <f t="shared" si="11"/>
        <v>3379000</v>
      </c>
      <c r="R64" s="761">
        <f t="shared" si="11"/>
        <v>44312600</v>
      </c>
      <c r="S64" s="761">
        <f t="shared" si="11"/>
        <v>765980</v>
      </c>
      <c r="T64" s="761">
        <f>SUM(T16+T21+T55+T63+T56+T57)</f>
        <v>45121298</v>
      </c>
      <c r="U64" s="760">
        <f>I64+O64</f>
        <v>622981</v>
      </c>
      <c r="V64" s="761">
        <f>SUM(V16+V21+V55+V56+V57+V58+V63)</f>
        <v>45744279</v>
      </c>
    </row>
    <row r="65" spans="1:22" ht="18">
      <c r="A65" s="339">
        <v>61</v>
      </c>
      <c r="B65" s="530" t="s">
        <v>1124</v>
      </c>
      <c r="C65" s="324" t="s">
        <v>202</v>
      </c>
      <c r="D65" s="757"/>
      <c r="E65" s="757"/>
      <c r="F65" s="761">
        <f>SUM(D65:E65)</f>
        <v>0</v>
      </c>
      <c r="G65" s="757"/>
      <c r="H65" s="757"/>
      <c r="I65" s="757">
        <v>435848</v>
      </c>
      <c r="J65" s="757"/>
      <c r="K65" s="757"/>
      <c r="L65" s="757"/>
      <c r="M65" s="757"/>
      <c r="N65" s="757"/>
      <c r="O65" s="757">
        <v>187133</v>
      </c>
      <c r="P65" s="762"/>
      <c r="Q65" s="760"/>
      <c r="R65" s="760"/>
      <c r="S65" s="760">
        <f t="shared" si="5"/>
        <v>0</v>
      </c>
      <c r="T65" s="760">
        <f t="shared" si="5"/>
        <v>0</v>
      </c>
      <c r="U65" s="760">
        <f t="shared" si="5"/>
        <v>622981</v>
      </c>
      <c r="V65" s="759">
        <f t="shared" si="6"/>
        <v>622981</v>
      </c>
    </row>
    <row r="66" spans="1:22" ht="18">
      <c r="A66" s="339">
        <v>62</v>
      </c>
      <c r="B66" s="321" t="s">
        <v>792</v>
      </c>
      <c r="C66" s="323" t="s">
        <v>1011</v>
      </c>
      <c r="D66" s="757">
        <v>20466800</v>
      </c>
      <c r="E66" s="757">
        <v>1608000</v>
      </c>
      <c r="F66" s="761">
        <f>SUM(D66:E66)</f>
        <v>22074800</v>
      </c>
      <c r="G66" s="757">
        <v>163984</v>
      </c>
      <c r="H66" s="757">
        <f>SUM(F66:G66)</f>
        <v>22238784</v>
      </c>
      <c r="I66" s="757"/>
      <c r="J66" s="757">
        <v>20466800</v>
      </c>
      <c r="K66" s="757">
        <v>871000</v>
      </c>
      <c r="L66" s="757">
        <v>21436300</v>
      </c>
      <c r="M66" s="757">
        <v>267435</v>
      </c>
      <c r="N66" s="757">
        <v>21605235</v>
      </c>
      <c r="O66" s="757"/>
      <c r="P66" s="758">
        <f t="shared" si="10"/>
        <v>40933600</v>
      </c>
      <c r="Q66" s="759">
        <f t="shared" si="10"/>
        <v>2479000</v>
      </c>
      <c r="R66" s="759">
        <f t="shared" si="4"/>
        <v>43412600</v>
      </c>
      <c r="S66" s="760">
        <f t="shared" si="5"/>
        <v>431419</v>
      </c>
      <c r="T66" s="760">
        <f t="shared" si="5"/>
        <v>43844019</v>
      </c>
      <c r="U66" s="760">
        <f t="shared" si="5"/>
        <v>0</v>
      </c>
      <c r="V66" s="759">
        <f t="shared" si="6"/>
        <v>43844019</v>
      </c>
    </row>
    <row r="67" spans="1:22" ht="18">
      <c r="A67" s="339">
        <v>63</v>
      </c>
      <c r="B67" s="321" t="s">
        <v>1125</v>
      </c>
      <c r="C67" s="320" t="s">
        <v>272</v>
      </c>
      <c r="D67" s="757"/>
      <c r="E67" s="757">
        <v>900000</v>
      </c>
      <c r="F67" s="761">
        <f>SUM(D67:E67)</f>
        <v>900000</v>
      </c>
      <c r="G67" s="757">
        <f t="shared" si="2"/>
        <v>-573831</v>
      </c>
      <c r="H67" s="757">
        <v>326169</v>
      </c>
      <c r="I67" s="757"/>
      <c r="J67" s="757"/>
      <c r="K67" s="757"/>
      <c r="L67" s="757"/>
      <c r="M67" s="757">
        <f t="shared" si="3"/>
        <v>951110</v>
      </c>
      <c r="N67" s="757">
        <v>951110</v>
      </c>
      <c r="O67" s="757"/>
      <c r="P67" s="758">
        <f t="shared" si="10"/>
        <v>0</v>
      </c>
      <c r="Q67" s="759">
        <f t="shared" si="10"/>
        <v>900000</v>
      </c>
      <c r="R67" s="759">
        <f t="shared" si="4"/>
        <v>900000</v>
      </c>
      <c r="S67" s="760">
        <f t="shared" si="5"/>
        <v>377279</v>
      </c>
      <c r="T67" s="760">
        <f t="shared" si="5"/>
        <v>1277279</v>
      </c>
      <c r="U67" s="760">
        <f t="shared" si="5"/>
        <v>0</v>
      </c>
      <c r="V67" s="759">
        <f t="shared" si="6"/>
        <v>1277279</v>
      </c>
    </row>
    <row r="68" spans="1:22" ht="18">
      <c r="A68" s="531">
        <v>64</v>
      </c>
      <c r="B68" s="343" t="s">
        <v>1191</v>
      </c>
      <c r="C68" s="320" t="s">
        <v>561</v>
      </c>
      <c r="D68" s="761">
        <f>SUM(D66:D66)</f>
        <v>20466800</v>
      </c>
      <c r="E68" s="761">
        <f>SUM(E66:E67)</f>
        <v>2508000</v>
      </c>
      <c r="F68" s="761">
        <f>SUM(D68:E68)</f>
        <v>22974800</v>
      </c>
      <c r="G68" s="757">
        <f t="shared" si="2"/>
        <v>-409847</v>
      </c>
      <c r="H68" s="761">
        <f>SUM(H66:H67)</f>
        <v>22564953</v>
      </c>
      <c r="I68" s="761">
        <f>SUM(I66:I67)</f>
        <v>0</v>
      </c>
      <c r="J68" s="761">
        <f>SUM(J66:J66)</f>
        <v>20466800</v>
      </c>
      <c r="K68" s="761">
        <f>SUM(K66)</f>
        <v>871000</v>
      </c>
      <c r="L68" s="761">
        <f t="shared" si="8"/>
        <v>21337800</v>
      </c>
      <c r="M68" s="757">
        <f t="shared" si="3"/>
        <v>1218545</v>
      </c>
      <c r="N68" s="761">
        <f>SUM(N66:N67)</f>
        <v>22556345</v>
      </c>
      <c r="O68" s="761">
        <f>SUM(O66:O67)</f>
        <v>0</v>
      </c>
      <c r="P68" s="758">
        <f t="shared" si="10"/>
        <v>40933600</v>
      </c>
      <c r="Q68" s="759">
        <f t="shared" si="10"/>
        <v>3379000</v>
      </c>
      <c r="R68" s="759">
        <f t="shared" si="4"/>
        <v>44312600</v>
      </c>
      <c r="S68" s="760">
        <f t="shared" si="5"/>
        <v>808698</v>
      </c>
      <c r="T68" s="760">
        <f t="shared" si="5"/>
        <v>45121298</v>
      </c>
      <c r="U68" s="760">
        <f>SUM(U65:U67)</f>
        <v>622981</v>
      </c>
      <c r="V68" s="759">
        <f t="shared" si="6"/>
        <v>45744279</v>
      </c>
    </row>
  </sheetData>
  <sheetProtection/>
  <mergeCells count="7">
    <mergeCell ref="V30:V36"/>
    <mergeCell ref="H47:H48"/>
    <mergeCell ref="A1:J1"/>
    <mergeCell ref="A2:J2"/>
    <mergeCell ref="H30:H36"/>
    <mergeCell ref="N30:N36"/>
    <mergeCell ref="T30:T36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landscape" paperSize="8" scale="39" r:id="rId3"/>
  <headerFooter alignWithMargins="0">
    <oddHeader>&amp;LMAGYARPOLÁNYI KÖZÖS
ÖNKORMÁNYZATI HIVATAL&amp;C2016. ÉVI KÖLTSÉGVETÉS&amp;R7.c. melléklet a 4/2017. (V. 30.) önkormányzati rendelethez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view="pageLayout" workbookViewId="0" topLeftCell="J1">
      <selection activeCell="L5" sqref="L5"/>
    </sheetView>
  </sheetViews>
  <sheetFormatPr defaultColWidth="9.00390625" defaultRowHeight="12.75"/>
  <cols>
    <col min="1" max="1" width="9.125" style="163" customWidth="1"/>
    <col min="2" max="2" width="45.25390625" style="159" customWidth="1"/>
    <col min="3" max="3" width="18.875" style="160" bestFit="1" customWidth="1"/>
    <col min="4" max="4" width="64.75390625" style="161" customWidth="1"/>
    <col min="5" max="5" width="21.875" style="161" bestFit="1" customWidth="1"/>
    <col min="6" max="7" width="21.875" style="161" customWidth="1"/>
    <col min="8" max="8" width="9.875" style="160" bestFit="1" customWidth="1"/>
    <col min="9" max="9" width="47.125" style="161" customWidth="1"/>
    <col min="10" max="10" width="21.875" style="161" bestFit="1" customWidth="1"/>
    <col min="11" max="11" width="20.375" style="163" customWidth="1"/>
    <col min="12" max="12" width="19.625" style="163" bestFit="1" customWidth="1"/>
    <col min="13" max="13" width="17.125" style="163" bestFit="1" customWidth="1"/>
    <col min="14" max="14" width="18.875" style="163" bestFit="1" customWidth="1"/>
    <col min="15" max="16384" width="9.125" style="163" customWidth="1"/>
  </cols>
  <sheetData>
    <row r="1" ht="18.75" thickBot="1">
      <c r="J1" s="162"/>
    </row>
    <row r="2" spans="1:14" s="164" customFormat="1" ht="18">
      <c r="A2" s="771"/>
      <c r="B2" s="272" t="s">
        <v>3</v>
      </c>
      <c r="C2" s="272" t="s">
        <v>4</v>
      </c>
      <c r="D2" s="272" t="s">
        <v>5</v>
      </c>
      <c r="E2" s="357" t="s">
        <v>6</v>
      </c>
      <c r="F2" s="562" t="s">
        <v>314</v>
      </c>
      <c r="G2" s="562" t="s">
        <v>666</v>
      </c>
      <c r="H2" s="366" t="s">
        <v>667</v>
      </c>
      <c r="I2" s="272" t="s">
        <v>668</v>
      </c>
      <c r="J2" s="272" t="s">
        <v>669</v>
      </c>
      <c r="K2" s="367" t="s">
        <v>10</v>
      </c>
      <c r="L2" s="563" t="s">
        <v>670</v>
      </c>
      <c r="M2" s="772" t="s">
        <v>671</v>
      </c>
      <c r="N2" s="773" t="s">
        <v>672</v>
      </c>
    </row>
    <row r="3" spans="1:14" s="166" customFormat="1" ht="36">
      <c r="A3" s="774"/>
      <c r="B3" s="564" t="s">
        <v>315</v>
      </c>
      <c r="C3" s="565" t="s">
        <v>930</v>
      </c>
      <c r="D3" s="566" t="s">
        <v>940</v>
      </c>
      <c r="E3" s="567" t="s">
        <v>954</v>
      </c>
      <c r="F3" s="358" t="s">
        <v>1081</v>
      </c>
      <c r="G3" s="358" t="s">
        <v>954</v>
      </c>
      <c r="H3" s="165" t="s">
        <v>1147</v>
      </c>
      <c r="I3" s="358" t="s">
        <v>1148</v>
      </c>
      <c r="J3" s="425" t="s">
        <v>1149</v>
      </c>
      <c r="K3" s="358" t="s">
        <v>1150</v>
      </c>
      <c r="L3" s="564" t="s">
        <v>1151</v>
      </c>
      <c r="M3" s="568" t="s">
        <v>1081</v>
      </c>
      <c r="N3" s="775" t="s">
        <v>954</v>
      </c>
    </row>
    <row r="4" spans="1:14" ht="37.5" customHeight="1">
      <c r="A4" s="776">
        <v>1</v>
      </c>
      <c r="B4" s="569" t="s">
        <v>915</v>
      </c>
      <c r="C4" s="780">
        <v>14072800</v>
      </c>
      <c r="D4" s="780"/>
      <c r="E4" s="781">
        <f>SUM(C4:D4)</f>
        <v>14072800</v>
      </c>
      <c r="F4" s="780"/>
      <c r="G4" s="780">
        <f>SUM(E4:F4)</f>
        <v>14072800</v>
      </c>
      <c r="H4" s="167" t="s">
        <v>889</v>
      </c>
      <c r="I4" s="426" t="s">
        <v>321</v>
      </c>
      <c r="J4" s="780">
        <v>22218846</v>
      </c>
      <c r="K4" s="789">
        <v>234300</v>
      </c>
      <c r="L4" s="790">
        <f>SUM(J4:K4)</f>
        <v>22453146</v>
      </c>
      <c r="M4" s="791">
        <v>752161</v>
      </c>
      <c r="N4" s="792">
        <f>SUM(L4:M4)</f>
        <v>23205307</v>
      </c>
    </row>
    <row r="5" spans="1:14" ht="37.5" customHeight="1">
      <c r="A5" s="776">
        <v>2</v>
      </c>
      <c r="B5" s="569" t="s">
        <v>916</v>
      </c>
      <c r="C5" s="780">
        <v>3600000</v>
      </c>
      <c r="D5" s="780"/>
      <c r="E5" s="781">
        <f aca="true" t="shared" si="0" ref="E5:E15">SUM(C5:D5)</f>
        <v>3600000</v>
      </c>
      <c r="F5" s="780"/>
      <c r="G5" s="780">
        <f aca="true" t="shared" si="1" ref="G5:G24">SUM(E5:F5)</f>
        <v>3600000</v>
      </c>
      <c r="H5" s="167" t="s">
        <v>793</v>
      </c>
      <c r="I5" s="570" t="s">
        <v>795</v>
      </c>
      <c r="J5" s="780">
        <v>5959673</v>
      </c>
      <c r="K5" s="789">
        <v>63261</v>
      </c>
      <c r="L5" s="790">
        <f>SUM(J5:K5)</f>
        <v>6022934</v>
      </c>
      <c r="M5" s="791">
        <v>262876</v>
      </c>
      <c r="N5" s="792">
        <f>SUM(L5:M5)</f>
        <v>6285810</v>
      </c>
    </row>
    <row r="6" spans="1:14" ht="37.5" customHeight="1">
      <c r="A6" s="776">
        <v>3</v>
      </c>
      <c r="B6" s="569" t="s">
        <v>917</v>
      </c>
      <c r="C6" s="780">
        <v>7610800</v>
      </c>
      <c r="D6" s="780">
        <v>861600</v>
      </c>
      <c r="E6" s="781">
        <f t="shared" si="0"/>
        <v>8472400</v>
      </c>
      <c r="F6" s="780"/>
      <c r="G6" s="780">
        <f t="shared" si="1"/>
        <v>8472400</v>
      </c>
      <c r="H6" s="167" t="s">
        <v>794</v>
      </c>
      <c r="I6" s="168" t="s">
        <v>753</v>
      </c>
      <c r="J6" s="780">
        <v>2525038</v>
      </c>
      <c r="K6" s="789">
        <v>428822</v>
      </c>
      <c r="L6" s="790">
        <f>SUM(J6:K6)</f>
        <v>2953860</v>
      </c>
      <c r="M6" s="791">
        <v>-20228</v>
      </c>
      <c r="N6" s="792">
        <f>SUM(L6:M6)</f>
        <v>2933632</v>
      </c>
    </row>
    <row r="7" spans="1:14" ht="30">
      <c r="A7" s="776">
        <v>4</v>
      </c>
      <c r="B7" s="569" t="s">
        <v>918</v>
      </c>
      <c r="C7" s="780">
        <v>185500</v>
      </c>
      <c r="D7" s="780">
        <v>21000</v>
      </c>
      <c r="E7" s="781">
        <f t="shared" si="0"/>
        <v>206500</v>
      </c>
      <c r="F7" s="780"/>
      <c r="G7" s="780">
        <f t="shared" si="1"/>
        <v>206500</v>
      </c>
      <c r="H7" s="167" t="s">
        <v>796</v>
      </c>
      <c r="I7" s="168" t="s">
        <v>642</v>
      </c>
      <c r="J7" s="780"/>
      <c r="K7" s="791">
        <v>692150</v>
      </c>
      <c r="L7" s="790">
        <f>SUM(J7:K7)</f>
        <v>692150</v>
      </c>
      <c r="M7" s="791">
        <v>392599</v>
      </c>
      <c r="N7" s="792">
        <f>SUM(L7:M7)</f>
        <v>1084749</v>
      </c>
    </row>
    <row r="8" spans="1:14" ht="36">
      <c r="A8" s="776">
        <v>5</v>
      </c>
      <c r="B8" s="569" t="s">
        <v>919</v>
      </c>
      <c r="C8" s="780">
        <v>1800000</v>
      </c>
      <c r="D8" s="780"/>
      <c r="E8" s="781">
        <f t="shared" si="0"/>
        <v>1800000</v>
      </c>
      <c r="F8" s="780"/>
      <c r="G8" s="780">
        <f t="shared" si="1"/>
        <v>1800000</v>
      </c>
      <c r="H8" s="167"/>
      <c r="I8" s="570" t="s">
        <v>799</v>
      </c>
      <c r="J8" s="782">
        <f>SUM(J4:J7)</f>
        <v>30703557</v>
      </c>
      <c r="K8" s="782">
        <f>SUM(K4:K7)</f>
        <v>1418533</v>
      </c>
      <c r="L8" s="782">
        <f>SUM(L4:L7)</f>
        <v>32122090</v>
      </c>
      <c r="M8" s="782">
        <f>SUM(M4:M7)</f>
        <v>1387408</v>
      </c>
      <c r="N8" s="793">
        <f>SUM(N4:N7)</f>
        <v>33509498</v>
      </c>
    </row>
    <row r="9" spans="1:14" ht="90">
      <c r="A9" s="776">
        <v>6</v>
      </c>
      <c r="B9" s="571" t="s">
        <v>1192</v>
      </c>
      <c r="C9" s="782">
        <f>SUM(C4:C8)</f>
        <v>27269100</v>
      </c>
      <c r="D9" s="782">
        <f>SUM(D4:D8)</f>
        <v>882600</v>
      </c>
      <c r="E9" s="781">
        <f t="shared" si="0"/>
        <v>28151700</v>
      </c>
      <c r="F9" s="780">
        <f>SUM(F4:F8)</f>
        <v>0</v>
      </c>
      <c r="G9" s="780">
        <f t="shared" si="1"/>
        <v>28151700</v>
      </c>
      <c r="H9" s="167"/>
      <c r="I9" s="570"/>
      <c r="J9" s="782"/>
      <c r="K9" s="794"/>
      <c r="L9" s="790"/>
      <c r="M9" s="791"/>
      <c r="N9" s="792"/>
    </row>
    <row r="10" spans="1:14" ht="30">
      <c r="A10" s="776">
        <v>7</v>
      </c>
      <c r="B10" s="569" t="s">
        <v>920</v>
      </c>
      <c r="C10" s="780"/>
      <c r="D10" s="780"/>
      <c r="E10" s="781">
        <f t="shared" si="0"/>
        <v>0</v>
      </c>
      <c r="F10" s="780"/>
      <c r="G10" s="780">
        <f t="shared" si="1"/>
        <v>0</v>
      </c>
      <c r="H10" s="167" t="s">
        <v>889</v>
      </c>
      <c r="I10" s="168" t="s">
        <v>321</v>
      </c>
      <c r="J10" s="780">
        <v>1745620</v>
      </c>
      <c r="K10" s="794"/>
      <c r="L10" s="795">
        <v>1745620</v>
      </c>
      <c r="M10" s="791">
        <f>N10-L10</f>
        <v>120380</v>
      </c>
      <c r="N10" s="792">
        <v>1866000</v>
      </c>
    </row>
    <row r="11" spans="1:14" ht="36">
      <c r="A11" s="776">
        <v>8</v>
      </c>
      <c r="B11" s="569" t="s">
        <v>921</v>
      </c>
      <c r="C11" s="780">
        <v>2560000</v>
      </c>
      <c r="D11" s="780">
        <v>53333</v>
      </c>
      <c r="E11" s="781">
        <f t="shared" si="0"/>
        <v>2613333</v>
      </c>
      <c r="F11" s="780"/>
      <c r="G11" s="780">
        <f t="shared" si="1"/>
        <v>2613333</v>
      </c>
      <c r="H11" s="167" t="s">
        <v>793</v>
      </c>
      <c r="I11" s="570" t="s">
        <v>752</v>
      </c>
      <c r="J11" s="780">
        <v>475153</v>
      </c>
      <c r="K11" s="796"/>
      <c r="L11" s="795">
        <v>475153</v>
      </c>
      <c r="M11" s="791">
        <f>N11-L11</f>
        <v>29462</v>
      </c>
      <c r="N11" s="792">
        <v>504615</v>
      </c>
    </row>
    <row r="12" spans="1:14" ht="30">
      <c r="A12" s="776">
        <v>9</v>
      </c>
      <c r="B12" s="569" t="s">
        <v>922</v>
      </c>
      <c r="C12" s="780">
        <v>1413333</v>
      </c>
      <c r="D12" s="780">
        <v>186667</v>
      </c>
      <c r="E12" s="781">
        <f t="shared" si="0"/>
        <v>1600000</v>
      </c>
      <c r="F12" s="780"/>
      <c r="G12" s="780">
        <f t="shared" si="1"/>
        <v>1600000</v>
      </c>
      <c r="H12" s="167" t="s">
        <v>794</v>
      </c>
      <c r="I12" s="168" t="s">
        <v>753</v>
      </c>
      <c r="J12" s="780">
        <v>6964433</v>
      </c>
      <c r="K12" s="797">
        <v>632600</v>
      </c>
      <c r="L12" s="795">
        <v>7597033</v>
      </c>
      <c r="M12" s="791">
        <f>N12-L12</f>
        <v>-1517248</v>
      </c>
      <c r="N12" s="792">
        <v>6079785</v>
      </c>
    </row>
    <row r="13" spans="1:14" s="169" customFormat="1" ht="35.25" customHeight="1">
      <c r="A13" s="776">
        <v>10</v>
      </c>
      <c r="B13" s="571" t="s">
        <v>1193</v>
      </c>
      <c r="C13" s="782">
        <f>SUM(C10:C12)</f>
        <v>3973333</v>
      </c>
      <c r="D13" s="782">
        <f>SUM(D10:D12)</f>
        <v>240000</v>
      </c>
      <c r="E13" s="781">
        <f t="shared" si="0"/>
        <v>4213333</v>
      </c>
      <c r="F13" s="780">
        <f>SUM(F10:F12)</f>
        <v>0</v>
      </c>
      <c r="G13" s="780">
        <f t="shared" si="1"/>
        <v>4213333</v>
      </c>
      <c r="H13" s="167" t="s">
        <v>796</v>
      </c>
      <c r="I13" s="168" t="s">
        <v>890</v>
      </c>
      <c r="J13" s="780">
        <v>25400</v>
      </c>
      <c r="K13" s="797"/>
      <c r="L13" s="795">
        <v>25400</v>
      </c>
      <c r="M13" s="791">
        <f>N13-L13</f>
        <v>253743</v>
      </c>
      <c r="N13" s="798">
        <v>279143</v>
      </c>
    </row>
    <row r="14" spans="1:14" s="169" customFormat="1" ht="36">
      <c r="A14" s="776">
        <v>11</v>
      </c>
      <c r="B14" s="569" t="s">
        <v>797</v>
      </c>
      <c r="C14" s="780">
        <v>384000</v>
      </c>
      <c r="D14" s="780">
        <v>352000</v>
      </c>
      <c r="E14" s="781">
        <f t="shared" si="0"/>
        <v>736000</v>
      </c>
      <c r="F14" s="780"/>
      <c r="G14" s="780">
        <f t="shared" si="1"/>
        <v>736000</v>
      </c>
      <c r="H14" s="167"/>
      <c r="I14" s="570" t="s">
        <v>802</v>
      </c>
      <c r="J14" s="782">
        <v>9210606</v>
      </c>
      <c r="K14" s="797">
        <v>632600</v>
      </c>
      <c r="L14" s="795">
        <v>9843206</v>
      </c>
      <c r="M14" s="791">
        <f>N14-L14</f>
        <v>-1113663</v>
      </c>
      <c r="N14" s="798">
        <v>8729543</v>
      </c>
    </row>
    <row r="15" spans="1:40" s="172" customFormat="1" ht="64.5" customHeight="1">
      <c r="A15" s="776">
        <v>12</v>
      </c>
      <c r="B15" s="170" t="s">
        <v>798</v>
      </c>
      <c r="C15" s="782">
        <f>SUM(C9+C13+C14)</f>
        <v>31626433</v>
      </c>
      <c r="D15" s="782">
        <f>SUM(D9+D13+D14)</f>
        <v>1474600</v>
      </c>
      <c r="E15" s="781">
        <f t="shared" si="0"/>
        <v>33101033</v>
      </c>
      <c r="F15" s="782">
        <f>SUM(F9+F13+F14)</f>
        <v>0</v>
      </c>
      <c r="G15" s="780">
        <f t="shared" si="1"/>
        <v>33101033</v>
      </c>
      <c r="H15" s="167"/>
      <c r="I15" s="168"/>
      <c r="J15" s="799"/>
      <c r="K15" s="799"/>
      <c r="L15" s="800"/>
      <c r="M15" s="796"/>
      <c r="N15" s="80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963"/>
      <c r="AH15" s="963"/>
      <c r="AI15" s="963"/>
      <c r="AJ15" s="963"/>
      <c r="AK15" s="964"/>
      <c r="AL15" s="964"/>
      <c r="AM15" s="964"/>
      <c r="AN15" s="964"/>
    </row>
    <row r="16" spans="1:40" s="176" customFormat="1" ht="38.25" customHeight="1">
      <c r="A16" s="776">
        <v>13</v>
      </c>
      <c r="B16" s="569" t="s">
        <v>800</v>
      </c>
      <c r="C16" s="780">
        <v>5466322</v>
      </c>
      <c r="D16" s="780">
        <v>146890</v>
      </c>
      <c r="E16" s="781">
        <f>SUM(C16:D16)</f>
        <v>5613212</v>
      </c>
      <c r="F16" s="780">
        <v>0</v>
      </c>
      <c r="G16" s="780">
        <f>SUM(E16:F16)</f>
        <v>5613212</v>
      </c>
      <c r="H16" s="167"/>
      <c r="I16" s="168"/>
      <c r="J16" s="802"/>
      <c r="K16" s="802"/>
      <c r="L16" s="803"/>
      <c r="M16" s="797"/>
      <c r="N16" s="804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4"/>
      <c r="AH16" s="174"/>
      <c r="AI16" s="174"/>
      <c r="AJ16" s="174"/>
      <c r="AK16" s="175"/>
      <c r="AL16" s="175"/>
      <c r="AM16" s="175"/>
      <c r="AN16" s="175"/>
    </row>
    <row r="17" spans="1:40" s="176" customFormat="1" ht="38.25" customHeight="1">
      <c r="A17" s="776">
        <v>14</v>
      </c>
      <c r="B17" s="569" t="s">
        <v>801</v>
      </c>
      <c r="C17" s="780">
        <v>2160630</v>
      </c>
      <c r="D17" s="780">
        <v>-847042</v>
      </c>
      <c r="E17" s="781">
        <f>SUM(C17:D17)</f>
        <v>1313588</v>
      </c>
      <c r="F17" s="780">
        <v>-143518</v>
      </c>
      <c r="G17" s="780">
        <v>1170070</v>
      </c>
      <c r="H17" s="167"/>
      <c r="I17" s="168"/>
      <c r="J17" s="802"/>
      <c r="K17" s="802"/>
      <c r="L17" s="803"/>
      <c r="M17" s="797"/>
      <c r="N17" s="804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4"/>
      <c r="AH17" s="174"/>
      <c r="AI17" s="174"/>
      <c r="AJ17" s="174"/>
      <c r="AK17" s="175"/>
      <c r="AL17" s="175"/>
      <c r="AM17" s="175"/>
      <c r="AN17" s="175"/>
    </row>
    <row r="18" spans="1:40" s="176" customFormat="1" ht="54">
      <c r="A18" s="776">
        <v>15</v>
      </c>
      <c r="B18" s="170" t="s">
        <v>802</v>
      </c>
      <c r="C18" s="782">
        <f>SUM(C16:C17)</f>
        <v>7626952</v>
      </c>
      <c r="D18" s="782">
        <f>SUM(D16:D17)</f>
        <v>-700152</v>
      </c>
      <c r="E18" s="783">
        <f>SUM(E16:E17)</f>
        <v>6926800</v>
      </c>
      <c r="F18" s="782">
        <f>SUM(F16:F17)</f>
        <v>-143518</v>
      </c>
      <c r="G18" s="780">
        <f t="shared" si="1"/>
        <v>6783282</v>
      </c>
      <c r="H18" s="167"/>
      <c r="I18" s="168"/>
      <c r="J18" s="802"/>
      <c r="K18" s="797"/>
      <c r="L18" s="805"/>
      <c r="M18" s="797"/>
      <c r="N18" s="804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4"/>
      <c r="AH18" s="174"/>
      <c r="AI18" s="174"/>
      <c r="AJ18" s="174"/>
      <c r="AK18" s="175"/>
      <c r="AL18" s="175"/>
      <c r="AM18" s="175"/>
      <c r="AN18" s="175"/>
    </row>
    <row r="19" spans="1:40" s="176" customFormat="1" ht="36">
      <c r="A19" s="776">
        <v>16</v>
      </c>
      <c r="B19" s="170" t="s">
        <v>1152</v>
      </c>
      <c r="C19" s="782"/>
      <c r="D19" s="782"/>
      <c r="E19" s="783"/>
      <c r="F19" s="782">
        <v>402551</v>
      </c>
      <c r="G19" s="780">
        <f>SUM(E19:F19)</f>
        <v>402551</v>
      </c>
      <c r="H19" s="167"/>
      <c r="I19" s="168"/>
      <c r="J19" s="802"/>
      <c r="K19" s="797"/>
      <c r="L19" s="805"/>
      <c r="M19" s="797"/>
      <c r="N19" s="804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4"/>
      <c r="AH19" s="174"/>
      <c r="AI19" s="174"/>
      <c r="AJ19" s="174"/>
      <c r="AK19" s="175"/>
      <c r="AL19" s="175"/>
      <c r="AM19" s="175"/>
      <c r="AN19" s="175"/>
    </row>
    <row r="20" spans="1:40" s="371" customFormat="1" ht="18">
      <c r="A20" s="776">
        <v>17</v>
      </c>
      <c r="B20" s="170" t="s">
        <v>1104</v>
      </c>
      <c r="C20" s="782"/>
      <c r="D20" s="782"/>
      <c r="E20" s="783"/>
      <c r="F20" s="782">
        <v>340868</v>
      </c>
      <c r="G20" s="780">
        <f>SUM(E20:F20)</f>
        <v>340868</v>
      </c>
      <c r="H20" s="167"/>
      <c r="I20" s="168"/>
      <c r="J20" s="802"/>
      <c r="K20" s="797"/>
      <c r="L20" s="805"/>
      <c r="M20" s="797"/>
      <c r="N20" s="804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9"/>
      <c r="AH20" s="369"/>
      <c r="AI20" s="369"/>
      <c r="AJ20" s="369"/>
      <c r="AK20" s="370"/>
      <c r="AL20" s="370"/>
      <c r="AM20" s="370"/>
      <c r="AN20" s="370"/>
    </row>
    <row r="21" spans="1:40" s="176" customFormat="1" ht="43.5" customHeight="1">
      <c r="A21" s="776">
        <v>18</v>
      </c>
      <c r="B21" s="170" t="s">
        <v>947</v>
      </c>
      <c r="C21" s="782">
        <v>660778</v>
      </c>
      <c r="D21" s="782">
        <v>623685</v>
      </c>
      <c r="E21" s="783">
        <f>SUM(C21:D21)</f>
        <v>1284463</v>
      </c>
      <c r="F21" s="782">
        <f>G21-E21</f>
        <v>-253429</v>
      </c>
      <c r="G21" s="780">
        <v>1031034</v>
      </c>
      <c r="H21" s="167"/>
      <c r="I21" s="168"/>
      <c r="J21" s="782"/>
      <c r="K21" s="797"/>
      <c r="L21" s="805"/>
      <c r="M21" s="797"/>
      <c r="N21" s="804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4"/>
      <c r="AH21" s="174"/>
      <c r="AI21" s="174"/>
      <c r="AJ21" s="174"/>
      <c r="AK21" s="175"/>
      <c r="AL21" s="175"/>
      <c r="AM21" s="175"/>
      <c r="AN21" s="175"/>
    </row>
    <row r="22" spans="1:40" s="172" customFormat="1" ht="64.5" customHeight="1">
      <c r="A22" s="776">
        <v>19</v>
      </c>
      <c r="B22" s="170" t="s">
        <v>969</v>
      </c>
      <c r="C22" s="784"/>
      <c r="D22" s="784">
        <v>653000</v>
      </c>
      <c r="E22" s="785">
        <f>SUM(D22)</f>
        <v>653000</v>
      </c>
      <c r="F22" s="782"/>
      <c r="G22" s="780">
        <f t="shared" si="1"/>
        <v>653000</v>
      </c>
      <c r="H22" s="167"/>
      <c r="I22" s="168"/>
      <c r="J22" s="782"/>
      <c r="K22" s="797"/>
      <c r="L22" s="805"/>
      <c r="M22" s="796"/>
      <c r="N22" s="80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963"/>
      <c r="AH22" s="963"/>
      <c r="AI22" s="963"/>
      <c r="AJ22" s="963"/>
      <c r="AK22" s="964"/>
      <c r="AL22" s="964"/>
      <c r="AM22" s="964"/>
      <c r="AN22" s="964"/>
    </row>
    <row r="23" spans="1:14" ht="36">
      <c r="A23" s="776">
        <v>20</v>
      </c>
      <c r="B23" s="572" t="s">
        <v>1194</v>
      </c>
      <c r="C23" s="784">
        <f>C15+C16+C21</f>
        <v>37753533</v>
      </c>
      <c r="D23" s="784">
        <f>D15+D16+D21+D22</f>
        <v>2898175</v>
      </c>
      <c r="E23" s="785">
        <f>SUM(C23:D23)</f>
        <v>40651708</v>
      </c>
      <c r="F23" s="780">
        <v>363874</v>
      </c>
      <c r="G23" s="780">
        <f>SUM(E23:F23)</f>
        <v>41015582</v>
      </c>
      <c r="H23" s="167"/>
      <c r="I23" s="168"/>
      <c r="J23" s="782"/>
      <c r="K23" s="797"/>
      <c r="L23" s="805"/>
      <c r="M23" s="797"/>
      <c r="N23" s="804"/>
    </row>
    <row r="24" spans="1:14" ht="18">
      <c r="A24" s="776">
        <v>21</v>
      </c>
      <c r="B24" s="170" t="s">
        <v>803</v>
      </c>
      <c r="C24" s="782">
        <f>SUM(C17)</f>
        <v>2160630</v>
      </c>
      <c r="D24" s="782">
        <v>-847042</v>
      </c>
      <c r="E24" s="782">
        <f>SUM(C24:D24)</f>
        <v>1313588</v>
      </c>
      <c r="F24" s="782">
        <f>SUM(F17)</f>
        <v>-143518</v>
      </c>
      <c r="G24" s="780">
        <f t="shared" si="1"/>
        <v>1170070</v>
      </c>
      <c r="H24" s="167"/>
      <c r="I24" s="168"/>
      <c r="J24" s="782"/>
      <c r="K24" s="796"/>
      <c r="L24" s="806"/>
      <c r="M24" s="797"/>
      <c r="N24" s="804"/>
    </row>
    <row r="25" spans="1:14" ht="18">
      <c r="A25" s="776">
        <v>22</v>
      </c>
      <c r="B25" s="170" t="s">
        <v>1153</v>
      </c>
      <c r="C25" s="782"/>
      <c r="D25" s="782"/>
      <c r="E25" s="782"/>
      <c r="F25" s="782">
        <v>62</v>
      </c>
      <c r="G25" s="780">
        <f>SUM(E25:F25)</f>
        <v>62</v>
      </c>
      <c r="H25" s="167"/>
      <c r="I25" s="168"/>
      <c r="J25" s="782"/>
      <c r="K25" s="796"/>
      <c r="L25" s="806"/>
      <c r="M25" s="797"/>
      <c r="N25" s="804"/>
    </row>
    <row r="26" spans="1:14" ht="36">
      <c r="A26" s="776">
        <v>23</v>
      </c>
      <c r="B26" s="170" t="s">
        <v>1154</v>
      </c>
      <c r="C26" s="782"/>
      <c r="D26" s="782"/>
      <c r="E26" s="782"/>
      <c r="F26" s="782">
        <v>53327</v>
      </c>
      <c r="G26" s="780">
        <f>SUM(E26:F26)</f>
        <v>53327</v>
      </c>
      <c r="H26" s="167"/>
      <c r="I26" s="168"/>
      <c r="J26" s="782"/>
      <c r="K26" s="796"/>
      <c r="L26" s="806"/>
      <c r="M26" s="797"/>
      <c r="N26" s="804"/>
    </row>
    <row r="27" spans="1:14" ht="36.75" thickBot="1">
      <c r="A27" s="777">
        <v>24</v>
      </c>
      <c r="B27" s="573" t="s">
        <v>1195</v>
      </c>
      <c r="C27" s="786">
        <f>SUM(C23:C24)</f>
        <v>39914163</v>
      </c>
      <c r="D27" s="786">
        <f>SUM(D23:D24)</f>
        <v>2051133</v>
      </c>
      <c r="E27" s="787">
        <f>SUM(E23:E24)</f>
        <v>41965296</v>
      </c>
      <c r="F27" s="786">
        <f>SUM(F23:F26)</f>
        <v>273745</v>
      </c>
      <c r="G27" s="788">
        <f>SUM(G23:G26)</f>
        <v>42239041</v>
      </c>
      <c r="H27" s="778" t="s">
        <v>10</v>
      </c>
      <c r="I27" s="779" t="s">
        <v>804</v>
      </c>
      <c r="J27" s="807">
        <v>39914163</v>
      </c>
      <c r="K27" s="807">
        <v>2051133</v>
      </c>
      <c r="L27" s="808">
        <v>41965296</v>
      </c>
      <c r="M27" s="809">
        <f>M8+M14</f>
        <v>273745</v>
      </c>
      <c r="N27" s="810">
        <f>SUM(L27:M27)</f>
        <v>42239041</v>
      </c>
    </row>
  </sheetData>
  <sheetProtection/>
  <mergeCells count="4">
    <mergeCell ref="AG22:AJ22"/>
    <mergeCell ref="AK22:AN22"/>
    <mergeCell ref="AG15:AJ15"/>
    <mergeCell ref="AK15:AN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8" r:id="rId1"/>
  <headerFooter>
    <oddHeader>&amp;LMagyarpolányi Óvoda és Egységes Óvoda-bölcsőde&amp;C2016. ÉVI KÖLTSÉGVETÉS
BEVÉTELEK ÉS KIADÁSOK ALAKULÁSA&amp;R8.a. melléklet a 4/2017. (V. 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Layout" workbookViewId="0" topLeftCell="D1">
      <selection activeCell="H11" sqref="H11"/>
    </sheetView>
  </sheetViews>
  <sheetFormatPr defaultColWidth="9.00390625" defaultRowHeight="12.75"/>
  <cols>
    <col min="1" max="1" width="9.125" style="38" customWidth="1"/>
    <col min="2" max="2" width="13.875" style="38" customWidth="1"/>
    <col min="3" max="3" width="56.75390625" style="38" customWidth="1"/>
    <col min="4" max="8" width="26.00390625" style="38" customWidth="1"/>
    <col min="9" max="16384" width="9.125" style="38" customWidth="1"/>
  </cols>
  <sheetData>
    <row r="1" spans="1:8" ht="12.75">
      <c r="A1" s="135"/>
      <c r="B1" s="139"/>
      <c r="C1" s="135"/>
      <c r="D1" s="135"/>
      <c r="E1" s="135"/>
      <c r="F1" s="135"/>
      <c r="G1" s="135"/>
      <c r="H1" s="135"/>
    </row>
    <row r="2" spans="1:8" ht="12.75">
      <c r="A2" s="141"/>
      <c r="B2" s="136" t="s">
        <v>2</v>
      </c>
      <c r="C2" s="136" t="s">
        <v>152</v>
      </c>
      <c r="D2" s="136" t="s">
        <v>4</v>
      </c>
      <c r="E2" s="136" t="s">
        <v>5</v>
      </c>
      <c r="F2" s="136" t="s">
        <v>6</v>
      </c>
      <c r="G2" s="136" t="s">
        <v>314</v>
      </c>
      <c r="H2" s="136" t="s">
        <v>314</v>
      </c>
    </row>
    <row r="3" spans="1:8" ht="76.5">
      <c r="A3" s="137">
        <v>1</v>
      </c>
      <c r="B3" s="138" t="s">
        <v>701</v>
      </c>
      <c r="C3" s="138" t="s">
        <v>702</v>
      </c>
      <c r="D3" s="138" t="s">
        <v>703</v>
      </c>
      <c r="E3" s="138" t="s">
        <v>704</v>
      </c>
      <c r="F3" s="138" t="s">
        <v>754</v>
      </c>
      <c r="G3" s="138" t="s">
        <v>706</v>
      </c>
      <c r="H3" s="138" t="s">
        <v>755</v>
      </c>
    </row>
    <row r="4" spans="1:8" ht="49.5" customHeight="1">
      <c r="A4" s="137">
        <v>2</v>
      </c>
      <c r="B4" s="143" t="s">
        <v>805</v>
      </c>
      <c r="C4" s="177" t="s">
        <v>806</v>
      </c>
      <c r="D4" s="647">
        <f>E4+F4+G4+H4</f>
        <v>18581555</v>
      </c>
      <c r="E4" s="647">
        <v>14401966</v>
      </c>
      <c r="F4" s="647">
        <v>3868139</v>
      </c>
      <c r="G4" s="647">
        <v>311450</v>
      </c>
      <c r="H4" s="647"/>
    </row>
    <row r="5" spans="1:8" ht="49.5" customHeight="1">
      <c r="A5" s="137">
        <v>3</v>
      </c>
      <c r="B5" s="143" t="s">
        <v>807</v>
      </c>
      <c r="C5" s="177" t="s">
        <v>808</v>
      </c>
      <c r="D5" s="647">
        <f>E5+F5+G5+H5</f>
        <v>2200888</v>
      </c>
      <c r="E5" s="647"/>
      <c r="F5" s="647"/>
      <c r="G5" s="647">
        <v>2200888</v>
      </c>
      <c r="H5" s="647"/>
    </row>
    <row r="6" spans="1:8" ht="49.5" customHeight="1">
      <c r="A6" s="137">
        <v>4</v>
      </c>
      <c r="B6" s="143" t="s">
        <v>809</v>
      </c>
      <c r="C6" s="177" t="s">
        <v>810</v>
      </c>
      <c r="D6" s="647">
        <f>E6+F6+G6+H6</f>
        <v>9921114</v>
      </c>
      <c r="E6" s="647">
        <v>7816880</v>
      </c>
      <c r="F6" s="647">
        <v>2091534</v>
      </c>
      <c r="G6" s="647">
        <v>12700</v>
      </c>
      <c r="H6" s="647"/>
    </row>
    <row r="7" spans="1:8" ht="49.5" customHeight="1">
      <c r="A7" s="137">
        <v>5</v>
      </c>
      <c r="B7" s="143" t="s">
        <v>811</v>
      </c>
      <c r="C7" s="177" t="s">
        <v>812</v>
      </c>
      <c r="D7" s="647">
        <f>E7+F7+G7+H7</f>
        <v>9210606</v>
      </c>
      <c r="E7" s="647">
        <v>1745620</v>
      </c>
      <c r="F7" s="647">
        <v>475153</v>
      </c>
      <c r="G7" s="647">
        <v>6964433</v>
      </c>
      <c r="H7" s="647">
        <v>25400</v>
      </c>
    </row>
    <row r="8" spans="1:8" ht="49.5" customHeight="1">
      <c r="A8" s="137">
        <v>6</v>
      </c>
      <c r="B8" s="965" t="s">
        <v>758</v>
      </c>
      <c r="C8" s="966"/>
      <c r="D8" s="647">
        <f>SUM(D4:D7)</f>
        <v>39914163</v>
      </c>
      <c r="E8" s="712">
        <f>SUM(E4:E7)</f>
        <v>23964466</v>
      </c>
      <c r="F8" s="712">
        <f>SUM(F4:F7)</f>
        <v>6434826</v>
      </c>
      <c r="G8" s="712">
        <f>SUM(G4:G7)</f>
        <v>9489471</v>
      </c>
      <c r="H8" s="712">
        <f>SUM(H4:H7)</f>
        <v>25400</v>
      </c>
    </row>
    <row r="9" spans="1:8" ht="49.5" customHeight="1">
      <c r="A9" s="137">
        <v>7</v>
      </c>
      <c r="B9" s="860" t="s">
        <v>1155</v>
      </c>
      <c r="C9" s="860"/>
      <c r="D9" s="647">
        <f>E9+F9+G9+H9</f>
        <v>2051133</v>
      </c>
      <c r="E9" s="679">
        <v>234300</v>
      </c>
      <c r="F9" s="679">
        <v>63261</v>
      </c>
      <c r="G9" s="679">
        <v>1061422</v>
      </c>
      <c r="H9" s="679">
        <v>692150</v>
      </c>
    </row>
    <row r="10" spans="1:8" s="356" customFormat="1" ht="38.25" customHeight="1">
      <c r="A10" s="137">
        <v>8</v>
      </c>
      <c r="B10" s="860" t="s">
        <v>941</v>
      </c>
      <c r="C10" s="860"/>
      <c r="D10" s="647">
        <f>SUM(D8:D9)</f>
        <v>41965296</v>
      </c>
      <c r="E10" s="811">
        <f>SUM(E8:E9)</f>
        <v>24198766</v>
      </c>
      <c r="F10" s="811">
        <f>SUM(F8:F9)</f>
        <v>6498087</v>
      </c>
      <c r="G10" s="811">
        <f>SUM(G8:G9)</f>
        <v>10550893</v>
      </c>
      <c r="H10" s="811">
        <f>SUM(H8:H9)</f>
        <v>717550</v>
      </c>
    </row>
    <row r="11" spans="1:8" ht="38.25" customHeight="1">
      <c r="A11" s="137">
        <v>9</v>
      </c>
      <c r="B11" s="860" t="s">
        <v>1156</v>
      </c>
      <c r="C11" s="860"/>
      <c r="D11" s="647">
        <f>E11+F11+G11+H11</f>
        <v>273746</v>
      </c>
      <c r="E11" s="811">
        <v>872541</v>
      </c>
      <c r="F11" s="811">
        <v>292338</v>
      </c>
      <c r="G11" s="811">
        <v>-1537475</v>
      </c>
      <c r="H11" s="811">
        <v>646342</v>
      </c>
    </row>
    <row r="12" spans="1:8" ht="36.75" customHeight="1">
      <c r="A12" s="137">
        <v>10</v>
      </c>
      <c r="B12" s="860" t="s">
        <v>1157</v>
      </c>
      <c r="C12" s="860"/>
      <c r="D12" s="647">
        <f>SUM(D10:D11)</f>
        <v>42239042</v>
      </c>
      <c r="E12" s="811">
        <f>SUM(E10:E11)</f>
        <v>25071307</v>
      </c>
      <c r="F12" s="811">
        <f>SUM(F10:F11)</f>
        <v>6790425</v>
      </c>
      <c r="G12" s="811">
        <f>SUM(G10:G11)</f>
        <v>9013418</v>
      </c>
      <c r="H12" s="811">
        <f>SUM(H10:H11)</f>
        <v>1363892</v>
      </c>
    </row>
  </sheetData>
  <sheetProtection/>
  <mergeCells count="5">
    <mergeCell ref="B8:C8"/>
    <mergeCell ref="B10:C10"/>
    <mergeCell ref="B9:C9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&amp;LMagyarpolányiÓvoda és Egységes Óvoda-bölcsőde&amp;C2016. ÉVI KÖLTSÉGVETÉS
KIADÁSOK&amp;R8.b. melléklet a 4/2017. (V. 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view="pageLayout" workbookViewId="0" topLeftCell="AL1">
      <selection activeCell="A3" sqref="A3"/>
    </sheetView>
  </sheetViews>
  <sheetFormatPr defaultColWidth="9.00390625" defaultRowHeight="12.75"/>
  <cols>
    <col min="1" max="1" width="4.375" style="188" bestFit="1" customWidth="1"/>
    <col min="2" max="2" width="90.125" style="178" bestFit="1" customWidth="1"/>
    <col min="3" max="3" width="19.875" style="178" customWidth="1"/>
    <col min="4" max="4" width="9.375" style="178" bestFit="1" customWidth="1"/>
    <col min="5" max="5" width="12.75390625" style="178" bestFit="1" customWidth="1"/>
    <col min="6" max="6" width="8.25390625" style="178" bestFit="1" customWidth="1"/>
    <col min="7" max="7" width="12.75390625" style="178" bestFit="1" customWidth="1"/>
    <col min="8" max="8" width="10.25390625" style="178" bestFit="1" customWidth="1"/>
    <col min="9" max="9" width="12.75390625" style="178" bestFit="1" customWidth="1"/>
    <col min="10" max="12" width="11.375" style="178" bestFit="1" customWidth="1"/>
    <col min="13" max="13" width="10.25390625" style="178" bestFit="1" customWidth="1"/>
    <col min="14" max="15" width="11.375" style="178" bestFit="1" customWidth="1"/>
    <col min="16" max="16" width="9.625" style="178" bestFit="1" customWidth="1"/>
    <col min="17" max="17" width="12.75390625" style="178" bestFit="1" customWidth="1"/>
    <col min="18" max="18" width="9.625" style="178" bestFit="1" customWidth="1"/>
    <col min="19" max="19" width="12.75390625" style="178" bestFit="1" customWidth="1"/>
    <col min="20" max="20" width="18.25390625" style="178" bestFit="1" customWidth="1"/>
    <col min="21" max="21" width="13.875" style="178" bestFit="1" customWidth="1"/>
    <col min="22" max="22" width="12.75390625" style="178" bestFit="1" customWidth="1"/>
    <col min="23" max="23" width="11.375" style="178" bestFit="1" customWidth="1"/>
    <col min="24" max="24" width="12.75390625" style="178" bestFit="1" customWidth="1"/>
    <col min="25" max="25" width="11.375" style="178" bestFit="1" customWidth="1"/>
    <col min="26" max="26" width="9.625" style="178" bestFit="1" customWidth="1"/>
    <col min="27" max="27" width="16.125" style="189" bestFit="1" customWidth="1"/>
    <col min="28" max="28" width="12.125" style="190" bestFit="1" customWidth="1"/>
    <col min="29" max="29" width="11.375" style="85" bestFit="1" customWidth="1"/>
    <col min="30" max="30" width="32.75390625" style="85" bestFit="1" customWidth="1"/>
    <col min="31" max="31" width="11.375" style="85" bestFit="1" customWidth="1"/>
    <col min="32" max="33" width="16.125" style="86" customWidth="1"/>
    <col min="34" max="35" width="15.25390625" style="86" customWidth="1"/>
    <col min="36" max="37" width="16.375" style="86" customWidth="1"/>
    <col min="38" max="38" width="16.00390625" style="110" customWidth="1"/>
    <col min="39" max="40" width="16.125" style="86" customWidth="1"/>
    <col min="41" max="41" width="18.25390625" style="110" customWidth="1"/>
    <col min="42" max="42" width="15.625" style="355" customWidth="1"/>
    <col min="43" max="43" width="16.875" style="354" customWidth="1"/>
    <col min="44" max="44" width="11.375" style="0" bestFit="1" customWidth="1"/>
    <col min="45" max="45" width="9.625" style="178" bestFit="1" customWidth="1"/>
    <col min="46" max="46" width="11.375" style="178" bestFit="1" customWidth="1"/>
    <col min="47" max="47" width="14.00390625" style="178" bestFit="1" customWidth="1"/>
    <col min="48" max="48" width="11.375" style="178" bestFit="1" customWidth="1"/>
    <col min="49" max="49" width="15.75390625" style="178" bestFit="1" customWidth="1"/>
    <col min="50" max="16384" width="9.125" style="178" customWidth="1"/>
  </cols>
  <sheetData>
    <row r="1" spans="1:41" ht="25.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6"/>
      <c r="AN1" s="976"/>
      <c r="AO1" s="976"/>
    </row>
    <row r="2" spans="1:41" ht="15.75" customHeight="1" thickBot="1">
      <c r="A2" s="977"/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Y2" s="977"/>
      <c r="Z2" s="977"/>
      <c r="AA2" s="977"/>
      <c r="AB2" s="977"/>
      <c r="AC2" s="977"/>
      <c r="AD2" s="977"/>
      <c r="AE2" s="977"/>
      <c r="AF2" s="977"/>
      <c r="AG2" s="977"/>
      <c r="AH2" s="977"/>
      <c r="AI2" s="977"/>
      <c r="AJ2" s="977"/>
      <c r="AK2" s="977"/>
      <c r="AL2" s="977"/>
      <c r="AM2" s="977"/>
      <c r="AN2" s="977"/>
      <c r="AO2" s="977"/>
    </row>
    <row r="3" spans="1:44" ht="34.5" customHeight="1" thickBot="1">
      <c r="A3" s="574"/>
      <c r="B3" s="603" t="s">
        <v>2</v>
      </c>
      <c r="C3" s="604"/>
      <c r="D3" s="575" t="s">
        <v>152</v>
      </c>
      <c r="E3" s="418" t="s">
        <v>4</v>
      </c>
      <c r="F3" s="418" t="s">
        <v>5</v>
      </c>
      <c r="G3" s="418" t="s">
        <v>6</v>
      </c>
      <c r="H3" s="576" t="s">
        <v>314</v>
      </c>
      <c r="I3" s="418" t="s">
        <v>666</v>
      </c>
      <c r="J3" s="418" t="s">
        <v>667</v>
      </c>
      <c r="K3" s="418" t="s">
        <v>668</v>
      </c>
      <c r="L3" s="418" t="s">
        <v>669</v>
      </c>
      <c r="M3" s="418" t="s">
        <v>10</v>
      </c>
      <c r="N3" s="418" t="s">
        <v>670</v>
      </c>
      <c r="O3" s="418" t="s">
        <v>671</v>
      </c>
      <c r="P3" s="418" t="s">
        <v>672</v>
      </c>
      <c r="Q3" s="418" t="s">
        <v>673</v>
      </c>
      <c r="R3" s="576" t="s">
        <v>674</v>
      </c>
      <c r="S3" s="418" t="s">
        <v>675</v>
      </c>
      <c r="T3" s="577" t="s">
        <v>676</v>
      </c>
      <c r="U3" s="577" t="s">
        <v>677</v>
      </c>
      <c r="V3" s="577" t="s">
        <v>678</v>
      </c>
      <c r="W3" s="577" t="s">
        <v>679</v>
      </c>
      <c r="X3" s="577" t="s">
        <v>1161</v>
      </c>
      <c r="Y3" s="578" t="s">
        <v>681</v>
      </c>
      <c r="Z3" s="418" t="s">
        <v>682</v>
      </c>
      <c r="AA3" s="418" t="s">
        <v>683</v>
      </c>
      <c r="AB3" s="418" t="s">
        <v>684</v>
      </c>
      <c r="AC3" s="579" t="s">
        <v>685</v>
      </c>
      <c r="AD3" s="578" t="s">
        <v>686</v>
      </c>
      <c r="AE3" s="419" t="s">
        <v>687</v>
      </c>
      <c r="AF3" s="419" t="s">
        <v>688</v>
      </c>
      <c r="AG3" s="618" t="s">
        <v>689</v>
      </c>
      <c r="AH3" s="619" t="s">
        <v>1002</v>
      </c>
      <c r="AI3" s="178"/>
      <c r="AJ3" s="178"/>
      <c r="AK3" s="178"/>
      <c r="AL3" s="178"/>
      <c r="AM3" s="178"/>
      <c r="AN3" s="178"/>
      <c r="AO3" s="178"/>
      <c r="AP3" s="178"/>
      <c r="AQ3" s="178"/>
      <c r="AR3" s="178"/>
    </row>
    <row r="4" spans="1:44" ht="34.5" customHeight="1">
      <c r="A4" s="978" t="s">
        <v>334</v>
      </c>
      <c r="B4" s="550" t="s">
        <v>8</v>
      </c>
      <c r="C4" s="551"/>
      <c r="D4" s="556" t="s">
        <v>153</v>
      </c>
      <c r="E4" s="973" t="s">
        <v>813</v>
      </c>
      <c r="F4" s="974"/>
      <c r="G4" s="974"/>
      <c r="H4" s="974"/>
      <c r="I4" s="974"/>
      <c r="J4" s="974" t="s">
        <v>814</v>
      </c>
      <c r="K4" s="974"/>
      <c r="L4" s="974"/>
      <c r="M4" s="974"/>
      <c r="N4" s="974"/>
      <c r="O4" s="974" t="s">
        <v>815</v>
      </c>
      <c r="P4" s="974"/>
      <c r="Q4" s="974"/>
      <c r="R4" s="974"/>
      <c r="S4" s="975"/>
      <c r="T4" s="970" t="s">
        <v>1158</v>
      </c>
      <c r="U4" s="971"/>
      <c r="V4" s="971"/>
      <c r="W4" s="971"/>
      <c r="X4" s="972"/>
      <c r="Y4" s="967" t="s">
        <v>811</v>
      </c>
      <c r="Z4" s="968"/>
      <c r="AA4" s="968"/>
      <c r="AB4" s="968"/>
      <c r="AC4" s="969"/>
      <c r="AD4" s="605" t="s">
        <v>1159</v>
      </c>
      <c r="AE4" s="561"/>
      <c r="AF4" s="561"/>
      <c r="AG4" s="561"/>
      <c r="AH4" s="606"/>
      <c r="AI4" s="178"/>
      <c r="AJ4" s="178"/>
      <c r="AK4" s="178"/>
      <c r="AL4" s="178"/>
      <c r="AM4" s="178"/>
      <c r="AN4" s="178"/>
      <c r="AO4" s="178"/>
      <c r="AP4" s="178"/>
      <c r="AQ4" s="178"/>
      <c r="AR4" s="178"/>
    </row>
    <row r="5" spans="1:44" ht="47.25">
      <c r="A5" s="979"/>
      <c r="B5" s="552"/>
      <c r="C5" s="553"/>
      <c r="D5" s="557"/>
      <c r="E5" s="607"/>
      <c r="F5" s="608"/>
      <c r="G5" s="608"/>
      <c r="H5" s="608"/>
      <c r="I5" s="608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10" t="s">
        <v>818</v>
      </c>
      <c r="U5" s="424" t="s">
        <v>1009</v>
      </c>
      <c r="V5" s="424" t="s">
        <v>932</v>
      </c>
      <c r="W5" s="580"/>
      <c r="X5" s="581"/>
      <c r="Y5" s="611"/>
      <c r="Z5" s="612"/>
      <c r="AA5" s="612"/>
      <c r="AB5" s="612"/>
      <c r="AC5" s="613"/>
      <c r="AD5" s="614" t="s">
        <v>983</v>
      </c>
      <c r="AE5" s="561" t="s">
        <v>931</v>
      </c>
      <c r="AF5" s="561" t="s">
        <v>954</v>
      </c>
      <c r="AG5" s="195" t="s">
        <v>1160</v>
      </c>
      <c r="AH5" s="615" t="s">
        <v>1161</v>
      </c>
      <c r="AI5" s="178"/>
      <c r="AJ5" s="178"/>
      <c r="AK5" s="178"/>
      <c r="AL5" s="178"/>
      <c r="AM5" s="178"/>
      <c r="AN5" s="178"/>
      <c r="AO5" s="178"/>
      <c r="AP5" s="178"/>
      <c r="AQ5" s="178"/>
      <c r="AR5" s="178"/>
    </row>
    <row r="6" spans="1:44" ht="148.5" customHeight="1">
      <c r="A6" s="980"/>
      <c r="B6" s="554"/>
      <c r="C6" s="555"/>
      <c r="D6" s="558"/>
      <c r="E6" s="314" t="s">
        <v>816</v>
      </c>
      <c r="F6" s="314" t="s">
        <v>931</v>
      </c>
      <c r="G6" s="314" t="s">
        <v>932</v>
      </c>
      <c r="H6" s="582" t="s">
        <v>1117</v>
      </c>
      <c r="I6" s="583" t="s">
        <v>1161</v>
      </c>
      <c r="J6" s="314" t="s">
        <v>817</v>
      </c>
      <c r="K6" s="314" t="s">
        <v>931</v>
      </c>
      <c r="L6" s="314" t="s">
        <v>932</v>
      </c>
      <c r="M6" s="314"/>
      <c r="N6" s="583" t="s">
        <v>1161</v>
      </c>
      <c r="O6" s="314" t="s">
        <v>1010</v>
      </c>
      <c r="P6" s="314" t="s">
        <v>931</v>
      </c>
      <c r="Q6" s="314" t="s">
        <v>932</v>
      </c>
      <c r="R6" s="582" t="s">
        <v>1117</v>
      </c>
      <c r="S6" s="583" t="s">
        <v>1161</v>
      </c>
      <c r="T6" s="616"/>
      <c r="U6" s="549"/>
      <c r="V6" s="549"/>
      <c r="W6" s="583"/>
      <c r="X6" s="584" t="s">
        <v>1161</v>
      </c>
      <c r="Y6" s="585" t="s">
        <v>819</v>
      </c>
      <c r="Z6" s="314" t="s">
        <v>931</v>
      </c>
      <c r="AA6" s="314" t="s">
        <v>932</v>
      </c>
      <c r="AB6" s="583" t="s">
        <v>1160</v>
      </c>
      <c r="AC6" s="584" t="s">
        <v>1161</v>
      </c>
      <c r="AD6" s="614"/>
      <c r="AE6" s="561"/>
      <c r="AF6" s="561"/>
      <c r="AG6" s="195"/>
      <c r="AH6" s="615"/>
      <c r="AI6" s="178"/>
      <c r="AJ6" s="178"/>
      <c r="AK6" s="178"/>
      <c r="AL6" s="178"/>
      <c r="AM6" s="178"/>
      <c r="AN6" s="178"/>
      <c r="AO6" s="178"/>
      <c r="AP6" s="178"/>
      <c r="AQ6" s="178"/>
      <c r="AR6" s="178"/>
    </row>
    <row r="7" spans="1:44" ht="22.5" customHeight="1">
      <c r="A7" s="586">
        <v>1</v>
      </c>
      <c r="B7" s="328" t="s">
        <v>378</v>
      </c>
      <c r="C7" s="179"/>
      <c r="D7" s="329" t="s">
        <v>379</v>
      </c>
      <c r="E7" s="315">
        <v>13303856</v>
      </c>
      <c r="F7" s="315">
        <v>64800</v>
      </c>
      <c r="G7" s="316">
        <f>SUM(E7:F7)</f>
        <v>13368656</v>
      </c>
      <c r="H7" s="315">
        <f>I7-G7</f>
        <v>-91262</v>
      </c>
      <c r="I7" s="316">
        <v>13277394</v>
      </c>
      <c r="J7" s="315">
        <v>0</v>
      </c>
      <c r="K7" s="315">
        <v>0</v>
      </c>
      <c r="L7" s="316">
        <f>SUM(J7:K7)</f>
        <v>0</v>
      </c>
      <c r="M7" s="316"/>
      <c r="N7" s="316"/>
      <c r="O7" s="315">
        <v>7405368</v>
      </c>
      <c r="P7" s="315">
        <v>169500</v>
      </c>
      <c r="Q7" s="316">
        <f>SUM(O7:P7)</f>
        <v>7574868</v>
      </c>
      <c r="R7" s="315">
        <f>S7-Q7</f>
        <v>179408</v>
      </c>
      <c r="S7" s="316">
        <v>7754276</v>
      </c>
      <c r="T7" s="587">
        <f>E7+J7+O7</f>
        <v>20709224</v>
      </c>
      <c r="U7" s="316">
        <f>F7+K7+P7</f>
        <v>234300</v>
      </c>
      <c r="V7" s="316">
        <f>SUM(T7:U7)</f>
        <v>20943524</v>
      </c>
      <c r="W7" s="316">
        <f>H7+M7+R7</f>
        <v>88146</v>
      </c>
      <c r="X7" s="420">
        <f>SUM(V7:W7)</f>
        <v>21031670</v>
      </c>
      <c r="Y7" s="588">
        <v>1350000</v>
      </c>
      <c r="Z7" s="315"/>
      <c r="AA7" s="316">
        <f>SUM(Y7:Z7)</f>
        <v>1350000</v>
      </c>
      <c r="AB7" s="316">
        <f>AC7-AA7</f>
        <v>60000</v>
      </c>
      <c r="AC7" s="420">
        <v>1410000</v>
      </c>
      <c r="AD7" s="589">
        <f aca="true" t="shared" si="0" ref="AD7:AD25">T7+Y7</f>
        <v>22059224</v>
      </c>
      <c r="AE7" s="318">
        <f aca="true" t="shared" si="1" ref="AE7:AE25">F7+K7+P7+Z7</f>
        <v>234300</v>
      </c>
      <c r="AF7" s="590">
        <f>SUM(AD7:AE7)</f>
        <v>22293524</v>
      </c>
      <c r="AG7" s="591">
        <f>W7+AB7</f>
        <v>148146</v>
      </c>
      <c r="AH7" s="592">
        <f>SUM(AF7:AG7)</f>
        <v>22441670</v>
      </c>
      <c r="AI7" s="178"/>
      <c r="AJ7" s="178"/>
      <c r="AK7" s="178"/>
      <c r="AL7" s="178"/>
      <c r="AM7" s="178"/>
      <c r="AN7" s="178"/>
      <c r="AO7" s="178"/>
      <c r="AP7" s="178"/>
      <c r="AQ7" s="178"/>
      <c r="AR7" s="178"/>
    </row>
    <row r="8" spans="1:44" ht="22.5" customHeight="1">
      <c r="A8" s="586">
        <v>2</v>
      </c>
      <c r="B8" s="328" t="s">
        <v>384</v>
      </c>
      <c r="C8" s="179"/>
      <c r="D8" s="324" t="s">
        <v>385</v>
      </c>
      <c r="E8" s="315"/>
      <c r="F8" s="315"/>
      <c r="G8" s="316">
        <f aca="true" t="shared" si="2" ref="G8:G61">SUM(E8:F8)</f>
        <v>0</v>
      </c>
      <c r="H8" s="315">
        <f aca="true" t="shared" si="3" ref="H8:H61">I8-G8</f>
        <v>0</v>
      </c>
      <c r="I8" s="316"/>
      <c r="J8" s="315"/>
      <c r="K8" s="315"/>
      <c r="L8" s="316">
        <f aca="true" t="shared" si="4" ref="L8:L61">SUM(J8:K8)</f>
        <v>0</v>
      </c>
      <c r="M8" s="316"/>
      <c r="N8" s="316"/>
      <c r="O8" s="315"/>
      <c r="P8" s="315"/>
      <c r="Q8" s="316">
        <f aca="true" t="shared" si="5" ref="Q8:Q61">SUM(O8:P8)</f>
        <v>0</v>
      </c>
      <c r="R8" s="315">
        <f aca="true" t="shared" si="6" ref="R8:R61">S8-Q8</f>
        <v>0</v>
      </c>
      <c r="S8" s="316"/>
      <c r="T8" s="587">
        <f aca="true" t="shared" si="7" ref="T8:U25">E8+J8+O8</f>
        <v>0</v>
      </c>
      <c r="U8" s="316">
        <f t="shared" si="7"/>
        <v>0</v>
      </c>
      <c r="V8" s="316">
        <f aca="true" t="shared" si="8" ref="V8:V61">SUM(T8:U8)</f>
        <v>0</v>
      </c>
      <c r="W8" s="316">
        <f aca="true" t="shared" si="9" ref="W8:W61">H8+M8+R8</f>
        <v>0</v>
      </c>
      <c r="X8" s="420">
        <f aca="true" t="shared" si="10" ref="X8:X61">SUM(V8:W8)</f>
        <v>0</v>
      </c>
      <c r="Y8" s="588"/>
      <c r="Z8" s="315"/>
      <c r="AA8" s="316">
        <f aca="true" t="shared" si="11" ref="AA8:AA61">SUM(Y8:Z8)</f>
        <v>0</v>
      </c>
      <c r="AB8" s="316">
        <f aca="true" t="shared" si="12" ref="AB8:AB61">AC8-AA8</f>
        <v>0</v>
      </c>
      <c r="AC8" s="420">
        <v>0</v>
      </c>
      <c r="AD8" s="589">
        <f t="shared" si="0"/>
        <v>0</v>
      </c>
      <c r="AE8" s="318">
        <f t="shared" si="1"/>
        <v>0</v>
      </c>
      <c r="AF8" s="590">
        <f aca="true" t="shared" si="13" ref="AF8:AF60">SUM(AD8:AE8)</f>
        <v>0</v>
      </c>
      <c r="AG8" s="591">
        <f aca="true" t="shared" si="14" ref="AG8:AG61">W8+AB8</f>
        <v>0</v>
      </c>
      <c r="AH8" s="592">
        <f aca="true" t="shared" si="15" ref="AH8:AH61">SUM(AF8:AG8)</f>
        <v>0</v>
      </c>
      <c r="AI8" s="178"/>
      <c r="AJ8" s="178"/>
      <c r="AK8" s="178"/>
      <c r="AL8" s="178"/>
      <c r="AM8" s="178"/>
      <c r="AN8" s="178"/>
      <c r="AO8" s="178"/>
      <c r="AP8" s="178"/>
      <c r="AQ8" s="178"/>
      <c r="AR8" s="178"/>
    </row>
    <row r="9" spans="1:44" ht="22.5" customHeight="1">
      <c r="A9" s="586">
        <v>3</v>
      </c>
      <c r="B9" s="327" t="s">
        <v>387</v>
      </c>
      <c r="C9" s="180"/>
      <c r="D9" s="324" t="s">
        <v>388</v>
      </c>
      <c r="E9" s="315">
        <v>155566</v>
      </c>
      <c r="F9" s="315"/>
      <c r="G9" s="316">
        <f t="shared" si="2"/>
        <v>155566</v>
      </c>
      <c r="H9" s="315">
        <f t="shared" si="3"/>
        <v>454434</v>
      </c>
      <c r="I9" s="316">
        <v>610000</v>
      </c>
      <c r="J9" s="315"/>
      <c r="K9" s="315"/>
      <c r="L9" s="316">
        <f t="shared" si="4"/>
        <v>0</v>
      </c>
      <c r="M9" s="316"/>
      <c r="N9" s="316"/>
      <c r="O9" s="315">
        <v>96644</v>
      </c>
      <c r="P9" s="315"/>
      <c r="Q9" s="316">
        <f t="shared" si="5"/>
        <v>96644</v>
      </c>
      <c r="R9" s="315">
        <f t="shared" si="6"/>
        <v>159356</v>
      </c>
      <c r="S9" s="316">
        <v>256000</v>
      </c>
      <c r="T9" s="587">
        <f t="shared" si="7"/>
        <v>252210</v>
      </c>
      <c r="U9" s="316">
        <f t="shared" si="7"/>
        <v>0</v>
      </c>
      <c r="V9" s="316">
        <f t="shared" si="8"/>
        <v>252210</v>
      </c>
      <c r="W9" s="316">
        <f t="shared" si="9"/>
        <v>613790</v>
      </c>
      <c r="X9" s="420">
        <f t="shared" si="10"/>
        <v>866000</v>
      </c>
      <c r="Y9" s="588">
        <v>17620</v>
      </c>
      <c r="Z9" s="315"/>
      <c r="AA9" s="316">
        <f t="shared" si="11"/>
        <v>17620</v>
      </c>
      <c r="AB9" s="316">
        <f t="shared" si="12"/>
        <v>80380</v>
      </c>
      <c r="AC9" s="420">
        <v>98000</v>
      </c>
      <c r="AD9" s="589">
        <f t="shared" si="0"/>
        <v>269830</v>
      </c>
      <c r="AE9" s="318">
        <f t="shared" si="1"/>
        <v>0</v>
      </c>
      <c r="AF9" s="590">
        <f t="shared" si="13"/>
        <v>269830</v>
      </c>
      <c r="AG9" s="591">
        <f t="shared" si="14"/>
        <v>694170</v>
      </c>
      <c r="AH9" s="592">
        <f t="shared" si="15"/>
        <v>964000</v>
      </c>
      <c r="AI9" s="178"/>
      <c r="AJ9" s="178"/>
      <c r="AK9" s="178"/>
      <c r="AL9" s="178"/>
      <c r="AM9" s="178"/>
      <c r="AN9" s="178"/>
      <c r="AO9" s="178"/>
      <c r="AP9" s="178"/>
      <c r="AQ9" s="178"/>
      <c r="AR9" s="178"/>
    </row>
    <row r="10" spans="1:44" ht="22.5" customHeight="1">
      <c r="A10" s="586">
        <v>4</v>
      </c>
      <c r="B10" s="327" t="s">
        <v>395</v>
      </c>
      <c r="C10" s="180"/>
      <c r="D10" s="324" t="s">
        <v>396</v>
      </c>
      <c r="E10" s="315">
        <v>480000</v>
      </c>
      <c r="F10" s="315"/>
      <c r="G10" s="316">
        <f t="shared" si="2"/>
        <v>480000</v>
      </c>
      <c r="H10" s="315">
        <f t="shared" si="3"/>
        <v>24000</v>
      </c>
      <c r="I10" s="316">
        <v>504000</v>
      </c>
      <c r="J10" s="315"/>
      <c r="K10" s="315"/>
      <c r="L10" s="316">
        <f t="shared" si="4"/>
        <v>0</v>
      </c>
      <c r="M10" s="316"/>
      <c r="N10" s="316"/>
      <c r="O10" s="315">
        <v>192000</v>
      </c>
      <c r="P10" s="315"/>
      <c r="Q10" s="316">
        <f t="shared" si="5"/>
        <v>192000</v>
      </c>
      <c r="R10" s="315">
        <f t="shared" si="6"/>
        <v>10000</v>
      </c>
      <c r="S10" s="316">
        <v>202000</v>
      </c>
      <c r="T10" s="587">
        <f t="shared" si="7"/>
        <v>672000</v>
      </c>
      <c r="U10" s="316">
        <f t="shared" si="7"/>
        <v>0</v>
      </c>
      <c r="V10" s="316">
        <f t="shared" si="8"/>
        <v>672000</v>
      </c>
      <c r="W10" s="316">
        <f t="shared" si="9"/>
        <v>34000</v>
      </c>
      <c r="X10" s="420">
        <f t="shared" si="10"/>
        <v>706000</v>
      </c>
      <c r="Y10" s="588">
        <v>96000</v>
      </c>
      <c r="Z10" s="315"/>
      <c r="AA10" s="316">
        <f t="shared" si="11"/>
        <v>96000</v>
      </c>
      <c r="AB10" s="316">
        <f t="shared" si="12"/>
        <v>2500</v>
      </c>
      <c r="AC10" s="420">
        <v>98500</v>
      </c>
      <c r="AD10" s="589">
        <f t="shared" si="0"/>
        <v>768000</v>
      </c>
      <c r="AE10" s="318">
        <f t="shared" si="1"/>
        <v>0</v>
      </c>
      <c r="AF10" s="590">
        <f t="shared" si="13"/>
        <v>768000</v>
      </c>
      <c r="AG10" s="591">
        <f t="shared" si="14"/>
        <v>36500</v>
      </c>
      <c r="AH10" s="592">
        <f t="shared" si="15"/>
        <v>804500</v>
      </c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</row>
    <row r="11" spans="1:44" ht="22.5" customHeight="1">
      <c r="A11" s="586">
        <v>5</v>
      </c>
      <c r="B11" s="321" t="s">
        <v>400</v>
      </c>
      <c r="C11" s="180"/>
      <c r="D11" s="324" t="s">
        <v>401</v>
      </c>
      <c r="E11" s="315">
        <v>146544</v>
      </c>
      <c r="F11" s="315"/>
      <c r="G11" s="316">
        <f t="shared" si="2"/>
        <v>146544</v>
      </c>
      <c r="H11" s="315">
        <f t="shared" si="3"/>
        <v>753</v>
      </c>
      <c r="I11" s="316">
        <v>147297</v>
      </c>
      <c r="J11" s="315"/>
      <c r="K11" s="315"/>
      <c r="L11" s="316">
        <f t="shared" si="4"/>
        <v>0</v>
      </c>
      <c r="M11" s="316"/>
      <c r="N11" s="316"/>
      <c r="O11" s="315">
        <v>98868</v>
      </c>
      <c r="P11" s="315"/>
      <c r="Q11" s="316">
        <f t="shared" si="5"/>
        <v>98868</v>
      </c>
      <c r="R11" s="315">
        <f t="shared" si="6"/>
        <v>-4119</v>
      </c>
      <c r="S11" s="316">
        <v>94749</v>
      </c>
      <c r="T11" s="587">
        <f t="shared" si="7"/>
        <v>245412</v>
      </c>
      <c r="U11" s="316">
        <f t="shared" si="7"/>
        <v>0</v>
      </c>
      <c r="V11" s="316">
        <f t="shared" si="8"/>
        <v>245412</v>
      </c>
      <c r="W11" s="316">
        <f t="shared" si="9"/>
        <v>-3366</v>
      </c>
      <c r="X11" s="420">
        <f t="shared" si="10"/>
        <v>242046</v>
      </c>
      <c r="Y11" s="588"/>
      <c r="Z11" s="315"/>
      <c r="AA11" s="316">
        <f t="shared" si="11"/>
        <v>0</v>
      </c>
      <c r="AB11" s="316"/>
      <c r="AC11" s="420">
        <f>SUM(AA11:AB11)</f>
        <v>0</v>
      </c>
      <c r="AD11" s="589">
        <f t="shared" si="0"/>
        <v>245412</v>
      </c>
      <c r="AE11" s="318">
        <f t="shared" si="1"/>
        <v>0</v>
      </c>
      <c r="AF11" s="590">
        <f t="shared" si="13"/>
        <v>245412</v>
      </c>
      <c r="AG11" s="591">
        <f t="shared" si="14"/>
        <v>-3366</v>
      </c>
      <c r="AH11" s="592">
        <f t="shared" si="15"/>
        <v>242046</v>
      </c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</row>
    <row r="12" spans="1:44" ht="22.5" customHeight="1">
      <c r="A12" s="586">
        <v>6</v>
      </c>
      <c r="B12" s="321" t="s">
        <v>402</v>
      </c>
      <c r="C12" s="180"/>
      <c r="D12" s="324" t="s">
        <v>403</v>
      </c>
      <c r="E12" s="315">
        <v>60000</v>
      </c>
      <c r="F12" s="315"/>
      <c r="G12" s="316">
        <f t="shared" si="2"/>
        <v>60000</v>
      </c>
      <c r="H12" s="315">
        <f t="shared" si="3"/>
        <v>0</v>
      </c>
      <c r="I12" s="316">
        <v>60000</v>
      </c>
      <c r="J12" s="315"/>
      <c r="K12" s="315"/>
      <c r="L12" s="316">
        <f t="shared" si="4"/>
        <v>0</v>
      </c>
      <c r="M12" s="316"/>
      <c r="N12" s="316"/>
      <c r="O12" s="315">
        <v>24000</v>
      </c>
      <c r="P12" s="315"/>
      <c r="Q12" s="316">
        <f t="shared" si="5"/>
        <v>24000</v>
      </c>
      <c r="R12" s="315">
        <f t="shared" si="6"/>
        <v>0</v>
      </c>
      <c r="S12" s="316">
        <v>24000</v>
      </c>
      <c r="T12" s="587">
        <f t="shared" si="7"/>
        <v>84000</v>
      </c>
      <c r="U12" s="316">
        <f t="shared" si="7"/>
        <v>0</v>
      </c>
      <c r="V12" s="316">
        <f t="shared" si="8"/>
        <v>84000</v>
      </c>
      <c r="W12" s="316">
        <f t="shared" si="9"/>
        <v>0</v>
      </c>
      <c r="X12" s="420">
        <f t="shared" si="10"/>
        <v>84000</v>
      </c>
      <c r="Y12" s="588">
        <v>12000</v>
      </c>
      <c r="Z12" s="315"/>
      <c r="AA12" s="316">
        <f t="shared" si="11"/>
        <v>12000</v>
      </c>
      <c r="AB12" s="316">
        <f t="shared" si="12"/>
        <v>0</v>
      </c>
      <c r="AC12" s="420">
        <v>12000</v>
      </c>
      <c r="AD12" s="589">
        <f t="shared" si="0"/>
        <v>96000</v>
      </c>
      <c r="AE12" s="318">
        <f t="shared" si="1"/>
        <v>0</v>
      </c>
      <c r="AF12" s="590">
        <f t="shared" si="13"/>
        <v>96000</v>
      </c>
      <c r="AG12" s="591">
        <f t="shared" si="14"/>
        <v>0</v>
      </c>
      <c r="AH12" s="592">
        <f t="shared" si="15"/>
        <v>96000</v>
      </c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</row>
    <row r="13" spans="1:34" s="182" customFormat="1" ht="39.75" customHeight="1">
      <c r="A13" s="586">
        <v>7</v>
      </c>
      <c r="B13" s="321" t="s">
        <v>411</v>
      </c>
      <c r="C13" s="180"/>
      <c r="D13" s="324" t="s">
        <v>406</v>
      </c>
      <c r="E13" s="315"/>
      <c r="F13" s="315"/>
      <c r="G13" s="316"/>
      <c r="H13" s="315">
        <f t="shared" si="3"/>
        <v>87425</v>
      </c>
      <c r="I13" s="316">
        <v>87425</v>
      </c>
      <c r="J13" s="315"/>
      <c r="K13" s="315"/>
      <c r="L13" s="316"/>
      <c r="M13" s="316"/>
      <c r="N13" s="316"/>
      <c r="O13" s="315"/>
      <c r="P13" s="315"/>
      <c r="Q13" s="316"/>
      <c r="R13" s="315">
        <f t="shared" si="6"/>
        <v>59166</v>
      </c>
      <c r="S13" s="316">
        <v>59166</v>
      </c>
      <c r="T13" s="587"/>
      <c r="U13" s="316"/>
      <c r="V13" s="316"/>
      <c r="W13" s="316">
        <f t="shared" si="9"/>
        <v>146591</v>
      </c>
      <c r="X13" s="420">
        <f t="shared" si="10"/>
        <v>146591</v>
      </c>
      <c r="Y13" s="588"/>
      <c r="Z13" s="315"/>
      <c r="AA13" s="316"/>
      <c r="AB13" s="316">
        <f t="shared" si="12"/>
        <v>0</v>
      </c>
      <c r="AC13" s="420"/>
      <c r="AD13" s="589"/>
      <c r="AE13" s="318"/>
      <c r="AF13" s="590"/>
      <c r="AG13" s="591">
        <f t="shared" si="14"/>
        <v>146591</v>
      </c>
      <c r="AH13" s="592">
        <f t="shared" si="15"/>
        <v>146591</v>
      </c>
    </row>
    <row r="14" spans="1:44" ht="22.5" customHeight="1">
      <c r="A14" s="586">
        <v>8</v>
      </c>
      <c r="B14" s="326" t="s">
        <v>820</v>
      </c>
      <c r="C14" s="181" t="s">
        <v>1196</v>
      </c>
      <c r="D14" s="323" t="s">
        <v>414</v>
      </c>
      <c r="E14" s="316">
        <f>SUM(E7:E12)</f>
        <v>14145966</v>
      </c>
      <c r="F14" s="316">
        <f>SUM(F7:F12)</f>
        <v>64800</v>
      </c>
      <c r="G14" s="316">
        <f t="shared" si="2"/>
        <v>14210766</v>
      </c>
      <c r="H14" s="315">
        <f t="shared" si="3"/>
        <v>475350</v>
      </c>
      <c r="I14" s="316">
        <f>SUM(I7:I13)</f>
        <v>14686116</v>
      </c>
      <c r="J14" s="316">
        <f>SUM(J7:J12)</f>
        <v>0</v>
      </c>
      <c r="K14" s="316"/>
      <c r="L14" s="316">
        <f t="shared" si="4"/>
        <v>0</v>
      </c>
      <c r="M14" s="316"/>
      <c r="N14" s="316"/>
      <c r="O14" s="316">
        <f>SUM(O7:O12)</f>
        <v>7816880</v>
      </c>
      <c r="P14" s="316">
        <f>SUM(P7:P12)</f>
        <v>169500</v>
      </c>
      <c r="Q14" s="316">
        <f t="shared" si="5"/>
        <v>7986380</v>
      </c>
      <c r="R14" s="315">
        <f t="shared" si="6"/>
        <v>403811</v>
      </c>
      <c r="S14" s="316">
        <f>SUM(S7:S13)</f>
        <v>8390191</v>
      </c>
      <c r="T14" s="587">
        <f t="shared" si="7"/>
        <v>21962846</v>
      </c>
      <c r="U14" s="316">
        <f t="shared" si="7"/>
        <v>234300</v>
      </c>
      <c r="V14" s="316">
        <f t="shared" si="8"/>
        <v>22197146</v>
      </c>
      <c r="W14" s="316">
        <f t="shared" si="9"/>
        <v>879161</v>
      </c>
      <c r="X14" s="420">
        <f t="shared" si="10"/>
        <v>23076307</v>
      </c>
      <c r="Y14" s="587">
        <f>SUM(Y7:Y12)</f>
        <v>1475620</v>
      </c>
      <c r="Z14" s="316"/>
      <c r="AA14" s="316">
        <f t="shared" si="11"/>
        <v>1475620</v>
      </c>
      <c r="AB14" s="316">
        <f>SUM(AB7:AB13)</f>
        <v>142880</v>
      </c>
      <c r="AC14" s="420">
        <f>SUM(AC7:AC13)</f>
        <v>1618500</v>
      </c>
      <c r="AD14" s="589">
        <f t="shared" si="0"/>
        <v>23438466</v>
      </c>
      <c r="AE14" s="318">
        <f t="shared" si="1"/>
        <v>234300</v>
      </c>
      <c r="AF14" s="590">
        <f t="shared" si="13"/>
        <v>23672766</v>
      </c>
      <c r="AG14" s="591">
        <f t="shared" si="14"/>
        <v>1022041</v>
      </c>
      <c r="AH14" s="592">
        <f t="shared" si="15"/>
        <v>24694807</v>
      </c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</row>
    <row r="15" spans="1:44" ht="36" customHeight="1">
      <c r="A15" s="586">
        <v>9</v>
      </c>
      <c r="B15" s="321" t="s">
        <v>1162</v>
      </c>
      <c r="C15" s="180"/>
      <c r="D15" s="324" t="s">
        <v>401</v>
      </c>
      <c r="E15" s="315">
        <v>256000</v>
      </c>
      <c r="F15" s="315"/>
      <c r="G15" s="316">
        <f t="shared" si="2"/>
        <v>256000</v>
      </c>
      <c r="H15" s="315">
        <f t="shared" si="3"/>
        <v>-152000</v>
      </c>
      <c r="I15" s="316">
        <v>104000</v>
      </c>
      <c r="J15" s="315"/>
      <c r="K15" s="315"/>
      <c r="L15" s="316">
        <f t="shared" si="4"/>
        <v>0</v>
      </c>
      <c r="M15" s="316">
        <f>N15-L15</f>
        <v>25000</v>
      </c>
      <c r="N15" s="316">
        <v>25000</v>
      </c>
      <c r="O15" s="315"/>
      <c r="P15" s="315"/>
      <c r="Q15" s="316">
        <f t="shared" si="5"/>
        <v>0</v>
      </c>
      <c r="R15" s="315">
        <f t="shared" si="6"/>
        <v>0</v>
      </c>
      <c r="S15" s="316"/>
      <c r="T15" s="587">
        <f t="shared" si="7"/>
        <v>256000</v>
      </c>
      <c r="U15" s="316">
        <f t="shared" si="7"/>
        <v>0</v>
      </c>
      <c r="V15" s="316">
        <f t="shared" si="8"/>
        <v>256000</v>
      </c>
      <c r="W15" s="316">
        <f t="shared" si="9"/>
        <v>-127000</v>
      </c>
      <c r="X15" s="420">
        <f t="shared" si="10"/>
        <v>129000</v>
      </c>
      <c r="Y15" s="588">
        <v>270000</v>
      </c>
      <c r="Z15" s="315"/>
      <c r="AA15" s="316">
        <f t="shared" si="11"/>
        <v>270000</v>
      </c>
      <c r="AB15" s="316">
        <f t="shared" si="12"/>
        <v>-22500</v>
      </c>
      <c r="AC15" s="420">
        <v>247500</v>
      </c>
      <c r="AD15" s="589">
        <f t="shared" si="0"/>
        <v>526000</v>
      </c>
      <c r="AE15" s="318">
        <f t="shared" si="1"/>
        <v>0</v>
      </c>
      <c r="AF15" s="590">
        <f t="shared" si="13"/>
        <v>526000</v>
      </c>
      <c r="AG15" s="591">
        <f t="shared" si="14"/>
        <v>-149500</v>
      </c>
      <c r="AH15" s="592">
        <f t="shared" si="15"/>
        <v>376500</v>
      </c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</row>
    <row r="16" spans="1:44" ht="22.5" customHeight="1">
      <c r="A16" s="586">
        <v>10</v>
      </c>
      <c r="B16" s="326" t="s">
        <v>821</v>
      </c>
      <c r="C16" s="181" t="s">
        <v>1197</v>
      </c>
      <c r="D16" s="323" t="s">
        <v>320</v>
      </c>
      <c r="E16" s="316">
        <f>SUM(E14:E15)</f>
        <v>14401966</v>
      </c>
      <c r="F16" s="316">
        <f>SUM(F14:F15)</f>
        <v>64800</v>
      </c>
      <c r="G16" s="316">
        <f t="shared" si="2"/>
        <v>14466766</v>
      </c>
      <c r="H16" s="315">
        <f t="shared" si="3"/>
        <v>323350</v>
      </c>
      <c r="I16" s="316">
        <f>SUM(I14:I15)</f>
        <v>14790116</v>
      </c>
      <c r="J16" s="316">
        <f>SUM(J14:J15)</f>
        <v>0</v>
      </c>
      <c r="K16" s="316">
        <f>SUM(K14:K15)</f>
        <v>0</v>
      </c>
      <c r="L16" s="316">
        <f t="shared" si="4"/>
        <v>0</v>
      </c>
      <c r="M16" s="316">
        <f aca="true" t="shared" si="16" ref="M16:M61">N16-L16</f>
        <v>25000</v>
      </c>
      <c r="N16" s="316">
        <f>SUM(N14:N15)</f>
        <v>25000</v>
      </c>
      <c r="O16" s="316">
        <f>SUM(O14:O15)</f>
        <v>7816880</v>
      </c>
      <c r="P16" s="316">
        <f>SUM(P14:P15)</f>
        <v>169500</v>
      </c>
      <c r="Q16" s="316">
        <f t="shared" si="5"/>
        <v>7986380</v>
      </c>
      <c r="R16" s="315">
        <f t="shared" si="6"/>
        <v>403811</v>
      </c>
      <c r="S16" s="316">
        <f>SUM(S14:S15)</f>
        <v>8390191</v>
      </c>
      <c r="T16" s="587">
        <f t="shared" si="7"/>
        <v>22218846</v>
      </c>
      <c r="U16" s="316">
        <f t="shared" si="7"/>
        <v>234300</v>
      </c>
      <c r="V16" s="316">
        <f t="shared" si="8"/>
        <v>22453146</v>
      </c>
      <c r="W16" s="316">
        <f t="shared" si="9"/>
        <v>752161</v>
      </c>
      <c r="X16" s="420">
        <f t="shared" si="10"/>
        <v>23205307</v>
      </c>
      <c r="Y16" s="587">
        <f>SUM(Y14:Y15)</f>
        <v>1745620</v>
      </c>
      <c r="Z16" s="316">
        <f>SUM(Z14:Z15)</f>
        <v>0</v>
      </c>
      <c r="AA16" s="316">
        <f t="shared" si="11"/>
        <v>1745620</v>
      </c>
      <c r="AB16" s="316">
        <f t="shared" si="12"/>
        <v>120380</v>
      </c>
      <c r="AC16" s="420">
        <v>1866000</v>
      </c>
      <c r="AD16" s="589">
        <f t="shared" si="0"/>
        <v>23964466</v>
      </c>
      <c r="AE16" s="318">
        <f t="shared" si="1"/>
        <v>234300</v>
      </c>
      <c r="AF16" s="282">
        <f>SUM(AF14:AF15)</f>
        <v>24198766</v>
      </c>
      <c r="AG16" s="591">
        <f t="shared" si="14"/>
        <v>872541</v>
      </c>
      <c r="AH16" s="592">
        <f t="shared" si="15"/>
        <v>25071307</v>
      </c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</row>
    <row r="17" spans="1:44" ht="22.5" customHeight="1">
      <c r="A17" s="586">
        <v>11</v>
      </c>
      <c r="B17" s="321" t="s">
        <v>767</v>
      </c>
      <c r="C17" s="560"/>
      <c r="D17" s="324" t="s">
        <v>322</v>
      </c>
      <c r="E17" s="315">
        <v>3703163</v>
      </c>
      <c r="F17" s="315">
        <v>17496</v>
      </c>
      <c r="G17" s="316">
        <f t="shared" si="2"/>
        <v>3720659</v>
      </c>
      <c r="H17" s="315">
        <f t="shared" si="3"/>
        <v>77819</v>
      </c>
      <c r="I17" s="316">
        <v>3798478</v>
      </c>
      <c r="J17" s="315">
        <f>J7*0.27</f>
        <v>0</v>
      </c>
      <c r="K17" s="315"/>
      <c r="L17" s="316">
        <f t="shared" si="4"/>
        <v>0</v>
      </c>
      <c r="M17" s="316">
        <f t="shared" si="16"/>
        <v>0</v>
      </c>
      <c r="N17" s="316"/>
      <c r="O17" s="315">
        <v>2025544</v>
      </c>
      <c r="P17" s="315">
        <v>45765</v>
      </c>
      <c r="Q17" s="316">
        <f t="shared" si="5"/>
        <v>2071309</v>
      </c>
      <c r="R17" s="315">
        <f t="shared" si="6"/>
        <v>107440</v>
      </c>
      <c r="S17" s="316">
        <v>2178749</v>
      </c>
      <c r="T17" s="587">
        <f t="shared" si="7"/>
        <v>5728707</v>
      </c>
      <c r="U17" s="316">
        <f t="shared" si="7"/>
        <v>63261</v>
      </c>
      <c r="V17" s="316">
        <f t="shared" si="8"/>
        <v>5791968</v>
      </c>
      <c r="W17" s="316">
        <f t="shared" si="9"/>
        <v>185259</v>
      </c>
      <c r="X17" s="420">
        <f t="shared" si="10"/>
        <v>5977227</v>
      </c>
      <c r="Y17" s="588">
        <v>442157</v>
      </c>
      <c r="Z17" s="315"/>
      <c r="AA17" s="316">
        <f t="shared" si="11"/>
        <v>442157</v>
      </c>
      <c r="AB17" s="316">
        <f>AC17-AA17</f>
        <v>25151</v>
      </c>
      <c r="AC17" s="420">
        <v>467308</v>
      </c>
      <c r="AD17" s="589">
        <f t="shared" si="0"/>
        <v>6170864</v>
      </c>
      <c r="AE17" s="318">
        <f t="shared" si="1"/>
        <v>63261</v>
      </c>
      <c r="AF17" s="590">
        <f t="shared" si="13"/>
        <v>6234125</v>
      </c>
      <c r="AG17" s="591">
        <f t="shared" si="14"/>
        <v>210410</v>
      </c>
      <c r="AH17" s="592">
        <f t="shared" si="15"/>
        <v>6444535</v>
      </c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</row>
    <row r="18" spans="1:44" ht="22.5" customHeight="1">
      <c r="A18" s="586">
        <v>12</v>
      </c>
      <c r="B18" s="321" t="s">
        <v>768</v>
      </c>
      <c r="C18" s="560"/>
      <c r="D18" s="324" t="s">
        <v>322</v>
      </c>
      <c r="E18" s="315">
        <f>(E10*1.18)*0.14</f>
        <v>79296.00000000001</v>
      </c>
      <c r="F18" s="315"/>
      <c r="G18" s="316">
        <f t="shared" si="2"/>
        <v>79296.00000000001</v>
      </c>
      <c r="H18" s="315">
        <f t="shared" si="3"/>
        <v>22096.999999999985</v>
      </c>
      <c r="I18" s="316">
        <v>101393</v>
      </c>
      <c r="J18" s="315">
        <f>(J10*1.18)*0.14</f>
        <v>0</v>
      </c>
      <c r="K18" s="315"/>
      <c r="L18" s="316">
        <f t="shared" si="4"/>
        <v>0</v>
      </c>
      <c r="M18" s="316">
        <f t="shared" si="16"/>
        <v>11320</v>
      </c>
      <c r="N18" s="316">
        <v>11320</v>
      </c>
      <c r="O18" s="315">
        <f>(O10*1.18)*0.14</f>
        <v>31718.4</v>
      </c>
      <c r="P18" s="315"/>
      <c r="Q18" s="316">
        <f t="shared" si="5"/>
        <v>31718.4</v>
      </c>
      <c r="R18" s="315">
        <f t="shared" si="6"/>
        <v>8504.599999999999</v>
      </c>
      <c r="S18" s="316">
        <v>40223</v>
      </c>
      <c r="T18" s="587">
        <f t="shared" si="7"/>
        <v>111014.40000000002</v>
      </c>
      <c r="U18" s="316">
        <f t="shared" si="7"/>
        <v>0</v>
      </c>
      <c r="V18" s="316">
        <f t="shared" si="8"/>
        <v>111014.40000000002</v>
      </c>
      <c r="W18" s="316">
        <f t="shared" si="9"/>
        <v>41921.599999999984</v>
      </c>
      <c r="X18" s="420">
        <f t="shared" si="10"/>
        <v>152936</v>
      </c>
      <c r="Y18" s="588">
        <v>15860</v>
      </c>
      <c r="Z18" s="315"/>
      <c r="AA18" s="316">
        <f t="shared" si="11"/>
        <v>15860</v>
      </c>
      <c r="AB18" s="316">
        <f t="shared" si="12"/>
        <v>3835</v>
      </c>
      <c r="AC18" s="420">
        <v>19695</v>
      </c>
      <c r="AD18" s="589">
        <f t="shared" si="0"/>
        <v>126874.40000000002</v>
      </c>
      <c r="AE18" s="318">
        <f t="shared" si="1"/>
        <v>0</v>
      </c>
      <c r="AF18" s="590">
        <f t="shared" si="13"/>
        <v>126874.40000000002</v>
      </c>
      <c r="AG18" s="591">
        <f t="shared" si="14"/>
        <v>45756.599999999984</v>
      </c>
      <c r="AH18" s="592">
        <f t="shared" si="15"/>
        <v>172631</v>
      </c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</row>
    <row r="19" spans="1:34" s="183" customFormat="1" ht="37.5" customHeight="1">
      <c r="A19" s="586">
        <v>13</v>
      </c>
      <c r="B19" s="321" t="s">
        <v>1163</v>
      </c>
      <c r="C19" s="560"/>
      <c r="D19" s="324"/>
      <c r="E19" s="315"/>
      <c r="F19" s="315"/>
      <c r="G19" s="316"/>
      <c r="H19" s="315">
        <f t="shared" si="3"/>
        <v>23586</v>
      </c>
      <c r="I19" s="316">
        <v>23586</v>
      </c>
      <c r="J19" s="315"/>
      <c r="K19" s="315"/>
      <c r="L19" s="316"/>
      <c r="M19" s="316">
        <f t="shared" si="16"/>
        <v>0</v>
      </c>
      <c r="N19" s="316"/>
      <c r="O19" s="315"/>
      <c r="P19" s="315"/>
      <c r="Q19" s="316"/>
      <c r="R19" s="315">
        <f t="shared" si="6"/>
        <v>0</v>
      </c>
      <c r="S19" s="316"/>
      <c r="T19" s="587"/>
      <c r="U19" s="316"/>
      <c r="V19" s="316"/>
      <c r="W19" s="316">
        <f t="shared" si="9"/>
        <v>23586</v>
      </c>
      <c r="X19" s="420">
        <f t="shared" si="10"/>
        <v>23586</v>
      </c>
      <c r="Y19" s="588"/>
      <c r="Z19" s="315"/>
      <c r="AA19" s="316"/>
      <c r="AB19" s="316">
        <f t="shared" si="12"/>
        <v>0</v>
      </c>
      <c r="AC19" s="420"/>
      <c r="AD19" s="589"/>
      <c r="AE19" s="318"/>
      <c r="AF19" s="590"/>
      <c r="AG19" s="591">
        <f t="shared" si="14"/>
        <v>23586</v>
      </c>
      <c r="AH19" s="592">
        <f t="shared" si="15"/>
        <v>23586</v>
      </c>
    </row>
    <row r="20" spans="1:44" ht="22.5" customHeight="1">
      <c r="A20" s="586">
        <v>14</v>
      </c>
      <c r="B20" s="321" t="s">
        <v>769</v>
      </c>
      <c r="C20" s="560"/>
      <c r="D20" s="324" t="s">
        <v>322</v>
      </c>
      <c r="E20" s="315">
        <f>(E10*1.19)*0.15</f>
        <v>85680</v>
      </c>
      <c r="F20" s="315"/>
      <c r="G20" s="316">
        <f t="shared" si="2"/>
        <v>85680</v>
      </c>
      <c r="H20" s="315">
        <f t="shared" si="3"/>
        <v>5712</v>
      </c>
      <c r="I20" s="316">
        <v>91392</v>
      </c>
      <c r="J20" s="315"/>
      <c r="K20" s="315"/>
      <c r="L20" s="316">
        <f t="shared" si="4"/>
        <v>0</v>
      </c>
      <c r="M20" s="316">
        <f t="shared" si="16"/>
        <v>4493</v>
      </c>
      <c r="N20" s="316">
        <v>4493</v>
      </c>
      <c r="O20" s="315">
        <f>(O10*1.19)*0.15</f>
        <v>34272</v>
      </c>
      <c r="P20" s="315"/>
      <c r="Q20" s="316">
        <f t="shared" si="5"/>
        <v>34272</v>
      </c>
      <c r="R20" s="315">
        <f t="shared" si="6"/>
        <v>1904</v>
      </c>
      <c r="S20" s="316">
        <v>36176</v>
      </c>
      <c r="T20" s="587">
        <f t="shared" si="7"/>
        <v>119952</v>
      </c>
      <c r="U20" s="316">
        <f t="shared" si="7"/>
        <v>0</v>
      </c>
      <c r="V20" s="316">
        <f t="shared" si="8"/>
        <v>119952</v>
      </c>
      <c r="W20" s="316">
        <f t="shared" si="9"/>
        <v>12109</v>
      </c>
      <c r="X20" s="420">
        <f t="shared" si="10"/>
        <v>132061</v>
      </c>
      <c r="Y20" s="588">
        <f>(Y10*1.19)*0.15</f>
        <v>17136</v>
      </c>
      <c r="Z20" s="315"/>
      <c r="AA20" s="316">
        <f t="shared" si="11"/>
        <v>17136</v>
      </c>
      <c r="AB20" s="316">
        <f t="shared" si="12"/>
        <v>476</v>
      </c>
      <c r="AC20" s="420">
        <v>17612</v>
      </c>
      <c r="AD20" s="589">
        <f t="shared" si="0"/>
        <v>137088</v>
      </c>
      <c r="AE20" s="318">
        <f t="shared" si="1"/>
        <v>0</v>
      </c>
      <c r="AF20" s="590">
        <f t="shared" si="13"/>
        <v>137088</v>
      </c>
      <c r="AG20" s="591">
        <f t="shared" si="14"/>
        <v>12585</v>
      </c>
      <c r="AH20" s="592">
        <f t="shared" si="15"/>
        <v>149673</v>
      </c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</row>
    <row r="21" spans="1:44" ht="22.5" customHeight="1">
      <c r="A21" s="586">
        <v>15</v>
      </c>
      <c r="B21" s="322" t="s">
        <v>822</v>
      </c>
      <c r="C21" s="181" t="s">
        <v>1198</v>
      </c>
      <c r="D21" s="323" t="s">
        <v>322</v>
      </c>
      <c r="E21" s="316">
        <f>SUM(E17:E20)</f>
        <v>3868139</v>
      </c>
      <c r="F21" s="316">
        <f>SUM(F17:F20)</f>
        <v>17496</v>
      </c>
      <c r="G21" s="316">
        <f t="shared" si="2"/>
        <v>3885635</v>
      </c>
      <c r="H21" s="315">
        <f t="shared" si="3"/>
        <v>129214</v>
      </c>
      <c r="I21" s="316">
        <f>SUM(I17:I20)</f>
        <v>4014849</v>
      </c>
      <c r="J21" s="316">
        <f>SUM(J17:J20)</f>
        <v>0</v>
      </c>
      <c r="K21" s="316"/>
      <c r="L21" s="316">
        <f t="shared" si="4"/>
        <v>0</v>
      </c>
      <c r="M21" s="316">
        <f t="shared" si="16"/>
        <v>15813</v>
      </c>
      <c r="N21" s="316">
        <f>SUM(N17:N20)</f>
        <v>15813</v>
      </c>
      <c r="O21" s="316">
        <f>SUM(O17:O20)</f>
        <v>2091534.4</v>
      </c>
      <c r="P21" s="316">
        <f>SUM(P17:P20)</f>
        <v>45765</v>
      </c>
      <c r="Q21" s="316">
        <f t="shared" si="5"/>
        <v>2137299.4</v>
      </c>
      <c r="R21" s="315">
        <f t="shared" si="6"/>
        <v>117848.6000000001</v>
      </c>
      <c r="S21" s="316">
        <f>SUM(S17:S20)</f>
        <v>2255148</v>
      </c>
      <c r="T21" s="587">
        <f t="shared" si="7"/>
        <v>5959673.4</v>
      </c>
      <c r="U21" s="316">
        <f t="shared" si="7"/>
        <v>63261</v>
      </c>
      <c r="V21" s="316">
        <f t="shared" si="8"/>
        <v>6022934.4</v>
      </c>
      <c r="W21" s="316">
        <f t="shared" si="9"/>
        <v>262875.6000000001</v>
      </c>
      <c r="X21" s="420">
        <f t="shared" si="10"/>
        <v>6285810</v>
      </c>
      <c r="Y21" s="587">
        <f>SUM(Y17:Y20)</f>
        <v>475153</v>
      </c>
      <c r="Z21" s="316"/>
      <c r="AA21" s="316">
        <f t="shared" si="11"/>
        <v>475153</v>
      </c>
      <c r="AB21" s="316">
        <f t="shared" si="12"/>
        <v>29462</v>
      </c>
      <c r="AC21" s="420">
        <f>SUM(AC17:AC20)</f>
        <v>504615</v>
      </c>
      <c r="AD21" s="589">
        <f t="shared" si="0"/>
        <v>6434826.4</v>
      </c>
      <c r="AE21" s="318">
        <f t="shared" si="1"/>
        <v>63261</v>
      </c>
      <c r="AF21" s="590">
        <f t="shared" si="13"/>
        <v>6498087.4</v>
      </c>
      <c r="AG21" s="591">
        <f t="shared" si="14"/>
        <v>292337.6000000001</v>
      </c>
      <c r="AH21" s="592">
        <f>SUM(AH17:AH20)</f>
        <v>6790425</v>
      </c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</row>
    <row r="22" spans="1:44" ht="22.5" customHeight="1">
      <c r="A22" s="586">
        <v>16</v>
      </c>
      <c r="B22" s="325" t="s">
        <v>823</v>
      </c>
      <c r="C22" s="180"/>
      <c r="D22" s="324" t="s">
        <v>427</v>
      </c>
      <c r="E22" s="315"/>
      <c r="F22" s="315"/>
      <c r="G22" s="316">
        <f t="shared" si="2"/>
        <v>0</v>
      </c>
      <c r="H22" s="315">
        <f t="shared" si="3"/>
        <v>0</v>
      </c>
      <c r="I22" s="316"/>
      <c r="J22" s="315">
        <v>10000</v>
      </c>
      <c r="K22" s="315"/>
      <c r="L22" s="316">
        <f t="shared" si="4"/>
        <v>10000</v>
      </c>
      <c r="M22" s="316">
        <f t="shared" si="16"/>
        <v>-10000</v>
      </c>
      <c r="N22" s="316"/>
      <c r="O22" s="315"/>
      <c r="P22" s="315"/>
      <c r="Q22" s="316">
        <f t="shared" si="5"/>
        <v>0</v>
      </c>
      <c r="R22" s="315">
        <f t="shared" si="6"/>
        <v>0</v>
      </c>
      <c r="S22" s="316"/>
      <c r="T22" s="587">
        <f t="shared" si="7"/>
        <v>10000</v>
      </c>
      <c r="U22" s="316">
        <f t="shared" si="7"/>
        <v>0</v>
      </c>
      <c r="V22" s="316">
        <f t="shared" si="8"/>
        <v>10000</v>
      </c>
      <c r="W22" s="316">
        <f t="shared" si="9"/>
        <v>-10000</v>
      </c>
      <c r="X22" s="420">
        <f t="shared" si="10"/>
        <v>0</v>
      </c>
      <c r="Y22" s="588"/>
      <c r="Z22" s="315"/>
      <c r="AA22" s="316">
        <f t="shared" si="11"/>
        <v>0</v>
      </c>
      <c r="AB22" s="316">
        <f t="shared" si="12"/>
        <v>0</v>
      </c>
      <c r="AC22" s="420">
        <v>0</v>
      </c>
      <c r="AD22" s="589">
        <f t="shared" si="0"/>
        <v>10000</v>
      </c>
      <c r="AE22" s="318">
        <f t="shared" si="1"/>
        <v>0</v>
      </c>
      <c r="AF22" s="590">
        <f t="shared" si="13"/>
        <v>10000</v>
      </c>
      <c r="AG22" s="591">
        <f t="shared" si="14"/>
        <v>-10000</v>
      </c>
      <c r="AH22" s="592">
        <f t="shared" si="15"/>
        <v>0</v>
      </c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</row>
    <row r="23" spans="1:44" ht="22.5" customHeight="1">
      <c r="A23" s="586">
        <v>17</v>
      </c>
      <c r="B23" s="325" t="s">
        <v>824</v>
      </c>
      <c r="C23" s="180"/>
      <c r="D23" s="324" t="s">
        <v>427</v>
      </c>
      <c r="E23" s="315"/>
      <c r="F23" s="315"/>
      <c r="G23" s="316">
        <f t="shared" si="2"/>
        <v>0</v>
      </c>
      <c r="H23" s="315">
        <f t="shared" si="3"/>
        <v>0</v>
      </c>
      <c r="I23" s="316"/>
      <c r="J23" s="315">
        <v>55000</v>
      </c>
      <c r="K23" s="315"/>
      <c r="L23" s="316">
        <f t="shared" si="4"/>
        <v>55000</v>
      </c>
      <c r="M23" s="316">
        <f t="shared" si="16"/>
        <v>-55000</v>
      </c>
      <c r="N23" s="316"/>
      <c r="O23" s="315"/>
      <c r="P23" s="315"/>
      <c r="Q23" s="316">
        <f t="shared" si="5"/>
        <v>0</v>
      </c>
      <c r="R23" s="315">
        <f t="shared" si="6"/>
        <v>0</v>
      </c>
      <c r="S23" s="316"/>
      <c r="T23" s="587">
        <f t="shared" si="7"/>
        <v>55000</v>
      </c>
      <c r="U23" s="316">
        <f t="shared" si="7"/>
        <v>0</v>
      </c>
      <c r="V23" s="316">
        <f t="shared" si="8"/>
        <v>55000</v>
      </c>
      <c r="W23" s="316">
        <f t="shared" si="9"/>
        <v>-55000</v>
      </c>
      <c r="X23" s="420">
        <f t="shared" si="10"/>
        <v>0</v>
      </c>
      <c r="Y23" s="588"/>
      <c r="Z23" s="315"/>
      <c r="AA23" s="316">
        <f t="shared" si="11"/>
        <v>0</v>
      </c>
      <c r="AB23" s="316">
        <f t="shared" si="12"/>
        <v>0</v>
      </c>
      <c r="AC23" s="420">
        <v>0</v>
      </c>
      <c r="AD23" s="589">
        <f t="shared" si="0"/>
        <v>55000</v>
      </c>
      <c r="AE23" s="318">
        <f t="shared" si="1"/>
        <v>0</v>
      </c>
      <c r="AF23" s="590">
        <f t="shared" si="13"/>
        <v>55000</v>
      </c>
      <c r="AG23" s="591">
        <f t="shared" si="14"/>
        <v>-55000</v>
      </c>
      <c r="AH23" s="592">
        <f t="shared" si="15"/>
        <v>0</v>
      </c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</row>
    <row r="24" spans="1:44" ht="45" customHeight="1">
      <c r="A24" s="586">
        <v>18</v>
      </c>
      <c r="B24" s="325" t="s">
        <v>825</v>
      </c>
      <c r="C24" s="180"/>
      <c r="D24" s="324" t="s">
        <v>427</v>
      </c>
      <c r="E24" s="315"/>
      <c r="F24" s="315"/>
      <c r="G24" s="316">
        <f t="shared" si="2"/>
        <v>0</v>
      </c>
      <c r="H24" s="315">
        <f t="shared" si="3"/>
        <v>0</v>
      </c>
      <c r="I24" s="316"/>
      <c r="J24" s="315">
        <v>25000</v>
      </c>
      <c r="K24" s="315">
        <v>5000</v>
      </c>
      <c r="L24" s="316">
        <f t="shared" si="4"/>
        <v>30000</v>
      </c>
      <c r="M24" s="316">
        <f t="shared" si="16"/>
        <v>16482</v>
      </c>
      <c r="N24" s="316">
        <v>46482</v>
      </c>
      <c r="O24" s="315"/>
      <c r="P24" s="315"/>
      <c r="Q24" s="316">
        <f t="shared" si="5"/>
        <v>0</v>
      </c>
      <c r="R24" s="315">
        <f t="shared" si="6"/>
        <v>0</v>
      </c>
      <c r="S24" s="316"/>
      <c r="T24" s="587">
        <f t="shared" si="7"/>
        <v>25000</v>
      </c>
      <c r="U24" s="316">
        <f t="shared" si="7"/>
        <v>5000</v>
      </c>
      <c r="V24" s="316">
        <f t="shared" si="8"/>
        <v>30000</v>
      </c>
      <c r="W24" s="316">
        <f t="shared" si="9"/>
        <v>16482</v>
      </c>
      <c r="X24" s="420">
        <f t="shared" si="10"/>
        <v>46482</v>
      </c>
      <c r="Y24" s="588"/>
      <c r="Z24" s="315"/>
      <c r="AA24" s="316">
        <f t="shared" si="11"/>
        <v>0</v>
      </c>
      <c r="AB24" s="316">
        <f t="shared" si="12"/>
        <v>0</v>
      </c>
      <c r="AC24" s="420">
        <v>0</v>
      </c>
      <c r="AD24" s="589">
        <f t="shared" si="0"/>
        <v>25000</v>
      </c>
      <c r="AE24" s="318">
        <f t="shared" si="1"/>
        <v>5000</v>
      </c>
      <c r="AF24" s="590">
        <f t="shared" si="13"/>
        <v>30000</v>
      </c>
      <c r="AG24" s="591">
        <f t="shared" si="14"/>
        <v>16482</v>
      </c>
      <c r="AH24" s="592">
        <f t="shared" si="15"/>
        <v>46482</v>
      </c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</row>
    <row r="25" spans="1:44" ht="22.5" customHeight="1">
      <c r="A25" s="586">
        <v>19</v>
      </c>
      <c r="B25" s="325" t="s">
        <v>826</v>
      </c>
      <c r="C25" s="180"/>
      <c r="D25" s="324" t="s">
        <v>427</v>
      </c>
      <c r="E25" s="315"/>
      <c r="F25" s="315"/>
      <c r="G25" s="316">
        <f t="shared" si="2"/>
        <v>0</v>
      </c>
      <c r="H25" s="315">
        <f t="shared" si="3"/>
        <v>120382</v>
      </c>
      <c r="I25" s="316">
        <v>120382</v>
      </c>
      <c r="J25" s="315">
        <v>180000</v>
      </c>
      <c r="K25" s="315">
        <v>43560</v>
      </c>
      <c r="L25" s="316">
        <f t="shared" si="4"/>
        <v>223560</v>
      </c>
      <c r="M25" s="316">
        <f t="shared" si="16"/>
        <v>-185056</v>
      </c>
      <c r="N25" s="316">
        <v>38504</v>
      </c>
      <c r="O25" s="315"/>
      <c r="P25" s="315"/>
      <c r="Q25" s="316">
        <f t="shared" si="5"/>
        <v>0</v>
      </c>
      <c r="R25" s="315">
        <f t="shared" si="6"/>
        <v>31983</v>
      </c>
      <c r="S25" s="316">
        <v>31983</v>
      </c>
      <c r="T25" s="587">
        <f t="shared" si="7"/>
        <v>180000</v>
      </c>
      <c r="U25" s="316">
        <f t="shared" si="7"/>
        <v>43560</v>
      </c>
      <c r="V25" s="316">
        <f t="shared" si="8"/>
        <v>223560</v>
      </c>
      <c r="W25" s="316">
        <f t="shared" si="9"/>
        <v>-32691</v>
      </c>
      <c r="X25" s="420">
        <f t="shared" si="10"/>
        <v>190869</v>
      </c>
      <c r="Y25" s="588">
        <v>130000</v>
      </c>
      <c r="Z25" s="315"/>
      <c r="AA25" s="316">
        <f t="shared" si="11"/>
        <v>130000</v>
      </c>
      <c r="AB25" s="316">
        <f t="shared" si="12"/>
        <v>-100300</v>
      </c>
      <c r="AC25" s="420">
        <v>29700</v>
      </c>
      <c r="AD25" s="589">
        <f t="shared" si="0"/>
        <v>310000</v>
      </c>
      <c r="AE25" s="318">
        <f t="shared" si="1"/>
        <v>43560</v>
      </c>
      <c r="AF25" s="590">
        <f t="shared" si="13"/>
        <v>353560</v>
      </c>
      <c r="AG25" s="591">
        <f t="shared" si="14"/>
        <v>-132991</v>
      </c>
      <c r="AH25" s="592">
        <f t="shared" si="15"/>
        <v>220569</v>
      </c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</row>
    <row r="26" spans="1:44" ht="22.5" customHeight="1">
      <c r="A26" s="586">
        <v>20</v>
      </c>
      <c r="B26" s="321" t="s">
        <v>827</v>
      </c>
      <c r="C26" s="180" t="s">
        <v>1199</v>
      </c>
      <c r="D26" s="324" t="s">
        <v>427</v>
      </c>
      <c r="E26" s="315">
        <f>SUM(E22:E25)</f>
        <v>0</v>
      </c>
      <c r="F26" s="315">
        <f>SUM(F22:F25)</f>
        <v>0</v>
      </c>
      <c r="G26" s="316">
        <f t="shared" si="2"/>
        <v>0</v>
      </c>
      <c r="H26" s="315">
        <f t="shared" si="3"/>
        <v>120382</v>
      </c>
      <c r="I26" s="316">
        <f>SUM(I22:I25)</f>
        <v>120382</v>
      </c>
      <c r="J26" s="315">
        <f>SUM(J22:J25)</f>
        <v>270000</v>
      </c>
      <c r="K26" s="315">
        <f>SUM(K22:K25)</f>
        <v>48560</v>
      </c>
      <c r="L26" s="316">
        <f t="shared" si="4"/>
        <v>318560</v>
      </c>
      <c r="M26" s="316">
        <f t="shared" si="16"/>
        <v>-233574</v>
      </c>
      <c r="N26" s="316">
        <f>SUM(N22:N25)</f>
        <v>84986</v>
      </c>
      <c r="O26" s="315">
        <f>SUM(O22:O25)</f>
        <v>0</v>
      </c>
      <c r="P26" s="315">
        <f>SUM(P22:P25)</f>
        <v>0</v>
      </c>
      <c r="Q26" s="316">
        <f t="shared" si="5"/>
        <v>0</v>
      </c>
      <c r="R26" s="315">
        <f t="shared" si="6"/>
        <v>31983</v>
      </c>
      <c r="S26" s="316">
        <f>SUM(S22:S25)</f>
        <v>31983</v>
      </c>
      <c r="T26" s="588">
        <f>SUM(T22:T25)</f>
        <v>270000</v>
      </c>
      <c r="U26" s="316">
        <f aca="true" t="shared" si="17" ref="U26:U60">F26+K26+P26</f>
        <v>48560</v>
      </c>
      <c r="V26" s="316">
        <f t="shared" si="8"/>
        <v>318560</v>
      </c>
      <c r="W26" s="316">
        <f t="shared" si="9"/>
        <v>-81209</v>
      </c>
      <c r="X26" s="420">
        <f t="shared" si="10"/>
        <v>237351</v>
      </c>
      <c r="Y26" s="588">
        <f>SUM(Y22:Y25)</f>
        <v>130000</v>
      </c>
      <c r="Z26" s="315">
        <f>SUM(Z22:Z25)</f>
        <v>0</v>
      </c>
      <c r="AA26" s="316">
        <f t="shared" si="11"/>
        <v>130000</v>
      </c>
      <c r="AB26" s="316">
        <f>SUM(AB22:AB25)</f>
        <v>-100300</v>
      </c>
      <c r="AC26" s="420">
        <f>SUM(AC22:AC25)</f>
        <v>29700</v>
      </c>
      <c r="AD26" s="593">
        <f>SUM(AD22:AD25)</f>
        <v>400000</v>
      </c>
      <c r="AE26" s="281">
        <f>SUM(AE22:AE25)</f>
        <v>48560</v>
      </c>
      <c r="AF26" s="281">
        <f>SUM(AF22:AF25)</f>
        <v>448560</v>
      </c>
      <c r="AG26" s="591">
        <f t="shared" si="14"/>
        <v>-181509</v>
      </c>
      <c r="AH26" s="592">
        <f t="shared" si="15"/>
        <v>267051</v>
      </c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</row>
    <row r="27" spans="1:44" ht="22.5" customHeight="1">
      <c r="A27" s="586">
        <v>21</v>
      </c>
      <c r="B27" s="325" t="s">
        <v>828</v>
      </c>
      <c r="C27" s="180"/>
      <c r="D27" s="324" t="s">
        <v>429</v>
      </c>
      <c r="E27" s="315"/>
      <c r="F27" s="315"/>
      <c r="G27" s="316">
        <f t="shared" si="2"/>
        <v>0</v>
      </c>
      <c r="H27" s="315">
        <f t="shared" si="3"/>
        <v>0</v>
      </c>
      <c r="I27" s="316"/>
      <c r="J27" s="315"/>
      <c r="K27" s="315"/>
      <c r="L27" s="316">
        <f t="shared" si="4"/>
        <v>0</v>
      </c>
      <c r="M27" s="316">
        <f t="shared" si="16"/>
        <v>0</v>
      </c>
      <c r="N27" s="316"/>
      <c r="O27" s="315"/>
      <c r="P27" s="315"/>
      <c r="Q27" s="316">
        <f t="shared" si="5"/>
        <v>0</v>
      </c>
      <c r="R27" s="315">
        <f t="shared" si="6"/>
        <v>0</v>
      </c>
      <c r="S27" s="316"/>
      <c r="T27" s="587">
        <f>E27+J27+O27</f>
        <v>0</v>
      </c>
      <c r="U27" s="316">
        <f t="shared" si="17"/>
        <v>0</v>
      </c>
      <c r="V27" s="316">
        <f t="shared" si="8"/>
        <v>0</v>
      </c>
      <c r="W27" s="316">
        <f t="shared" si="9"/>
        <v>0</v>
      </c>
      <c r="X27" s="420">
        <f t="shared" si="10"/>
        <v>0</v>
      </c>
      <c r="Y27" s="588">
        <v>1132354</v>
      </c>
      <c r="Z27" s="315">
        <v>150000</v>
      </c>
      <c r="AA27" s="316">
        <f t="shared" si="11"/>
        <v>1282354</v>
      </c>
      <c r="AB27" s="316">
        <f t="shared" si="12"/>
        <v>-493412</v>
      </c>
      <c r="AC27" s="420">
        <v>788942</v>
      </c>
      <c r="AD27" s="589">
        <f>T27+Y27</f>
        <v>1132354</v>
      </c>
      <c r="AE27" s="318">
        <f>F27+K27+P27+Z27</f>
        <v>150000</v>
      </c>
      <c r="AF27" s="590">
        <f t="shared" si="13"/>
        <v>1282354</v>
      </c>
      <c r="AG27" s="591">
        <f t="shared" si="14"/>
        <v>-493412</v>
      </c>
      <c r="AH27" s="592">
        <f t="shared" si="15"/>
        <v>788942</v>
      </c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</row>
    <row r="28" spans="1:44" ht="22.5" customHeight="1">
      <c r="A28" s="586">
        <v>22</v>
      </c>
      <c r="B28" s="325" t="s">
        <v>80</v>
      </c>
      <c r="C28" s="180"/>
      <c r="D28" s="324" t="s">
        <v>429</v>
      </c>
      <c r="E28" s="315"/>
      <c r="F28" s="315"/>
      <c r="G28" s="316">
        <f t="shared" si="2"/>
        <v>0</v>
      </c>
      <c r="H28" s="315">
        <f t="shared" si="3"/>
        <v>0</v>
      </c>
      <c r="I28" s="316"/>
      <c r="J28" s="315">
        <v>50000</v>
      </c>
      <c r="K28" s="315">
        <v>50000</v>
      </c>
      <c r="L28" s="316">
        <f t="shared" si="4"/>
        <v>100000</v>
      </c>
      <c r="M28" s="316">
        <f t="shared" si="16"/>
        <v>0</v>
      </c>
      <c r="N28" s="316">
        <v>100000</v>
      </c>
      <c r="O28" s="315"/>
      <c r="P28" s="315"/>
      <c r="Q28" s="316">
        <f t="shared" si="5"/>
        <v>0</v>
      </c>
      <c r="R28" s="315">
        <f t="shared" si="6"/>
        <v>0</v>
      </c>
      <c r="S28" s="316"/>
      <c r="T28" s="587">
        <f>E28+J28+O28</f>
        <v>50000</v>
      </c>
      <c r="U28" s="316">
        <f t="shared" si="17"/>
        <v>50000</v>
      </c>
      <c r="V28" s="316">
        <f t="shared" si="8"/>
        <v>100000</v>
      </c>
      <c r="W28" s="316">
        <f t="shared" si="9"/>
        <v>0</v>
      </c>
      <c r="X28" s="420">
        <f t="shared" si="10"/>
        <v>100000</v>
      </c>
      <c r="Y28" s="588">
        <v>2000</v>
      </c>
      <c r="Z28" s="315"/>
      <c r="AA28" s="316">
        <f t="shared" si="11"/>
        <v>2000</v>
      </c>
      <c r="AB28" s="316">
        <f t="shared" si="12"/>
        <v>-2000</v>
      </c>
      <c r="AC28" s="420">
        <v>0</v>
      </c>
      <c r="AD28" s="589">
        <f>T28+Y28</f>
        <v>52000</v>
      </c>
      <c r="AE28" s="318">
        <f>F28+K28+P28+Z28</f>
        <v>50000</v>
      </c>
      <c r="AF28" s="590">
        <f t="shared" si="13"/>
        <v>102000</v>
      </c>
      <c r="AG28" s="591">
        <f t="shared" si="14"/>
        <v>-2000</v>
      </c>
      <c r="AH28" s="592">
        <f t="shared" si="15"/>
        <v>100000</v>
      </c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</row>
    <row r="29" spans="1:44" ht="22.5" customHeight="1">
      <c r="A29" s="586">
        <v>23</v>
      </c>
      <c r="B29" s="325" t="s">
        <v>107</v>
      </c>
      <c r="C29" s="180"/>
      <c r="D29" s="324" t="s">
        <v>429</v>
      </c>
      <c r="E29" s="315">
        <v>78740</v>
      </c>
      <c r="F29" s="315"/>
      <c r="G29" s="316">
        <f t="shared" si="2"/>
        <v>78740</v>
      </c>
      <c r="H29" s="315">
        <f t="shared" si="3"/>
        <v>84110</v>
      </c>
      <c r="I29" s="316">
        <v>162850</v>
      </c>
      <c r="J29" s="315"/>
      <c r="K29" s="315"/>
      <c r="L29" s="316">
        <f t="shared" si="4"/>
        <v>0</v>
      </c>
      <c r="M29" s="316">
        <f t="shared" si="16"/>
        <v>0</v>
      </c>
      <c r="N29" s="316"/>
      <c r="O29" s="315"/>
      <c r="P29" s="315"/>
      <c r="Q29" s="316">
        <f t="shared" si="5"/>
        <v>0</v>
      </c>
      <c r="R29" s="315">
        <f t="shared" si="6"/>
        <v>5480</v>
      </c>
      <c r="S29" s="316">
        <v>5480</v>
      </c>
      <c r="T29" s="587">
        <f>E29+J29+O29</f>
        <v>78740</v>
      </c>
      <c r="U29" s="316">
        <f t="shared" si="17"/>
        <v>0</v>
      </c>
      <c r="V29" s="316">
        <f t="shared" si="8"/>
        <v>78740</v>
      </c>
      <c r="W29" s="316">
        <f t="shared" si="9"/>
        <v>89590</v>
      </c>
      <c r="X29" s="420">
        <f t="shared" si="10"/>
        <v>168330</v>
      </c>
      <c r="Y29" s="588">
        <v>15748</v>
      </c>
      <c r="Z29" s="315"/>
      <c r="AA29" s="316">
        <f t="shared" si="11"/>
        <v>15748</v>
      </c>
      <c r="AB29" s="316">
        <f t="shared" si="12"/>
        <v>-15748</v>
      </c>
      <c r="AC29" s="420">
        <v>0</v>
      </c>
      <c r="AD29" s="589">
        <f>T29+Y29</f>
        <v>94488</v>
      </c>
      <c r="AE29" s="318">
        <f>F29+K29+P29+Z29</f>
        <v>0</v>
      </c>
      <c r="AF29" s="590">
        <f t="shared" si="13"/>
        <v>94488</v>
      </c>
      <c r="AG29" s="591">
        <f t="shared" si="14"/>
        <v>73842</v>
      </c>
      <c r="AH29" s="592">
        <f t="shared" si="15"/>
        <v>168330</v>
      </c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</row>
    <row r="30" spans="1:44" ht="34.5" customHeight="1">
      <c r="A30" s="586">
        <v>24</v>
      </c>
      <c r="B30" s="325" t="s">
        <v>829</v>
      </c>
      <c r="C30" s="180"/>
      <c r="D30" s="324" t="s">
        <v>429</v>
      </c>
      <c r="E30" s="315"/>
      <c r="F30" s="315"/>
      <c r="G30" s="316">
        <f t="shared" si="2"/>
        <v>0</v>
      </c>
      <c r="H30" s="315">
        <f t="shared" si="3"/>
        <v>0</v>
      </c>
      <c r="I30" s="316"/>
      <c r="J30" s="315">
        <v>80000</v>
      </c>
      <c r="K30" s="315">
        <v>50000</v>
      </c>
      <c r="L30" s="316">
        <f t="shared" si="4"/>
        <v>130000</v>
      </c>
      <c r="M30" s="316">
        <f t="shared" si="16"/>
        <v>-130000</v>
      </c>
      <c r="N30" s="316"/>
      <c r="O30" s="315"/>
      <c r="P30" s="315"/>
      <c r="Q30" s="316">
        <f t="shared" si="5"/>
        <v>0</v>
      </c>
      <c r="R30" s="315">
        <f t="shared" si="6"/>
        <v>0</v>
      </c>
      <c r="S30" s="316"/>
      <c r="T30" s="587">
        <f>E30+J30+O30</f>
        <v>80000</v>
      </c>
      <c r="U30" s="316">
        <f t="shared" si="17"/>
        <v>50000</v>
      </c>
      <c r="V30" s="316">
        <f t="shared" si="8"/>
        <v>130000</v>
      </c>
      <c r="W30" s="316">
        <f t="shared" si="9"/>
        <v>-130000</v>
      </c>
      <c r="X30" s="420">
        <f t="shared" si="10"/>
        <v>0</v>
      </c>
      <c r="Y30" s="588">
        <v>150000</v>
      </c>
      <c r="Z30" s="315"/>
      <c r="AA30" s="316">
        <f t="shared" si="11"/>
        <v>150000</v>
      </c>
      <c r="AB30" s="316">
        <f t="shared" si="12"/>
        <v>-90504</v>
      </c>
      <c r="AC30" s="420">
        <v>59496</v>
      </c>
      <c r="AD30" s="589">
        <f>T30+Y30</f>
        <v>230000</v>
      </c>
      <c r="AE30" s="318">
        <f>F30+K30+P30+Z30</f>
        <v>50000</v>
      </c>
      <c r="AF30" s="590">
        <f t="shared" si="13"/>
        <v>280000</v>
      </c>
      <c r="AG30" s="591">
        <f t="shared" si="14"/>
        <v>-220504</v>
      </c>
      <c r="AH30" s="592">
        <f t="shared" si="15"/>
        <v>59496</v>
      </c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</row>
    <row r="31" spans="1:44" ht="36.75" customHeight="1">
      <c r="A31" s="586">
        <v>25</v>
      </c>
      <c r="B31" s="325" t="s">
        <v>830</v>
      </c>
      <c r="C31" s="180"/>
      <c r="D31" s="324" t="s">
        <v>429</v>
      </c>
      <c r="E31" s="315"/>
      <c r="F31" s="315"/>
      <c r="G31" s="316">
        <f t="shared" si="2"/>
        <v>0</v>
      </c>
      <c r="H31" s="315">
        <f t="shared" si="3"/>
        <v>0</v>
      </c>
      <c r="I31" s="316"/>
      <c r="J31" s="315">
        <v>50000</v>
      </c>
      <c r="K31" s="315"/>
      <c r="L31" s="316">
        <f t="shared" si="4"/>
        <v>50000</v>
      </c>
      <c r="M31" s="316">
        <f t="shared" si="16"/>
        <v>197403</v>
      </c>
      <c r="N31" s="316">
        <v>247403</v>
      </c>
      <c r="O31" s="315"/>
      <c r="P31" s="315"/>
      <c r="Q31" s="316">
        <f t="shared" si="5"/>
        <v>0</v>
      </c>
      <c r="R31" s="315">
        <f t="shared" si="6"/>
        <v>0</v>
      </c>
      <c r="S31" s="316"/>
      <c r="T31" s="587">
        <f>E31+J31+O31</f>
        <v>50000</v>
      </c>
      <c r="U31" s="316">
        <f t="shared" si="17"/>
        <v>0</v>
      </c>
      <c r="V31" s="316">
        <f t="shared" si="8"/>
        <v>50000</v>
      </c>
      <c r="W31" s="316">
        <f t="shared" si="9"/>
        <v>197403</v>
      </c>
      <c r="X31" s="420">
        <f t="shared" si="10"/>
        <v>247403</v>
      </c>
      <c r="Y31" s="588"/>
      <c r="Z31" s="315"/>
      <c r="AA31" s="316">
        <f t="shared" si="11"/>
        <v>0</v>
      </c>
      <c r="AB31" s="316">
        <f t="shared" si="12"/>
        <v>0</v>
      </c>
      <c r="AC31" s="420">
        <v>0</v>
      </c>
      <c r="AD31" s="589">
        <f>T31+Y31</f>
        <v>50000</v>
      </c>
      <c r="AE31" s="318">
        <f>F31+K31+P31+Z31</f>
        <v>0</v>
      </c>
      <c r="AF31" s="590">
        <f t="shared" si="13"/>
        <v>50000</v>
      </c>
      <c r="AG31" s="591">
        <f t="shared" si="14"/>
        <v>197403</v>
      </c>
      <c r="AH31" s="592">
        <f t="shared" si="15"/>
        <v>247403</v>
      </c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</row>
    <row r="32" spans="1:44" ht="22.5" customHeight="1">
      <c r="A32" s="586">
        <v>26</v>
      </c>
      <c r="B32" s="321" t="s">
        <v>831</v>
      </c>
      <c r="C32" s="180" t="s">
        <v>1200</v>
      </c>
      <c r="D32" s="324" t="s">
        <v>429</v>
      </c>
      <c r="E32" s="315">
        <f>SUM(E27:E31)</f>
        <v>78740</v>
      </c>
      <c r="F32" s="315">
        <f>SUM(F27:F31)</f>
        <v>0</v>
      </c>
      <c r="G32" s="316">
        <f t="shared" si="2"/>
        <v>78740</v>
      </c>
      <c r="H32" s="315">
        <f t="shared" si="3"/>
        <v>84110</v>
      </c>
      <c r="I32" s="316">
        <f>SUM(I29:I31)</f>
        <v>162850</v>
      </c>
      <c r="J32" s="315">
        <f>SUM(J27:J31)</f>
        <v>180000</v>
      </c>
      <c r="K32" s="315">
        <f>SUM(K27:K31)</f>
        <v>100000</v>
      </c>
      <c r="L32" s="316">
        <f t="shared" si="4"/>
        <v>280000</v>
      </c>
      <c r="M32" s="316">
        <f t="shared" si="16"/>
        <v>67403</v>
      </c>
      <c r="N32" s="316">
        <f>SUM(N28:N31)</f>
        <v>347403</v>
      </c>
      <c r="O32" s="315">
        <f>SUM(O27:O31)</f>
        <v>0</v>
      </c>
      <c r="P32" s="315">
        <f>SUM(P27:P31)</f>
        <v>0</v>
      </c>
      <c r="Q32" s="316">
        <f t="shared" si="5"/>
        <v>0</v>
      </c>
      <c r="R32" s="315">
        <f t="shared" si="6"/>
        <v>5480</v>
      </c>
      <c r="S32" s="316">
        <f>SUM(S27:S31)</f>
        <v>5480</v>
      </c>
      <c r="T32" s="588">
        <f>SUM(T27:T31)</f>
        <v>258740</v>
      </c>
      <c r="U32" s="316">
        <f t="shared" si="17"/>
        <v>100000</v>
      </c>
      <c r="V32" s="316">
        <f t="shared" si="8"/>
        <v>358740</v>
      </c>
      <c r="W32" s="316">
        <f t="shared" si="9"/>
        <v>156993</v>
      </c>
      <c r="X32" s="420">
        <f t="shared" si="10"/>
        <v>515733</v>
      </c>
      <c r="Y32" s="588">
        <f>SUM(Y27:Y31)</f>
        <v>1300102</v>
      </c>
      <c r="Z32" s="315">
        <f>SUM(Z27:Z31)</f>
        <v>150000</v>
      </c>
      <c r="AA32" s="316">
        <f>SUM(Y32:Z32)</f>
        <v>1450102</v>
      </c>
      <c r="AB32" s="316">
        <f t="shared" si="12"/>
        <v>-601664</v>
      </c>
      <c r="AC32" s="420">
        <f>SUM(AC27:AC31)</f>
        <v>848438</v>
      </c>
      <c r="AD32" s="593">
        <f>SUM(AD27:AD31)</f>
        <v>1558842</v>
      </c>
      <c r="AE32" s="281">
        <f>SUM(AE27:AE31)</f>
        <v>250000</v>
      </c>
      <c r="AF32" s="281">
        <f>SUM(AF27:AF31)</f>
        <v>1808842</v>
      </c>
      <c r="AG32" s="591">
        <f t="shared" si="14"/>
        <v>-444671</v>
      </c>
      <c r="AH32" s="592">
        <f t="shared" si="15"/>
        <v>1364171</v>
      </c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</row>
    <row r="33" spans="1:44" ht="22.5" customHeight="1">
      <c r="A33" s="586">
        <v>27</v>
      </c>
      <c r="B33" s="322" t="s">
        <v>832</v>
      </c>
      <c r="C33" s="181" t="s">
        <v>1201</v>
      </c>
      <c r="D33" s="323" t="s">
        <v>434</v>
      </c>
      <c r="E33" s="316">
        <f>SUM(E26+E32)</f>
        <v>78740</v>
      </c>
      <c r="F33" s="316">
        <f>SUM(F26+F32)</f>
        <v>0</v>
      </c>
      <c r="G33" s="316">
        <f t="shared" si="2"/>
        <v>78740</v>
      </c>
      <c r="H33" s="315">
        <f t="shared" si="3"/>
        <v>204492</v>
      </c>
      <c r="I33" s="316">
        <f>SUM(I26+I32)</f>
        <v>283232</v>
      </c>
      <c r="J33" s="316">
        <f>SUM(J26+J32)</f>
        <v>450000</v>
      </c>
      <c r="K33" s="316">
        <f>SUM(K26+K32)</f>
        <v>148560</v>
      </c>
      <c r="L33" s="316">
        <f t="shared" si="4"/>
        <v>598560</v>
      </c>
      <c r="M33" s="316">
        <f t="shared" si="16"/>
        <v>-166171</v>
      </c>
      <c r="N33" s="316">
        <f>SUM(N26+N32)</f>
        <v>432389</v>
      </c>
      <c r="O33" s="316">
        <f>SUM(O26+O32)</f>
        <v>0</v>
      </c>
      <c r="P33" s="316">
        <f>SUM(P26+P32)</f>
        <v>0</v>
      </c>
      <c r="Q33" s="316">
        <f t="shared" si="5"/>
        <v>0</v>
      </c>
      <c r="R33" s="315">
        <f t="shared" si="6"/>
        <v>37463</v>
      </c>
      <c r="S33" s="316">
        <f>S26+S32</f>
        <v>37463</v>
      </c>
      <c r="T33" s="587">
        <f>SUM(T26+T32)</f>
        <v>528740</v>
      </c>
      <c r="U33" s="316">
        <f t="shared" si="17"/>
        <v>148560</v>
      </c>
      <c r="V33" s="316">
        <f t="shared" si="8"/>
        <v>677300</v>
      </c>
      <c r="W33" s="316">
        <f t="shared" si="9"/>
        <v>75784</v>
      </c>
      <c r="X33" s="420">
        <f t="shared" si="10"/>
        <v>753084</v>
      </c>
      <c r="Y33" s="587">
        <f>SUM(Y26+Y32)</f>
        <v>1430102</v>
      </c>
      <c r="Z33" s="316">
        <f>SUM(Z26+Z32)</f>
        <v>150000</v>
      </c>
      <c r="AA33" s="316">
        <f t="shared" si="11"/>
        <v>1580102</v>
      </c>
      <c r="AB33" s="316">
        <f t="shared" si="12"/>
        <v>-701964</v>
      </c>
      <c r="AC33" s="420">
        <f>AC26+AC32</f>
        <v>878138</v>
      </c>
      <c r="AD33" s="589">
        <f>SUM(AD26+AD32)</f>
        <v>1958842</v>
      </c>
      <c r="AE33" s="282">
        <f>SUM(AE26+AE32)</f>
        <v>298560</v>
      </c>
      <c r="AF33" s="282">
        <f>SUM(AF26+AF32)</f>
        <v>2257402</v>
      </c>
      <c r="AG33" s="591">
        <f t="shared" si="14"/>
        <v>-626180</v>
      </c>
      <c r="AH33" s="592">
        <f t="shared" si="15"/>
        <v>1631222</v>
      </c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</row>
    <row r="34" spans="1:44" ht="19.5" customHeight="1">
      <c r="A34" s="586">
        <v>28</v>
      </c>
      <c r="B34" s="325" t="s">
        <v>775</v>
      </c>
      <c r="C34" s="180"/>
      <c r="D34" s="324" t="s">
        <v>436</v>
      </c>
      <c r="E34" s="315"/>
      <c r="F34" s="315"/>
      <c r="G34" s="316">
        <f t="shared" si="2"/>
        <v>0</v>
      </c>
      <c r="H34" s="315">
        <f t="shared" si="3"/>
        <v>0</v>
      </c>
      <c r="I34" s="316"/>
      <c r="J34" s="315">
        <v>25000</v>
      </c>
      <c r="K34" s="315"/>
      <c r="L34" s="316">
        <f t="shared" si="4"/>
        <v>25000</v>
      </c>
      <c r="M34" s="316">
        <f t="shared" si="16"/>
        <v>6474</v>
      </c>
      <c r="N34" s="316">
        <v>31474</v>
      </c>
      <c r="O34" s="315"/>
      <c r="P34" s="315"/>
      <c r="Q34" s="316">
        <f t="shared" si="5"/>
        <v>0</v>
      </c>
      <c r="R34" s="315">
        <f t="shared" si="6"/>
        <v>0</v>
      </c>
      <c r="S34" s="316"/>
      <c r="T34" s="587">
        <f aca="true" t="shared" si="18" ref="T34:T50">E34+J34+O34</f>
        <v>25000</v>
      </c>
      <c r="U34" s="316">
        <f t="shared" si="17"/>
        <v>0</v>
      </c>
      <c r="V34" s="316">
        <f t="shared" si="8"/>
        <v>25000</v>
      </c>
      <c r="W34" s="316">
        <f t="shared" si="9"/>
        <v>6474</v>
      </c>
      <c r="X34" s="420">
        <f t="shared" si="10"/>
        <v>31474</v>
      </c>
      <c r="Y34" s="588"/>
      <c r="Z34" s="315"/>
      <c r="AA34" s="316">
        <f t="shared" si="11"/>
        <v>0</v>
      </c>
      <c r="AB34" s="316">
        <f t="shared" si="12"/>
        <v>0</v>
      </c>
      <c r="AC34" s="420">
        <v>0</v>
      </c>
      <c r="AD34" s="589">
        <f aca="true" t="shared" si="19" ref="AD34:AD50">T34+Y34</f>
        <v>25000</v>
      </c>
      <c r="AE34" s="318">
        <f aca="true" t="shared" si="20" ref="AE34:AE50">F34+K34+P34+Z34</f>
        <v>0</v>
      </c>
      <c r="AF34" s="590">
        <f t="shared" si="13"/>
        <v>25000</v>
      </c>
      <c r="AG34" s="591">
        <f t="shared" si="14"/>
        <v>6474</v>
      </c>
      <c r="AH34" s="592">
        <f t="shared" si="15"/>
        <v>31474</v>
      </c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</row>
    <row r="35" spans="1:44" ht="22.5" customHeight="1">
      <c r="A35" s="586">
        <v>29</v>
      </c>
      <c r="B35" s="325" t="s">
        <v>833</v>
      </c>
      <c r="C35" s="180"/>
      <c r="D35" s="324" t="s">
        <v>438</v>
      </c>
      <c r="E35" s="315"/>
      <c r="F35" s="315"/>
      <c r="G35" s="316">
        <f t="shared" si="2"/>
        <v>0</v>
      </c>
      <c r="H35" s="315">
        <f t="shared" si="3"/>
        <v>0</v>
      </c>
      <c r="I35" s="316"/>
      <c r="J35" s="315">
        <v>100000</v>
      </c>
      <c r="K35" s="315"/>
      <c r="L35" s="316">
        <f t="shared" si="4"/>
        <v>100000</v>
      </c>
      <c r="M35" s="316">
        <f t="shared" si="16"/>
        <v>-38417</v>
      </c>
      <c r="N35" s="316">
        <v>61583</v>
      </c>
      <c r="O35" s="315"/>
      <c r="P35" s="315"/>
      <c r="Q35" s="316">
        <f t="shared" si="5"/>
        <v>0</v>
      </c>
      <c r="R35" s="315">
        <f t="shared" si="6"/>
        <v>0</v>
      </c>
      <c r="S35" s="316"/>
      <c r="T35" s="587">
        <f t="shared" si="18"/>
        <v>100000</v>
      </c>
      <c r="U35" s="316">
        <f t="shared" si="17"/>
        <v>0</v>
      </c>
      <c r="V35" s="316">
        <f t="shared" si="8"/>
        <v>100000</v>
      </c>
      <c r="W35" s="316">
        <f t="shared" si="9"/>
        <v>-38417</v>
      </c>
      <c r="X35" s="420">
        <f t="shared" si="10"/>
        <v>61583</v>
      </c>
      <c r="Y35" s="588"/>
      <c r="Z35" s="315"/>
      <c r="AA35" s="316">
        <f t="shared" si="11"/>
        <v>0</v>
      </c>
      <c r="AB35" s="316">
        <f t="shared" si="12"/>
        <v>0</v>
      </c>
      <c r="AC35" s="420">
        <v>0</v>
      </c>
      <c r="AD35" s="589">
        <f t="shared" si="19"/>
        <v>100000</v>
      </c>
      <c r="AE35" s="318">
        <f t="shared" si="20"/>
        <v>0</v>
      </c>
      <c r="AF35" s="590">
        <f t="shared" si="13"/>
        <v>100000</v>
      </c>
      <c r="AG35" s="591">
        <f t="shared" si="14"/>
        <v>-38417</v>
      </c>
      <c r="AH35" s="592">
        <f t="shared" si="15"/>
        <v>61583</v>
      </c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</row>
    <row r="36" spans="1:44" ht="22.5" customHeight="1">
      <c r="A36" s="586">
        <v>30</v>
      </c>
      <c r="B36" s="322" t="s">
        <v>834</v>
      </c>
      <c r="C36" s="181" t="s">
        <v>1202</v>
      </c>
      <c r="D36" s="323" t="s">
        <v>440</v>
      </c>
      <c r="E36" s="316">
        <f>SUM(E34:E35)</f>
        <v>0</v>
      </c>
      <c r="F36" s="316"/>
      <c r="G36" s="316">
        <f t="shared" si="2"/>
        <v>0</v>
      </c>
      <c r="H36" s="315">
        <f t="shared" si="3"/>
        <v>0</v>
      </c>
      <c r="I36" s="316"/>
      <c r="J36" s="316">
        <f>SUM(J34:J35)</f>
        <v>125000</v>
      </c>
      <c r="K36" s="316"/>
      <c r="L36" s="316">
        <f t="shared" si="4"/>
        <v>125000</v>
      </c>
      <c r="M36" s="316">
        <f t="shared" si="16"/>
        <v>-31943</v>
      </c>
      <c r="N36" s="316">
        <f>SUM(N34:N35)</f>
        <v>93057</v>
      </c>
      <c r="O36" s="316">
        <f>SUM(O34:O35)</f>
        <v>0</v>
      </c>
      <c r="P36" s="316"/>
      <c r="Q36" s="316">
        <f t="shared" si="5"/>
        <v>0</v>
      </c>
      <c r="R36" s="315">
        <f t="shared" si="6"/>
        <v>0</v>
      </c>
      <c r="S36" s="316"/>
      <c r="T36" s="587">
        <f t="shared" si="18"/>
        <v>125000</v>
      </c>
      <c r="U36" s="316">
        <f t="shared" si="17"/>
        <v>0</v>
      </c>
      <c r="V36" s="316">
        <f t="shared" si="8"/>
        <v>125000</v>
      </c>
      <c r="W36" s="316">
        <f t="shared" si="9"/>
        <v>-31943</v>
      </c>
      <c r="X36" s="420">
        <f t="shared" si="10"/>
        <v>93057</v>
      </c>
      <c r="Y36" s="587">
        <f>SUM(Y34:Y35)</f>
        <v>0</v>
      </c>
      <c r="Z36" s="316"/>
      <c r="AA36" s="316">
        <f t="shared" si="11"/>
        <v>0</v>
      </c>
      <c r="AB36" s="316">
        <f t="shared" si="12"/>
        <v>0</v>
      </c>
      <c r="AC36" s="420">
        <v>0</v>
      </c>
      <c r="AD36" s="589">
        <f t="shared" si="19"/>
        <v>125000</v>
      </c>
      <c r="AE36" s="318">
        <f t="shared" si="20"/>
        <v>0</v>
      </c>
      <c r="AF36" s="590">
        <f t="shared" si="13"/>
        <v>125000</v>
      </c>
      <c r="AG36" s="591">
        <f t="shared" si="14"/>
        <v>-31943</v>
      </c>
      <c r="AH36" s="592">
        <f t="shared" si="15"/>
        <v>93057</v>
      </c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</row>
    <row r="37" spans="1:44" ht="22.5" customHeight="1">
      <c r="A37" s="586">
        <v>31</v>
      </c>
      <c r="B37" s="325" t="s">
        <v>835</v>
      </c>
      <c r="C37" s="180"/>
      <c r="D37" s="324" t="s">
        <v>442</v>
      </c>
      <c r="E37" s="315"/>
      <c r="F37" s="315"/>
      <c r="G37" s="316">
        <f t="shared" si="2"/>
        <v>0</v>
      </c>
      <c r="H37" s="315">
        <f t="shared" si="3"/>
        <v>0</v>
      </c>
      <c r="I37" s="316"/>
      <c r="J37" s="315">
        <v>300000</v>
      </c>
      <c r="K37" s="315"/>
      <c r="L37" s="316">
        <f t="shared" si="4"/>
        <v>300000</v>
      </c>
      <c r="M37" s="316">
        <f t="shared" si="16"/>
        <v>-3648</v>
      </c>
      <c r="N37" s="316">
        <v>296352</v>
      </c>
      <c r="O37" s="315"/>
      <c r="P37" s="315"/>
      <c r="Q37" s="316">
        <f t="shared" si="5"/>
        <v>0</v>
      </c>
      <c r="R37" s="315">
        <f t="shared" si="6"/>
        <v>0</v>
      </c>
      <c r="S37" s="316"/>
      <c r="T37" s="587">
        <f t="shared" si="18"/>
        <v>300000</v>
      </c>
      <c r="U37" s="316">
        <f t="shared" si="17"/>
        <v>0</v>
      </c>
      <c r="V37" s="316">
        <f t="shared" si="8"/>
        <v>300000</v>
      </c>
      <c r="W37" s="316">
        <f t="shared" si="9"/>
        <v>-3648</v>
      </c>
      <c r="X37" s="420">
        <f t="shared" si="10"/>
        <v>296352</v>
      </c>
      <c r="Y37" s="588">
        <v>30000</v>
      </c>
      <c r="Z37" s="315"/>
      <c r="AA37" s="316">
        <f t="shared" si="11"/>
        <v>30000</v>
      </c>
      <c r="AB37" s="316">
        <f t="shared" si="12"/>
        <v>2625</v>
      </c>
      <c r="AC37" s="420">
        <v>32625</v>
      </c>
      <c r="AD37" s="589">
        <f t="shared" si="19"/>
        <v>330000</v>
      </c>
      <c r="AE37" s="318">
        <f t="shared" si="20"/>
        <v>0</v>
      </c>
      <c r="AF37" s="590">
        <f t="shared" si="13"/>
        <v>330000</v>
      </c>
      <c r="AG37" s="591">
        <f t="shared" si="14"/>
        <v>-1023</v>
      </c>
      <c r="AH37" s="592">
        <f t="shared" si="15"/>
        <v>328977</v>
      </c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</row>
    <row r="38" spans="1:44" ht="22.5" customHeight="1">
      <c r="A38" s="586">
        <v>32</v>
      </c>
      <c r="B38" s="325" t="s">
        <v>836</v>
      </c>
      <c r="C38" s="180"/>
      <c r="D38" s="324" t="s">
        <v>442</v>
      </c>
      <c r="E38" s="315"/>
      <c r="F38" s="315"/>
      <c r="G38" s="316">
        <f t="shared" si="2"/>
        <v>0</v>
      </c>
      <c r="H38" s="315">
        <f t="shared" si="3"/>
        <v>0</v>
      </c>
      <c r="I38" s="316"/>
      <c r="J38" s="315">
        <v>185000</v>
      </c>
      <c r="K38" s="315"/>
      <c r="L38" s="316">
        <f t="shared" si="4"/>
        <v>185000</v>
      </c>
      <c r="M38" s="316">
        <f t="shared" si="16"/>
        <v>-85794</v>
      </c>
      <c r="N38" s="316">
        <v>99206</v>
      </c>
      <c r="O38" s="315"/>
      <c r="P38" s="315"/>
      <c r="Q38" s="316">
        <f t="shared" si="5"/>
        <v>0</v>
      </c>
      <c r="R38" s="315">
        <f t="shared" si="6"/>
        <v>0</v>
      </c>
      <c r="S38" s="316"/>
      <c r="T38" s="587">
        <f t="shared" si="18"/>
        <v>185000</v>
      </c>
      <c r="U38" s="316">
        <f t="shared" si="17"/>
        <v>0</v>
      </c>
      <c r="V38" s="316">
        <f t="shared" si="8"/>
        <v>185000</v>
      </c>
      <c r="W38" s="316">
        <f t="shared" si="9"/>
        <v>-85794</v>
      </c>
      <c r="X38" s="420">
        <f t="shared" si="10"/>
        <v>99206</v>
      </c>
      <c r="Y38" s="588">
        <v>15000</v>
      </c>
      <c r="Z38" s="315"/>
      <c r="AA38" s="316">
        <f t="shared" si="11"/>
        <v>15000</v>
      </c>
      <c r="AB38" s="316">
        <f t="shared" si="12"/>
        <v>-4450</v>
      </c>
      <c r="AC38" s="420">
        <v>10550</v>
      </c>
      <c r="AD38" s="589">
        <f t="shared" si="19"/>
        <v>200000</v>
      </c>
      <c r="AE38" s="318">
        <f t="shared" si="20"/>
        <v>0</v>
      </c>
      <c r="AF38" s="590">
        <f t="shared" si="13"/>
        <v>200000</v>
      </c>
      <c r="AG38" s="591">
        <f t="shared" si="14"/>
        <v>-90244</v>
      </c>
      <c r="AH38" s="592">
        <f t="shared" si="15"/>
        <v>109756</v>
      </c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</row>
    <row r="39" spans="1:44" ht="22.5" customHeight="1">
      <c r="A39" s="586">
        <v>33</v>
      </c>
      <c r="B39" s="325" t="s">
        <v>837</v>
      </c>
      <c r="C39" s="180"/>
      <c r="D39" s="324" t="s">
        <v>442</v>
      </c>
      <c r="E39" s="315"/>
      <c r="F39" s="315"/>
      <c r="G39" s="316">
        <f t="shared" si="2"/>
        <v>0</v>
      </c>
      <c r="H39" s="315">
        <f t="shared" si="3"/>
        <v>0</v>
      </c>
      <c r="I39" s="316"/>
      <c r="J39" s="315">
        <v>100000</v>
      </c>
      <c r="K39" s="315"/>
      <c r="L39" s="316">
        <f t="shared" si="4"/>
        <v>100000</v>
      </c>
      <c r="M39" s="316">
        <f t="shared" si="16"/>
        <v>51107</v>
      </c>
      <c r="N39" s="316">
        <v>151107</v>
      </c>
      <c r="O39" s="315"/>
      <c r="P39" s="315"/>
      <c r="Q39" s="316">
        <f t="shared" si="5"/>
        <v>0</v>
      </c>
      <c r="R39" s="315">
        <f t="shared" si="6"/>
        <v>0</v>
      </c>
      <c r="S39" s="316"/>
      <c r="T39" s="587">
        <f t="shared" si="18"/>
        <v>100000</v>
      </c>
      <c r="U39" s="316">
        <f t="shared" si="17"/>
        <v>0</v>
      </c>
      <c r="V39" s="316">
        <f t="shared" si="8"/>
        <v>100000</v>
      </c>
      <c r="W39" s="316">
        <f t="shared" si="9"/>
        <v>51107</v>
      </c>
      <c r="X39" s="420">
        <f t="shared" si="10"/>
        <v>151107</v>
      </c>
      <c r="Y39" s="588">
        <v>60000</v>
      </c>
      <c r="Z39" s="315"/>
      <c r="AA39" s="316">
        <f t="shared" si="11"/>
        <v>60000</v>
      </c>
      <c r="AB39" s="316">
        <f t="shared" si="12"/>
        <v>-43211</v>
      </c>
      <c r="AC39" s="420">
        <v>16789</v>
      </c>
      <c r="AD39" s="589">
        <f t="shared" si="19"/>
        <v>160000</v>
      </c>
      <c r="AE39" s="318">
        <f t="shared" si="20"/>
        <v>0</v>
      </c>
      <c r="AF39" s="590">
        <f t="shared" si="13"/>
        <v>160000</v>
      </c>
      <c r="AG39" s="591">
        <f t="shared" si="14"/>
        <v>7896</v>
      </c>
      <c r="AH39" s="592">
        <f t="shared" si="15"/>
        <v>167896</v>
      </c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</row>
    <row r="40" spans="1:44" ht="55.5" customHeight="1">
      <c r="A40" s="586">
        <v>34</v>
      </c>
      <c r="B40" s="321" t="s">
        <v>441</v>
      </c>
      <c r="C40" s="180" t="s">
        <v>1203</v>
      </c>
      <c r="D40" s="324" t="s">
        <v>442</v>
      </c>
      <c r="E40" s="315">
        <f>SUM(E37:E39)</f>
        <v>0</v>
      </c>
      <c r="F40" s="315"/>
      <c r="G40" s="316">
        <f t="shared" si="2"/>
        <v>0</v>
      </c>
      <c r="H40" s="315">
        <f t="shared" si="3"/>
        <v>0</v>
      </c>
      <c r="I40" s="316"/>
      <c r="J40" s="315">
        <f>SUM(J37:J39)</f>
        <v>585000</v>
      </c>
      <c r="K40" s="315"/>
      <c r="L40" s="316">
        <f t="shared" si="4"/>
        <v>585000</v>
      </c>
      <c r="M40" s="316">
        <f t="shared" si="16"/>
        <v>-38335</v>
      </c>
      <c r="N40" s="316">
        <f>SUM(N37:N39)</f>
        <v>546665</v>
      </c>
      <c r="O40" s="315">
        <f>SUM(O37:O39)</f>
        <v>0</v>
      </c>
      <c r="P40" s="315"/>
      <c r="Q40" s="316">
        <f t="shared" si="5"/>
        <v>0</v>
      </c>
      <c r="R40" s="315">
        <f t="shared" si="6"/>
        <v>0</v>
      </c>
      <c r="S40" s="316"/>
      <c r="T40" s="587">
        <f t="shared" si="18"/>
        <v>585000</v>
      </c>
      <c r="U40" s="316">
        <f t="shared" si="17"/>
        <v>0</v>
      </c>
      <c r="V40" s="316">
        <f t="shared" si="8"/>
        <v>585000</v>
      </c>
      <c r="W40" s="316">
        <f t="shared" si="9"/>
        <v>-38335</v>
      </c>
      <c r="X40" s="420">
        <f t="shared" si="10"/>
        <v>546665</v>
      </c>
      <c r="Y40" s="588">
        <f>SUM(Y37:Y39)</f>
        <v>105000</v>
      </c>
      <c r="Z40" s="315"/>
      <c r="AA40" s="316">
        <f t="shared" si="11"/>
        <v>105000</v>
      </c>
      <c r="AB40" s="316">
        <f t="shared" si="12"/>
        <v>-45036</v>
      </c>
      <c r="AC40" s="420">
        <f>SUM(AC37:AC39)</f>
        <v>59964</v>
      </c>
      <c r="AD40" s="589">
        <f t="shared" si="19"/>
        <v>690000</v>
      </c>
      <c r="AE40" s="318">
        <f t="shared" si="20"/>
        <v>0</v>
      </c>
      <c r="AF40" s="590">
        <f t="shared" si="13"/>
        <v>690000</v>
      </c>
      <c r="AG40" s="591">
        <f t="shared" si="14"/>
        <v>-83371</v>
      </c>
      <c r="AH40" s="592">
        <f t="shared" si="15"/>
        <v>606629</v>
      </c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</row>
    <row r="41" spans="1:44" ht="22.5" customHeight="1">
      <c r="A41" s="586">
        <v>35</v>
      </c>
      <c r="B41" s="321" t="s">
        <v>443</v>
      </c>
      <c r="C41" s="180"/>
      <c r="D41" s="324" t="s">
        <v>444</v>
      </c>
      <c r="E41" s="315">
        <f>SUM(E38:E40)</f>
        <v>0</v>
      </c>
      <c r="F41" s="315"/>
      <c r="G41" s="316">
        <f t="shared" si="2"/>
        <v>0</v>
      </c>
      <c r="H41" s="315">
        <f t="shared" si="3"/>
        <v>0</v>
      </c>
      <c r="I41" s="316"/>
      <c r="J41" s="315">
        <v>0</v>
      </c>
      <c r="K41" s="315"/>
      <c r="L41" s="316">
        <f t="shared" si="4"/>
        <v>0</v>
      </c>
      <c r="M41" s="316">
        <f t="shared" si="16"/>
        <v>0</v>
      </c>
      <c r="N41" s="316"/>
      <c r="O41" s="315">
        <f>SUM(O38:O40)</f>
        <v>0</v>
      </c>
      <c r="P41" s="315"/>
      <c r="Q41" s="316">
        <f t="shared" si="5"/>
        <v>0</v>
      </c>
      <c r="R41" s="315">
        <f t="shared" si="6"/>
        <v>0</v>
      </c>
      <c r="S41" s="316"/>
      <c r="T41" s="587">
        <f t="shared" si="18"/>
        <v>0</v>
      </c>
      <c r="U41" s="316">
        <f t="shared" si="17"/>
        <v>0</v>
      </c>
      <c r="V41" s="316">
        <f t="shared" si="8"/>
        <v>0</v>
      </c>
      <c r="W41" s="316">
        <f t="shared" si="9"/>
        <v>0</v>
      </c>
      <c r="X41" s="420">
        <f t="shared" si="10"/>
        <v>0</v>
      </c>
      <c r="Y41" s="588">
        <v>3194125</v>
      </c>
      <c r="Z41" s="315">
        <v>380000</v>
      </c>
      <c r="AA41" s="316">
        <f t="shared" si="11"/>
        <v>3574125</v>
      </c>
      <c r="AB41" s="316">
        <f t="shared" si="12"/>
        <v>300998</v>
      </c>
      <c r="AC41" s="420">
        <v>3875123</v>
      </c>
      <c r="AD41" s="589">
        <f t="shared" si="19"/>
        <v>3194125</v>
      </c>
      <c r="AE41" s="318">
        <f t="shared" si="20"/>
        <v>380000</v>
      </c>
      <c r="AF41" s="590">
        <f t="shared" si="13"/>
        <v>3574125</v>
      </c>
      <c r="AG41" s="591">
        <f t="shared" si="14"/>
        <v>300998</v>
      </c>
      <c r="AH41" s="592">
        <f t="shared" si="15"/>
        <v>3875123</v>
      </c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</row>
    <row r="42" spans="1:44" ht="22.5" customHeight="1">
      <c r="A42" s="586">
        <v>36</v>
      </c>
      <c r="B42" s="321" t="s">
        <v>838</v>
      </c>
      <c r="C42" s="180"/>
      <c r="D42" s="324" t="s">
        <v>448</v>
      </c>
      <c r="E42" s="315"/>
      <c r="F42" s="315"/>
      <c r="G42" s="316">
        <f t="shared" si="2"/>
        <v>0</v>
      </c>
      <c r="H42" s="315">
        <f t="shared" si="3"/>
        <v>0</v>
      </c>
      <c r="I42" s="316"/>
      <c r="J42" s="315">
        <v>150000</v>
      </c>
      <c r="K42" s="315">
        <v>150000</v>
      </c>
      <c r="L42" s="316">
        <f t="shared" si="4"/>
        <v>300000</v>
      </c>
      <c r="M42" s="316">
        <f t="shared" si="16"/>
        <v>-122470</v>
      </c>
      <c r="N42" s="316">
        <v>177530</v>
      </c>
      <c r="O42" s="315"/>
      <c r="P42" s="315"/>
      <c r="Q42" s="316">
        <f t="shared" si="5"/>
        <v>0</v>
      </c>
      <c r="R42" s="315">
        <f t="shared" si="6"/>
        <v>0</v>
      </c>
      <c r="S42" s="316"/>
      <c r="T42" s="587">
        <f t="shared" si="18"/>
        <v>150000</v>
      </c>
      <c r="U42" s="316">
        <f t="shared" si="17"/>
        <v>150000</v>
      </c>
      <c r="V42" s="316">
        <f t="shared" si="8"/>
        <v>300000</v>
      </c>
      <c r="W42" s="316">
        <f t="shared" si="9"/>
        <v>-122470</v>
      </c>
      <c r="X42" s="420">
        <f t="shared" si="10"/>
        <v>177530</v>
      </c>
      <c r="Y42" s="588">
        <v>10000</v>
      </c>
      <c r="Z42" s="315"/>
      <c r="AA42" s="316">
        <f t="shared" si="11"/>
        <v>10000</v>
      </c>
      <c r="AB42" s="316">
        <f t="shared" si="12"/>
        <v>-7830</v>
      </c>
      <c r="AC42" s="420">
        <v>2170</v>
      </c>
      <c r="AD42" s="589">
        <f t="shared" si="19"/>
        <v>160000</v>
      </c>
      <c r="AE42" s="318">
        <f t="shared" si="20"/>
        <v>150000</v>
      </c>
      <c r="AF42" s="590">
        <f t="shared" si="13"/>
        <v>310000</v>
      </c>
      <c r="AG42" s="591">
        <f t="shared" si="14"/>
        <v>-130300</v>
      </c>
      <c r="AH42" s="592">
        <f t="shared" si="15"/>
        <v>179700</v>
      </c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</row>
    <row r="43" spans="1:44" ht="22.5" customHeight="1">
      <c r="A43" s="586">
        <v>37</v>
      </c>
      <c r="B43" s="321" t="s">
        <v>943</v>
      </c>
      <c r="C43" s="180"/>
      <c r="D43" s="324" t="s">
        <v>450</v>
      </c>
      <c r="E43" s="315"/>
      <c r="F43" s="315"/>
      <c r="G43" s="316">
        <f t="shared" si="2"/>
        <v>0</v>
      </c>
      <c r="H43" s="315">
        <f t="shared" si="3"/>
        <v>0</v>
      </c>
      <c r="I43" s="316"/>
      <c r="J43" s="315">
        <v>98100</v>
      </c>
      <c r="K43" s="315">
        <v>11000</v>
      </c>
      <c r="L43" s="316">
        <f t="shared" si="4"/>
        <v>109100</v>
      </c>
      <c r="M43" s="316">
        <f t="shared" si="16"/>
        <v>-109100</v>
      </c>
      <c r="N43" s="316"/>
      <c r="O43" s="315"/>
      <c r="P43" s="315"/>
      <c r="Q43" s="316">
        <f t="shared" si="5"/>
        <v>0</v>
      </c>
      <c r="R43" s="315">
        <f t="shared" si="6"/>
        <v>0</v>
      </c>
      <c r="S43" s="316"/>
      <c r="T43" s="587">
        <f t="shared" si="18"/>
        <v>98100</v>
      </c>
      <c r="U43" s="316">
        <f t="shared" si="17"/>
        <v>11000</v>
      </c>
      <c r="V43" s="316">
        <f t="shared" si="8"/>
        <v>109100</v>
      </c>
      <c r="W43" s="316">
        <f t="shared" si="9"/>
        <v>-109100</v>
      </c>
      <c r="X43" s="420">
        <f t="shared" si="10"/>
        <v>0</v>
      </c>
      <c r="Y43" s="588"/>
      <c r="Z43" s="315"/>
      <c r="AA43" s="316">
        <f t="shared" si="11"/>
        <v>0</v>
      </c>
      <c r="AB43" s="316">
        <f t="shared" si="12"/>
        <v>0</v>
      </c>
      <c r="AC43" s="420">
        <v>0</v>
      </c>
      <c r="AD43" s="589">
        <f t="shared" si="19"/>
        <v>98100</v>
      </c>
      <c r="AE43" s="318">
        <f t="shared" si="20"/>
        <v>11000</v>
      </c>
      <c r="AF43" s="590">
        <f t="shared" si="13"/>
        <v>109100</v>
      </c>
      <c r="AG43" s="591">
        <f t="shared" si="14"/>
        <v>-109100</v>
      </c>
      <c r="AH43" s="592">
        <f t="shared" si="15"/>
        <v>0</v>
      </c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</row>
    <row r="44" spans="1:44" ht="22.5" customHeight="1">
      <c r="A44" s="586">
        <v>38</v>
      </c>
      <c r="B44" s="321" t="s">
        <v>451</v>
      </c>
      <c r="C44" s="179"/>
      <c r="D44" s="324" t="s">
        <v>452</v>
      </c>
      <c r="E44" s="315"/>
      <c r="F44" s="315"/>
      <c r="G44" s="316">
        <f t="shared" si="2"/>
        <v>0</v>
      </c>
      <c r="H44" s="315">
        <f t="shared" si="3"/>
        <v>0</v>
      </c>
      <c r="I44" s="316"/>
      <c r="J44" s="315"/>
      <c r="K44" s="315"/>
      <c r="L44" s="316">
        <f t="shared" si="4"/>
        <v>0</v>
      </c>
      <c r="M44" s="316">
        <f t="shared" si="16"/>
        <v>0</v>
      </c>
      <c r="N44" s="316"/>
      <c r="O44" s="315"/>
      <c r="P44" s="315"/>
      <c r="Q44" s="316">
        <f t="shared" si="5"/>
        <v>0</v>
      </c>
      <c r="R44" s="315">
        <f t="shared" si="6"/>
        <v>0</v>
      </c>
      <c r="S44" s="316"/>
      <c r="T44" s="587">
        <f t="shared" si="18"/>
        <v>0</v>
      </c>
      <c r="U44" s="316">
        <f t="shared" si="17"/>
        <v>0</v>
      </c>
      <c r="V44" s="316">
        <f t="shared" si="8"/>
        <v>0</v>
      </c>
      <c r="W44" s="316">
        <f t="shared" si="9"/>
        <v>0</v>
      </c>
      <c r="X44" s="420">
        <f t="shared" si="10"/>
        <v>0</v>
      </c>
      <c r="Y44" s="588"/>
      <c r="Z44" s="315"/>
      <c r="AA44" s="316">
        <f t="shared" si="11"/>
        <v>0</v>
      </c>
      <c r="AB44" s="316">
        <f t="shared" si="12"/>
        <v>0</v>
      </c>
      <c r="AC44" s="420">
        <v>0</v>
      </c>
      <c r="AD44" s="589">
        <f t="shared" si="19"/>
        <v>0</v>
      </c>
      <c r="AE44" s="318">
        <f t="shared" si="20"/>
        <v>0</v>
      </c>
      <c r="AF44" s="590">
        <f t="shared" si="13"/>
        <v>0</v>
      </c>
      <c r="AG44" s="591">
        <f t="shared" si="14"/>
        <v>0</v>
      </c>
      <c r="AH44" s="592">
        <f t="shared" si="15"/>
        <v>0</v>
      </c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</row>
    <row r="45" spans="1:44" ht="22.5" customHeight="1">
      <c r="A45" s="586">
        <v>39</v>
      </c>
      <c r="B45" s="325" t="s">
        <v>15</v>
      </c>
      <c r="C45" s="180"/>
      <c r="D45" s="324" t="s">
        <v>454</v>
      </c>
      <c r="E45" s="315"/>
      <c r="F45" s="315"/>
      <c r="G45" s="316">
        <f t="shared" si="2"/>
        <v>0</v>
      </c>
      <c r="H45" s="315">
        <f t="shared" si="3"/>
        <v>0</v>
      </c>
      <c r="I45" s="316"/>
      <c r="J45" s="315">
        <v>70000</v>
      </c>
      <c r="K45" s="315">
        <v>40000</v>
      </c>
      <c r="L45" s="316">
        <f t="shared" si="4"/>
        <v>110000</v>
      </c>
      <c r="M45" s="316">
        <f t="shared" si="16"/>
        <v>4231</v>
      </c>
      <c r="N45" s="316">
        <v>114231</v>
      </c>
      <c r="O45" s="315"/>
      <c r="P45" s="315"/>
      <c r="Q45" s="316">
        <f t="shared" si="5"/>
        <v>0</v>
      </c>
      <c r="R45" s="315">
        <f t="shared" si="6"/>
        <v>0</v>
      </c>
      <c r="S45" s="316"/>
      <c r="T45" s="587">
        <f t="shared" si="18"/>
        <v>70000</v>
      </c>
      <c r="U45" s="316">
        <f t="shared" si="17"/>
        <v>40000</v>
      </c>
      <c r="V45" s="316">
        <f t="shared" si="8"/>
        <v>110000</v>
      </c>
      <c r="W45" s="316">
        <f t="shared" si="9"/>
        <v>4231</v>
      </c>
      <c r="X45" s="420">
        <f t="shared" si="10"/>
        <v>114231</v>
      </c>
      <c r="Y45" s="588"/>
      <c r="Z45" s="315"/>
      <c r="AA45" s="316">
        <f t="shared" si="11"/>
        <v>0</v>
      </c>
      <c r="AB45" s="316">
        <f t="shared" si="12"/>
        <v>0</v>
      </c>
      <c r="AC45" s="420">
        <v>0</v>
      </c>
      <c r="AD45" s="589">
        <f t="shared" si="19"/>
        <v>70000</v>
      </c>
      <c r="AE45" s="318">
        <f t="shared" si="20"/>
        <v>40000</v>
      </c>
      <c r="AF45" s="590">
        <f t="shared" si="13"/>
        <v>110000</v>
      </c>
      <c r="AG45" s="591">
        <f t="shared" si="14"/>
        <v>4231</v>
      </c>
      <c r="AH45" s="592">
        <f t="shared" si="15"/>
        <v>114231</v>
      </c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</row>
    <row r="46" spans="1:44" ht="22.5" customHeight="1">
      <c r="A46" s="586">
        <v>40</v>
      </c>
      <c r="B46" s="325" t="s">
        <v>14</v>
      </c>
      <c r="C46" s="180"/>
      <c r="D46" s="324" t="s">
        <v>454</v>
      </c>
      <c r="E46" s="315">
        <v>35000</v>
      </c>
      <c r="F46" s="315"/>
      <c r="G46" s="316">
        <f t="shared" si="2"/>
        <v>35000</v>
      </c>
      <c r="H46" s="315">
        <f t="shared" si="3"/>
        <v>-99</v>
      </c>
      <c r="I46" s="316">
        <v>34901</v>
      </c>
      <c r="J46" s="315">
        <v>5000</v>
      </c>
      <c r="K46" s="315"/>
      <c r="L46" s="316">
        <f t="shared" si="4"/>
        <v>5000</v>
      </c>
      <c r="M46" s="316">
        <f t="shared" si="16"/>
        <v>-5000</v>
      </c>
      <c r="N46" s="316"/>
      <c r="O46" s="315">
        <v>10000</v>
      </c>
      <c r="P46" s="315"/>
      <c r="Q46" s="316">
        <f t="shared" si="5"/>
        <v>10000</v>
      </c>
      <c r="R46" s="315">
        <f t="shared" si="6"/>
        <v>-10000</v>
      </c>
      <c r="S46" s="316"/>
      <c r="T46" s="587">
        <f t="shared" si="18"/>
        <v>50000</v>
      </c>
      <c r="U46" s="316">
        <f t="shared" si="17"/>
        <v>0</v>
      </c>
      <c r="V46" s="316">
        <f t="shared" si="8"/>
        <v>50000</v>
      </c>
      <c r="W46" s="316">
        <f t="shared" si="9"/>
        <v>-15099</v>
      </c>
      <c r="X46" s="420">
        <f t="shared" si="10"/>
        <v>34901</v>
      </c>
      <c r="Y46" s="588">
        <v>5000</v>
      </c>
      <c r="Z46" s="315"/>
      <c r="AA46" s="316">
        <f t="shared" si="11"/>
        <v>5000</v>
      </c>
      <c r="AB46" s="316">
        <f t="shared" si="12"/>
        <v>-5000</v>
      </c>
      <c r="AC46" s="420">
        <v>0</v>
      </c>
      <c r="AD46" s="589">
        <f t="shared" si="19"/>
        <v>55000</v>
      </c>
      <c r="AE46" s="318">
        <f t="shared" si="20"/>
        <v>0</v>
      </c>
      <c r="AF46" s="590">
        <f t="shared" si="13"/>
        <v>55000</v>
      </c>
      <c r="AG46" s="591">
        <f t="shared" si="14"/>
        <v>-20099</v>
      </c>
      <c r="AH46" s="592">
        <f t="shared" si="15"/>
        <v>34901</v>
      </c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</row>
    <row r="47" spans="1:44" ht="22.5" customHeight="1">
      <c r="A47" s="586">
        <v>41</v>
      </c>
      <c r="B47" s="325" t="s">
        <v>839</v>
      </c>
      <c r="C47" s="180"/>
      <c r="D47" s="324" t="s">
        <v>454</v>
      </c>
      <c r="E47" s="315"/>
      <c r="F47" s="315"/>
      <c r="G47" s="316">
        <f t="shared" si="2"/>
        <v>0</v>
      </c>
      <c r="H47" s="315">
        <f t="shared" si="3"/>
        <v>0</v>
      </c>
      <c r="I47" s="316"/>
      <c r="J47" s="315">
        <v>30000</v>
      </c>
      <c r="K47" s="315"/>
      <c r="L47" s="316">
        <f t="shared" si="4"/>
        <v>30000</v>
      </c>
      <c r="M47" s="316">
        <f t="shared" si="16"/>
        <v>6015</v>
      </c>
      <c r="N47" s="316">
        <v>36015</v>
      </c>
      <c r="O47" s="315"/>
      <c r="P47" s="315"/>
      <c r="Q47" s="316">
        <f t="shared" si="5"/>
        <v>0</v>
      </c>
      <c r="R47" s="315">
        <f t="shared" si="6"/>
        <v>0</v>
      </c>
      <c r="S47" s="316"/>
      <c r="T47" s="587">
        <f t="shared" si="18"/>
        <v>30000</v>
      </c>
      <c r="U47" s="316">
        <f t="shared" si="17"/>
        <v>0</v>
      </c>
      <c r="V47" s="316">
        <f t="shared" si="8"/>
        <v>30000</v>
      </c>
      <c r="W47" s="316">
        <f t="shared" si="9"/>
        <v>6015</v>
      </c>
      <c r="X47" s="420">
        <f t="shared" si="10"/>
        <v>36015</v>
      </c>
      <c r="Y47" s="588">
        <v>30000</v>
      </c>
      <c r="Z47" s="315"/>
      <c r="AA47" s="316">
        <f t="shared" si="11"/>
        <v>30000</v>
      </c>
      <c r="AB47" s="316">
        <f t="shared" si="12"/>
        <v>-28641</v>
      </c>
      <c r="AC47" s="420">
        <v>1359</v>
      </c>
      <c r="AD47" s="589">
        <f t="shared" si="19"/>
        <v>60000</v>
      </c>
      <c r="AE47" s="318">
        <f t="shared" si="20"/>
        <v>0</v>
      </c>
      <c r="AF47" s="590">
        <f t="shared" si="13"/>
        <v>60000</v>
      </c>
      <c r="AG47" s="591">
        <f t="shared" si="14"/>
        <v>-22626</v>
      </c>
      <c r="AH47" s="592">
        <f t="shared" si="15"/>
        <v>37374</v>
      </c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</row>
    <row r="48" spans="1:44" ht="27" customHeight="1">
      <c r="A48" s="586">
        <v>42</v>
      </c>
      <c r="B48" s="325" t="s">
        <v>1164</v>
      </c>
      <c r="C48" s="180"/>
      <c r="D48" s="324" t="s">
        <v>454</v>
      </c>
      <c r="E48" s="315"/>
      <c r="F48" s="315"/>
      <c r="G48" s="316">
        <f t="shared" si="2"/>
        <v>0</v>
      </c>
      <c r="H48" s="315">
        <f t="shared" si="3"/>
        <v>0</v>
      </c>
      <c r="I48" s="316"/>
      <c r="J48" s="315">
        <v>20000</v>
      </c>
      <c r="K48" s="315"/>
      <c r="L48" s="316">
        <f t="shared" si="4"/>
        <v>20000</v>
      </c>
      <c r="M48" s="316">
        <f t="shared" si="16"/>
        <v>657934</v>
      </c>
      <c r="N48" s="316">
        <v>677934</v>
      </c>
      <c r="O48" s="315"/>
      <c r="P48" s="315"/>
      <c r="Q48" s="316">
        <f t="shared" si="5"/>
        <v>0</v>
      </c>
      <c r="R48" s="315">
        <f t="shared" si="6"/>
        <v>0</v>
      </c>
      <c r="S48" s="316"/>
      <c r="T48" s="587">
        <f t="shared" si="18"/>
        <v>20000</v>
      </c>
      <c r="U48" s="316">
        <f t="shared" si="17"/>
        <v>0</v>
      </c>
      <c r="V48" s="316">
        <f t="shared" si="8"/>
        <v>20000</v>
      </c>
      <c r="W48" s="316">
        <f t="shared" si="9"/>
        <v>657934</v>
      </c>
      <c r="X48" s="420">
        <f t="shared" si="10"/>
        <v>677934</v>
      </c>
      <c r="Y48" s="588">
        <v>5000</v>
      </c>
      <c r="Z48" s="315"/>
      <c r="AA48" s="316">
        <f t="shared" si="11"/>
        <v>5000</v>
      </c>
      <c r="AB48" s="316">
        <f t="shared" si="12"/>
        <v>1709</v>
      </c>
      <c r="AC48" s="420">
        <v>6709</v>
      </c>
      <c r="AD48" s="589">
        <f t="shared" si="19"/>
        <v>25000</v>
      </c>
      <c r="AE48" s="318">
        <f t="shared" si="20"/>
        <v>0</v>
      </c>
      <c r="AF48" s="590">
        <f t="shared" si="13"/>
        <v>25000</v>
      </c>
      <c r="AG48" s="591">
        <f t="shared" si="14"/>
        <v>659643</v>
      </c>
      <c r="AH48" s="592">
        <f t="shared" si="15"/>
        <v>684643</v>
      </c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</row>
    <row r="49" spans="1:44" ht="30" customHeight="1">
      <c r="A49" s="586">
        <v>43</v>
      </c>
      <c r="B49" s="325" t="s">
        <v>944</v>
      </c>
      <c r="C49" s="271"/>
      <c r="D49" s="594"/>
      <c r="E49" s="315">
        <v>100000</v>
      </c>
      <c r="F49" s="315"/>
      <c r="G49" s="316">
        <f t="shared" si="2"/>
        <v>100000</v>
      </c>
      <c r="H49" s="315">
        <f t="shared" si="3"/>
        <v>-52000</v>
      </c>
      <c r="I49" s="316">
        <v>48000</v>
      </c>
      <c r="J49" s="317"/>
      <c r="K49" s="317"/>
      <c r="L49" s="316">
        <f t="shared" si="4"/>
        <v>0</v>
      </c>
      <c r="M49" s="316">
        <f t="shared" si="16"/>
        <v>0</v>
      </c>
      <c r="N49" s="316"/>
      <c r="O49" s="317"/>
      <c r="P49" s="317"/>
      <c r="Q49" s="316">
        <f t="shared" si="5"/>
        <v>0</v>
      </c>
      <c r="R49" s="315">
        <f t="shared" si="6"/>
        <v>0</v>
      </c>
      <c r="S49" s="316"/>
      <c r="T49" s="587">
        <f t="shared" si="18"/>
        <v>100000</v>
      </c>
      <c r="U49" s="316">
        <f t="shared" si="17"/>
        <v>0</v>
      </c>
      <c r="V49" s="316">
        <f t="shared" si="8"/>
        <v>100000</v>
      </c>
      <c r="W49" s="316">
        <f t="shared" si="9"/>
        <v>-52000</v>
      </c>
      <c r="X49" s="420">
        <f t="shared" si="10"/>
        <v>48000</v>
      </c>
      <c r="Y49" s="595"/>
      <c r="Z49" s="317"/>
      <c r="AA49" s="316">
        <f t="shared" si="11"/>
        <v>0</v>
      </c>
      <c r="AB49" s="316">
        <f t="shared" si="12"/>
        <v>0</v>
      </c>
      <c r="AC49" s="420">
        <v>0</v>
      </c>
      <c r="AD49" s="589">
        <f t="shared" si="19"/>
        <v>100000</v>
      </c>
      <c r="AE49" s="318">
        <f t="shared" si="20"/>
        <v>0</v>
      </c>
      <c r="AF49" s="590">
        <f t="shared" si="13"/>
        <v>100000</v>
      </c>
      <c r="AG49" s="591">
        <f t="shared" si="14"/>
        <v>-52000</v>
      </c>
      <c r="AH49" s="592">
        <f t="shared" si="15"/>
        <v>48000</v>
      </c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</row>
    <row r="50" spans="1:44" ht="22.5" customHeight="1">
      <c r="A50" s="586">
        <v>44</v>
      </c>
      <c r="B50" s="321" t="s">
        <v>453</v>
      </c>
      <c r="C50" s="180" t="s">
        <v>1204</v>
      </c>
      <c r="D50" s="324" t="s">
        <v>454</v>
      </c>
      <c r="E50" s="315">
        <f>SUM(E45:E49)</f>
        <v>135000</v>
      </c>
      <c r="F50" s="315"/>
      <c r="G50" s="316">
        <f t="shared" si="2"/>
        <v>135000</v>
      </c>
      <c r="H50" s="315">
        <f t="shared" si="3"/>
        <v>-52099</v>
      </c>
      <c r="I50" s="316">
        <f>SUM(I45:I49)</f>
        <v>82901</v>
      </c>
      <c r="J50" s="315">
        <f>SUM(J45:J48)</f>
        <v>125000</v>
      </c>
      <c r="K50" s="315">
        <f>SUM(K45:K49)</f>
        <v>40000</v>
      </c>
      <c r="L50" s="316">
        <f t="shared" si="4"/>
        <v>165000</v>
      </c>
      <c r="M50" s="315">
        <f>SUM(M45:M49)</f>
        <v>663180</v>
      </c>
      <c r="N50" s="315">
        <f>SUM(N45:N49)</f>
        <v>828180</v>
      </c>
      <c r="O50" s="315">
        <f>SUM(O45:O48)</f>
        <v>10000</v>
      </c>
      <c r="P50" s="315"/>
      <c r="Q50" s="316">
        <f t="shared" si="5"/>
        <v>10000</v>
      </c>
      <c r="R50" s="315">
        <f t="shared" si="6"/>
        <v>-10000</v>
      </c>
      <c r="S50" s="316"/>
      <c r="T50" s="587">
        <f t="shared" si="18"/>
        <v>270000</v>
      </c>
      <c r="U50" s="316">
        <f t="shared" si="17"/>
        <v>40000</v>
      </c>
      <c r="V50" s="316">
        <f t="shared" si="8"/>
        <v>310000</v>
      </c>
      <c r="W50" s="316">
        <f t="shared" si="9"/>
        <v>601081</v>
      </c>
      <c r="X50" s="420">
        <f t="shared" si="10"/>
        <v>911081</v>
      </c>
      <c r="Y50" s="588">
        <f>SUM(Y46:Y49)</f>
        <v>40000</v>
      </c>
      <c r="Z50" s="315"/>
      <c r="AA50" s="316">
        <f t="shared" si="11"/>
        <v>40000</v>
      </c>
      <c r="AB50" s="316">
        <f t="shared" si="12"/>
        <v>-31932</v>
      </c>
      <c r="AC50" s="420">
        <f>SUM(AC44:AC49)</f>
        <v>8068</v>
      </c>
      <c r="AD50" s="589">
        <f t="shared" si="19"/>
        <v>310000</v>
      </c>
      <c r="AE50" s="318">
        <f t="shared" si="20"/>
        <v>40000</v>
      </c>
      <c r="AF50" s="590">
        <f t="shared" si="13"/>
        <v>350000</v>
      </c>
      <c r="AG50" s="591">
        <f t="shared" si="14"/>
        <v>569149</v>
      </c>
      <c r="AH50" s="592">
        <f t="shared" si="15"/>
        <v>919149</v>
      </c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</row>
    <row r="51" spans="1:44" ht="34.5" customHeight="1">
      <c r="A51" s="586">
        <v>45</v>
      </c>
      <c r="B51" s="319" t="s">
        <v>1208</v>
      </c>
      <c r="C51" s="548"/>
      <c r="D51" s="323" t="s">
        <v>456</v>
      </c>
      <c r="E51" s="316">
        <f>SUM(E40+E42+E43+E44+E50+E41)</f>
        <v>135000</v>
      </c>
      <c r="F51" s="316">
        <f>SUM(F40+F42+F43+F44+F50+F41)</f>
        <v>0</v>
      </c>
      <c r="G51" s="316">
        <f t="shared" si="2"/>
        <v>135000</v>
      </c>
      <c r="H51" s="315">
        <f t="shared" si="3"/>
        <v>-52099</v>
      </c>
      <c r="I51" s="316">
        <f>SUM(I40+I42+I43+I44+I50+I41)</f>
        <v>82901</v>
      </c>
      <c r="J51" s="316">
        <f>SUM(J40+J42+J43+J44+J50+J41)</f>
        <v>958100</v>
      </c>
      <c r="K51" s="316">
        <f>SUM(K40+K42+K43+K44+K50+K41)</f>
        <v>201000</v>
      </c>
      <c r="L51" s="316">
        <f t="shared" si="4"/>
        <v>1159100</v>
      </c>
      <c r="M51" s="316">
        <f t="shared" si="16"/>
        <v>393275</v>
      </c>
      <c r="N51" s="316">
        <f>SUM(N40+N42+N43+N44+N50+N41)</f>
        <v>1552375</v>
      </c>
      <c r="O51" s="316">
        <f>SUM(O40+O42+O43+O44+O50+O41)</f>
        <v>10000</v>
      </c>
      <c r="P51" s="316">
        <f>SUM(P40+P42+P43+P44+P50+P41)</f>
        <v>0</v>
      </c>
      <c r="Q51" s="316">
        <f t="shared" si="5"/>
        <v>10000</v>
      </c>
      <c r="R51" s="315">
        <f t="shared" si="6"/>
        <v>-10000</v>
      </c>
      <c r="S51" s="316"/>
      <c r="T51" s="587">
        <f>SUM(T40+T42+T43+T44+T50+T41)</f>
        <v>1103100</v>
      </c>
      <c r="U51" s="316">
        <f t="shared" si="17"/>
        <v>201000</v>
      </c>
      <c r="V51" s="316">
        <f t="shared" si="8"/>
        <v>1304100</v>
      </c>
      <c r="W51" s="316">
        <f t="shared" si="9"/>
        <v>331176</v>
      </c>
      <c r="X51" s="420">
        <f t="shared" si="10"/>
        <v>1635276</v>
      </c>
      <c r="Y51" s="316">
        <f aca="true" t="shared" si="21" ref="Y51:AF51">SUM(Y40+Y42+Y43+Y44+Y50+Y41)</f>
        <v>3349125</v>
      </c>
      <c r="Z51" s="316">
        <f t="shared" si="21"/>
        <v>380000</v>
      </c>
      <c r="AA51" s="316">
        <f t="shared" si="21"/>
        <v>3729125</v>
      </c>
      <c r="AB51" s="316">
        <f t="shared" si="21"/>
        <v>216200</v>
      </c>
      <c r="AC51" s="316">
        <f t="shared" si="21"/>
        <v>3945325</v>
      </c>
      <c r="AD51" s="589">
        <f t="shared" si="21"/>
        <v>4452225</v>
      </c>
      <c r="AE51" s="282">
        <f t="shared" si="21"/>
        <v>581000</v>
      </c>
      <c r="AF51" s="282">
        <f t="shared" si="21"/>
        <v>5033225</v>
      </c>
      <c r="AG51" s="591">
        <f t="shared" si="14"/>
        <v>547376</v>
      </c>
      <c r="AH51" s="592">
        <f t="shared" si="15"/>
        <v>5580601</v>
      </c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</row>
    <row r="52" spans="1:44" ht="46.5" customHeight="1">
      <c r="A52" s="586">
        <v>46</v>
      </c>
      <c r="B52" s="322" t="s">
        <v>790</v>
      </c>
      <c r="C52" s="181"/>
      <c r="D52" s="323" t="s">
        <v>462</v>
      </c>
      <c r="E52" s="316">
        <v>0</v>
      </c>
      <c r="F52" s="316"/>
      <c r="G52" s="316">
        <f t="shared" si="2"/>
        <v>0</v>
      </c>
      <c r="H52" s="315">
        <f t="shared" si="3"/>
        <v>6443</v>
      </c>
      <c r="I52" s="316">
        <v>6443</v>
      </c>
      <c r="J52" s="316">
        <v>50000</v>
      </c>
      <c r="K52" s="316"/>
      <c r="L52" s="316">
        <f t="shared" si="4"/>
        <v>50000</v>
      </c>
      <c r="M52" s="316">
        <f t="shared" si="16"/>
        <v>-39263</v>
      </c>
      <c r="N52" s="316">
        <v>10737</v>
      </c>
      <c r="O52" s="316">
        <v>0</v>
      </c>
      <c r="P52" s="316"/>
      <c r="Q52" s="316">
        <f t="shared" si="5"/>
        <v>0</v>
      </c>
      <c r="R52" s="315">
        <f t="shared" si="6"/>
        <v>0</v>
      </c>
      <c r="S52" s="316"/>
      <c r="T52" s="587">
        <f aca="true" t="shared" si="22" ref="T52:T61">E52+J52+O52</f>
        <v>50000</v>
      </c>
      <c r="U52" s="316">
        <f t="shared" si="17"/>
        <v>0</v>
      </c>
      <c r="V52" s="316">
        <f t="shared" si="8"/>
        <v>50000</v>
      </c>
      <c r="W52" s="316">
        <f t="shared" si="9"/>
        <v>-32820</v>
      </c>
      <c r="X52" s="420">
        <f t="shared" si="10"/>
        <v>17180</v>
      </c>
      <c r="Y52" s="587">
        <v>0</v>
      </c>
      <c r="Z52" s="316"/>
      <c r="AA52" s="316">
        <f t="shared" si="11"/>
        <v>0</v>
      </c>
      <c r="AB52" s="316">
        <f t="shared" si="12"/>
        <v>0</v>
      </c>
      <c r="AC52" s="587">
        <v>0</v>
      </c>
      <c r="AD52" s="589">
        <f aca="true" t="shared" si="23" ref="AD52:AD61">T52+Y52</f>
        <v>50000</v>
      </c>
      <c r="AE52" s="318">
        <f>F52+K52+P52+Z52</f>
        <v>0</v>
      </c>
      <c r="AF52" s="590">
        <f t="shared" si="13"/>
        <v>50000</v>
      </c>
      <c r="AG52" s="591">
        <f t="shared" si="14"/>
        <v>-32820</v>
      </c>
      <c r="AH52" s="592">
        <f t="shared" si="15"/>
        <v>17180</v>
      </c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</row>
    <row r="53" spans="1:44" ht="22.5" customHeight="1">
      <c r="A53" s="586">
        <v>47</v>
      </c>
      <c r="B53" s="321" t="s">
        <v>463</v>
      </c>
      <c r="C53" s="560"/>
      <c r="D53" s="324" t="s">
        <v>464</v>
      </c>
      <c r="E53" s="315">
        <v>97710</v>
      </c>
      <c r="F53" s="315"/>
      <c r="G53" s="316">
        <f t="shared" si="2"/>
        <v>97710</v>
      </c>
      <c r="H53" s="315">
        <f t="shared" si="3"/>
        <v>-31626</v>
      </c>
      <c r="I53" s="316">
        <v>66084</v>
      </c>
      <c r="J53" s="315">
        <v>617788</v>
      </c>
      <c r="K53" s="315">
        <v>79262</v>
      </c>
      <c r="L53" s="316">
        <f t="shared" si="4"/>
        <v>697050</v>
      </c>
      <c r="M53" s="316">
        <f t="shared" si="16"/>
        <v>-348414</v>
      </c>
      <c r="N53" s="316">
        <v>348636</v>
      </c>
      <c r="O53" s="315">
        <f>SUM(O33+O36+O40+O41+O42+O48+O51)*0.27</f>
        <v>2700</v>
      </c>
      <c r="P53" s="315"/>
      <c r="Q53" s="316">
        <f t="shared" si="5"/>
        <v>2700</v>
      </c>
      <c r="R53" s="315">
        <f t="shared" si="6"/>
        <v>7415</v>
      </c>
      <c r="S53" s="316">
        <v>10115</v>
      </c>
      <c r="T53" s="587">
        <f t="shared" si="22"/>
        <v>718198</v>
      </c>
      <c r="U53" s="316">
        <f t="shared" si="17"/>
        <v>79262</v>
      </c>
      <c r="V53" s="316">
        <f t="shared" si="8"/>
        <v>797460</v>
      </c>
      <c r="W53" s="316">
        <f t="shared" si="9"/>
        <v>-372625</v>
      </c>
      <c r="X53" s="420">
        <f t="shared" si="10"/>
        <v>424835</v>
      </c>
      <c r="Y53" s="588">
        <v>2185206</v>
      </c>
      <c r="Z53" s="315">
        <v>102600</v>
      </c>
      <c r="AA53" s="316">
        <f t="shared" si="11"/>
        <v>2287806</v>
      </c>
      <c r="AB53" s="316">
        <f t="shared" si="12"/>
        <v>-1031484</v>
      </c>
      <c r="AC53" s="588">
        <v>1256322</v>
      </c>
      <c r="AD53" s="589">
        <f t="shared" si="23"/>
        <v>2903404</v>
      </c>
      <c r="AE53" s="318">
        <f>F53+K53+P53+Z53</f>
        <v>181862</v>
      </c>
      <c r="AF53" s="590">
        <f t="shared" si="13"/>
        <v>3085266</v>
      </c>
      <c r="AG53" s="591">
        <f t="shared" si="14"/>
        <v>-1404109</v>
      </c>
      <c r="AH53" s="592">
        <f t="shared" si="15"/>
        <v>1681157</v>
      </c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</row>
    <row r="54" spans="1:44" ht="22.5" customHeight="1">
      <c r="A54" s="586">
        <v>48</v>
      </c>
      <c r="B54" s="321"/>
      <c r="C54" s="559"/>
      <c r="D54" s="324"/>
      <c r="E54" s="315"/>
      <c r="F54" s="315"/>
      <c r="G54" s="316"/>
      <c r="H54" s="315"/>
      <c r="I54" s="316"/>
      <c r="J54" s="315"/>
      <c r="K54" s="315"/>
      <c r="L54" s="316"/>
      <c r="M54" s="316">
        <f t="shared" si="16"/>
        <v>10200</v>
      </c>
      <c r="N54" s="316">
        <v>10200</v>
      </c>
      <c r="O54" s="315"/>
      <c r="P54" s="315"/>
      <c r="Q54" s="316"/>
      <c r="R54" s="315"/>
      <c r="S54" s="316"/>
      <c r="T54" s="587"/>
      <c r="U54" s="316"/>
      <c r="V54" s="316"/>
      <c r="W54" s="316"/>
      <c r="X54" s="420"/>
      <c r="Y54" s="588"/>
      <c r="Z54" s="315"/>
      <c r="AA54" s="316"/>
      <c r="AB54" s="316">
        <f t="shared" si="12"/>
        <v>0</v>
      </c>
      <c r="AC54" s="420"/>
      <c r="AD54" s="589"/>
      <c r="AE54" s="318"/>
      <c r="AF54" s="590"/>
      <c r="AG54" s="591"/>
      <c r="AH54" s="592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</row>
    <row r="55" spans="1:44" ht="22.5" customHeight="1">
      <c r="A55" s="586">
        <v>49</v>
      </c>
      <c r="B55" s="322" t="s">
        <v>18</v>
      </c>
      <c r="C55" s="181" t="s">
        <v>1205</v>
      </c>
      <c r="D55" s="323" t="s">
        <v>474</v>
      </c>
      <c r="E55" s="316">
        <f>SUM(E53:E53)</f>
        <v>97710</v>
      </c>
      <c r="F55" s="316"/>
      <c r="G55" s="316">
        <f t="shared" si="2"/>
        <v>97710</v>
      </c>
      <c r="H55" s="315">
        <f t="shared" si="3"/>
        <v>-31626</v>
      </c>
      <c r="I55" s="316">
        <f>SUM(I53)</f>
        <v>66084</v>
      </c>
      <c r="J55" s="316">
        <f>SUM(J53:J53)</f>
        <v>617788</v>
      </c>
      <c r="K55" s="316">
        <f>SUM(K53)</f>
        <v>79262</v>
      </c>
      <c r="L55" s="316">
        <f t="shared" si="4"/>
        <v>697050</v>
      </c>
      <c r="M55" s="316">
        <f t="shared" si="16"/>
        <v>-338214</v>
      </c>
      <c r="N55" s="316">
        <f>SUM(N53:N54)</f>
        <v>358836</v>
      </c>
      <c r="O55" s="316">
        <f>SUM(O53:O53)</f>
        <v>2700</v>
      </c>
      <c r="P55" s="316"/>
      <c r="Q55" s="316">
        <f t="shared" si="5"/>
        <v>2700</v>
      </c>
      <c r="R55" s="315">
        <f t="shared" si="6"/>
        <v>7415</v>
      </c>
      <c r="S55" s="316">
        <f>SUM(S53:S54)</f>
        <v>10115</v>
      </c>
      <c r="T55" s="587">
        <f t="shared" si="22"/>
        <v>718198</v>
      </c>
      <c r="U55" s="316">
        <f t="shared" si="17"/>
        <v>79262</v>
      </c>
      <c r="V55" s="316">
        <f t="shared" si="8"/>
        <v>797460</v>
      </c>
      <c r="W55" s="316">
        <f t="shared" si="9"/>
        <v>-362425</v>
      </c>
      <c r="X55" s="420">
        <f t="shared" si="10"/>
        <v>435035</v>
      </c>
      <c r="Y55" s="587">
        <f>SUM(Y53:Y53)</f>
        <v>2185206</v>
      </c>
      <c r="Z55" s="316">
        <f>SUM(Z53)</f>
        <v>102600</v>
      </c>
      <c r="AA55" s="316">
        <f t="shared" si="11"/>
        <v>2287806</v>
      </c>
      <c r="AB55" s="316">
        <f t="shared" si="12"/>
        <v>-1031484</v>
      </c>
      <c r="AC55" s="420">
        <f>SUM(AC53:AC54)</f>
        <v>1256322</v>
      </c>
      <c r="AD55" s="589">
        <f t="shared" si="23"/>
        <v>2903404</v>
      </c>
      <c r="AE55" s="318">
        <f>SUM(AE53)</f>
        <v>181862</v>
      </c>
      <c r="AF55" s="590">
        <f t="shared" si="13"/>
        <v>3085266</v>
      </c>
      <c r="AG55" s="591">
        <f t="shared" si="14"/>
        <v>-1393909</v>
      </c>
      <c r="AH55" s="592">
        <f t="shared" si="15"/>
        <v>1691357</v>
      </c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</row>
    <row r="56" spans="1:44" ht="36.75" customHeight="1">
      <c r="A56" s="586">
        <v>50</v>
      </c>
      <c r="B56" s="319" t="s">
        <v>1207</v>
      </c>
      <c r="C56" s="548"/>
      <c r="D56" s="323" t="s">
        <v>324</v>
      </c>
      <c r="E56" s="316">
        <f>SUM(E33+E36+E51+E52+E55)</f>
        <v>311450</v>
      </c>
      <c r="F56" s="316">
        <f>SUM(F33+F36+F51+F52+F55)</f>
        <v>0</v>
      </c>
      <c r="G56" s="316">
        <f t="shared" si="2"/>
        <v>311450</v>
      </c>
      <c r="H56" s="316">
        <f>SUM(H33+H36+H51+H52+H55)</f>
        <v>127210</v>
      </c>
      <c r="I56" s="316">
        <f>SUM(I33+I36+I51+I52+I55)</f>
        <v>438660</v>
      </c>
      <c r="J56" s="316">
        <f>SUM(J33+J36+J51+J52+J55)</f>
        <v>2200888</v>
      </c>
      <c r="K56" s="316">
        <f>SUM(K33+K36+K51+K52+K55)</f>
        <v>428822</v>
      </c>
      <c r="L56" s="316">
        <f t="shared" si="4"/>
        <v>2629710</v>
      </c>
      <c r="M56" s="316">
        <f>SUM(M33+M36+M51+M52+M55)</f>
        <v>-182316</v>
      </c>
      <c r="N56" s="316">
        <f>SUM(N33+N36+N51+N52+N55)</f>
        <v>2447394</v>
      </c>
      <c r="O56" s="316">
        <f>SUM(O33+O36+O51+O52+O55)</f>
        <v>12700</v>
      </c>
      <c r="P56" s="316">
        <f>SUM(P33+P36+P51+P52+P55)</f>
        <v>0</v>
      </c>
      <c r="Q56" s="316">
        <f t="shared" si="5"/>
        <v>12700</v>
      </c>
      <c r="R56" s="316">
        <f>SUM(R33+R36+R51+R52+R55)</f>
        <v>34878</v>
      </c>
      <c r="S56" s="316">
        <f aca="true" t="shared" si="24" ref="S56:AC56">SUM(S33+S36+S51+S52+S55)</f>
        <v>47578</v>
      </c>
      <c r="T56" s="316">
        <f t="shared" si="24"/>
        <v>2525038</v>
      </c>
      <c r="U56" s="316">
        <f t="shared" si="24"/>
        <v>428822</v>
      </c>
      <c r="V56" s="316">
        <f t="shared" si="24"/>
        <v>2953860</v>
      </c>
      <c r="W56" s="316">
        <f t="shared" si="24"/>
        <v>-20228</v>
      </c>
      <c r="X56" s="316">
        <f t="shared" si="24"/>
        <v>2933632</v>
      </c>
      <c r="Y56" s="316">
        <f t="shared" si="24"/>
        <v>6964433</v>
      </c>
      <c r="Z56" s="316">
        <f t="shared" si="24"/>
        <v>632600</v>
      </c>
      <c r="AA56" s="316">
        <f t="shared" si="24"/>
        <v>7597033</v>
      </c>
      <c r="AB56" s="316">
        <f t="shared" si="24"/>
        <v>-1517248</v>
      </c>
      <c r="AC56" s="316">
        <f t="shared" si="24"/>
        <v>6079785</v>
      </c>
      <c r="AD56" s="589">
        <f t="shared" si="23"/>
        <v>9489471</v>
      </c>
      <c r="AE56" s="318">
        <f>F56+K56+P56+Z56</f>
        <v>1061422</v>
      </c>
      <c r="AF56" s="590">
        <f>SUM(AD56:AE56)</f>
        <v>10550893</v>
      </c>
      <c r="AG56" s="591">
        <f t="shared" si="14"/>
        <v>-1537476</v>
      </c>
      <c r="AH56" s="592">
        <f t="shared" si="15"/>
        <v>9013417</v>
      </c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</row>
    <row r="57" spans="1:34" s="183" customFormat="1" ht="42.75" customHeight="1">
      <c r="A57" s="586">
        <v>51</v>
      </c>
      <c r="B57" s="321" t="s">
        <v>945</v>
      </c>
      <c r="C57" s="180"/>
      <c r="D57" s="324" t="s">
        <v>518</v>
      </c>
      <c r="E57" s="315"/>
      <c r="F57" s="315"/>
      <c r="G57" s="316">
        <f t="shared" si="2"/>
        <v>0</v>
      </c>
      <c r="H57" s="315">
        <f t="shared" si="3"/>
        <v>98575</v>
      </c>
      <c r="I57" s="316">
        <v>98575</v>
      </c>
      <c r="J57" s="315"/>
      <c r="K57" s="315">
        <v>180000</v>
      </c>
      <c r="L57" s="316">
        <f t="shared" si="4"/>
        <v>180000</v>
      </c>
      <c r="M57" s="316">
        <f t="shared" si="16"/>
        <v>237200</v>
      </c>
      <c r="N57" s="316">
        <v>417200</v>
      </c>
      <c r="O57" s="315"/>
      <c r="P57" s="315"/>
      <c r="Q57" s="316">
        <f t="shared" si="5"/>
        <v>0</v>
      </c>
      <c r="R57" s="315">
        <f t="shared" si="6"/>
        <v>0</v>
      </c>
      <c r="S57" s="316"/>
      <c r="T57" s="587">
        <f t="shared" si="22"/>
        <v>0</v>
      </c>
      <c r="U57" s="316">
        <f t="shared" si="17"/>
        <v>180000</v>
      </c>
      <c r="V57" s="316">
        <f t="shared" si="8"/>
        <v>180000</v>
      </c>
      <c r="W57" s="316">
        <f t="shared" si="9"/>
        <v>335775</v>
      </c>
      <c r="X57" s="420">
        <f t="shared" si="10"/>
        <v>515775</v>
      </c>
      <c r="Y57" s="588">
        <v>20000</v>
      </c>
      <c r="Z57" s="315"/>
      <c r="AA57" s="316">
        <f t="shared" si="11"/>
        <v>20000</v>
      </c>
      <c r="AB57" s="316">
        <f t="shared" si="12"/>
        <v>-8671</v>
      </c>
      <c r="AC57" s="420">
        <v>11329</v>
      </c>
      <c r="AD57" s="589">
        <f t="shared" si="23"/>
        <v>20000</v>
      </c>
      <c r="AE57" s="318">
        <f>F57+K57+P57+Z57</f>
        <v>180000</v>
      </c>
      <c r="AF57" s="590">
        <f t="shared" si="13"/>
        <v>200000</v>
      </c>
      <c r="AG57" s="591">
        <f t="shared" si="14"/>
        <v>327104</v>
      </c>
      <c r="AH57" s="592">
        <f t="shared" si="15"/>
        <v>527104</v>
      </c>
    </row>
    <row r="58" spans="1:44" ht="18">
      <c r="A58" s="586">
        <v>52</v>
      </c>
      <c r="B58" s="321" t="s">
        <v>1165</v>
      </c>
      <c r="C58" s="180"/>
      <c r="D58" s="324" t="s">
        <v>524</v>
      </c>
      <c r="E58" s="315"/>
      <c r="F58" s="315"/>
      <c r="G58" s="316">
        <f t="shared" si="2"/>
        <v>0</v>
      </c>
      <c r="H58" s="315">
        <f t="shared" si="3"/>
        <v>0</v>
      </c>
      <c r="I58" s="316"/>
      <c r="J58" s="315"/>
      <c r="K58" s="315">
        <v>365000</v>
      </c>
      <c r="L58" s="316">
        <f t="shared" si="4"/>
        <v>365000</v>
      </c>
      <c r="M58" s="316">
        <f t="shared" si="16"/>
        <v>-27395</v>
      </c>
      <c r="N58" s="316">
        <v>337605</v>
      </c>
      <c r="O58" s="315"/>
      <c r="P58" s="315"/>
      <c r="Q58" s="316">
        <f t="shared" si="5"/>
        <v>0</v>
      </c>
      <c r="R58" s="315">
        <f t="shared" si="6"/>
        <v>0</v>
      </c>
      <c r="S58" s="316"/>
      <c r="T58" s="587">
        <f t="shared" si="22"/>
        <v>0</v>
      </c>
      <c r="U58" s="316">
        <f t="shared" si="17"/>
        <v>365000</v>
      </c>
      <c r="V58" s="316">
        <f t="shared" si="8"/>
        <v>365000</v>
      </c>
      <c r="W58" s="316">
        <f t="shared" si="9"/>
        <v>-27395</v>
      </c>
      <c r="X58" s="420">
        <f t="shared" si="10"/>
        <v>337605</v>
      </c>
      <c r="Y58" s="588"/>
      <c r="Z58" s="315"/>
      <c r="AA58" s="316">
        <f t="shared" si="11"/>
        <v>0</v>
      </c>
      <c r="AB58" s="316">
        <f t="shared" si="12"/>
        <v>208469</v>
      </c>
      <c r="AC58" s="420">
        <v>208469</v>
      </c>
      <c r="AD58" s="589">
        <f t="shared" si="23"/>
        <v>0</v>
      </c>
      <c r="AE58" s="318">
        <f>F58+K58+P58+Z58</f>
        <v>365000</v>
      </c>
      <c r="AF58" s="590">
        <f t="shared" si="13"/>
        <v>365000</v>
      </c>
      <c r="AG58" s="591">
        <f t="shared" si="14"/>
        <v>181074</v>
      </c>
      <c r="AH58" s="592">
        <f t="shared" si="15"/>
        <v>546074</v>
      </c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</row>
    <row r="59" spans="1:44" ht="18">
      <c r="A59" s="586">
        <v>53</v>
      </c>
      <c r="B59" s="321" t="s">
        <v>946</v>
      </c>
      <c r="C59" s="180"/>
      <c r="D59" s="324" t="s">
        <v>530</v>
      </c>
      <c r="E59" s="315"/>
      <c r="F59" s="315"/>
      <c r="G59" s="316">
        <f t="shared" si="2"/>
        <v>0</v>
      </c>
      <c r="H59" s="315">
        <f t="shared" si="3"/>
        <v>26615</v>
      </c>
      <c r="I59" s="316">
        <v>26615</v>
      </c>
      <c r="J59" s="315"/>
      <c r="K59" s="315">
        <v>147150</v>
      </c>
      <c r="L59" s="316">
        <f t="shared" si="4"/>
        <v>147150</v>
      </c>
      <c r="M59" s="316">
        <f t="shared" si="16"/>
        <v>57604</v>
      </c>
      <c r="N59" s="316">
        <v>204754</v>
      </c>
      <c r="O59" s="315"/>
      <c r="P59" s="315"/>
      <c r="Q59" s="316">
        <f t="shared" si="5"/>
        <v>0</v>
      </c>
      <c r="R59" s="315">
        <f t="shared" si="6"/>
        <v>0</v>
      </c>
      <c r="S59" s="316"/>
      <c r="T59" s="587">
        <f t="shared" si="22"/>
        <v>0</v>
      </c>
      <c r="U59" s="316">
        <f t="shared" si="17"/>
        <v>147150</v>
      </c>
      <c r="V59" s="316">
        <f t="shared" si="8"/>
        <v>147150</v>
      </c>
      <c r="W59" s="316">
        <f t="shared" si="9"/>
        <v>84219</v>
      </c>
      <c r="X59" s="420">
        <f t="shared" si="10"/>
        <v>231369</v>
      </c>
      <c r="Y59" s="588">
        <v>5400</v>
      </c>
      <c r="Z59" s="315"/>
      <c r="AA59" s="316">
        <f t="shared" si="11"/>
        <v>5400</v>
      </c>
      <c r="AB59" s="316">
        <f t="shared" si="12"/>
        <v>53945</v>
      </c>
      <c r="AC59" s="420">
        <v>59345</v>
      </c>
      <c r="AD59" s="589">
        <f t="shared" si="23"/>
        <v>5400</v>
      </c>
      <c r="AE59" s="318">
        <v>147150</v>
      </c>
      <c r="AF59" s="590">
        <f t="shared" si="13"/>
        <v>152550</v>
      </c>
      <c r="AG59" s="591">
        <f t="shared" si="14"/>
        <v>138164</v>
      </c>
      <c r="AH59" s="592">
        <f t="shared" si="15"/>
        <v>290714</v>
      </c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</row>
    <row r="60" spans="1:44" ht="18">
      <c r="A60" s="586">
        <v>54</v>
      </c>
      <c r="B60" s="322" t="s">
        <v>642</v>
      </c>
      <c r="C60" s="181" t="s">
        <v>1206</v>
      </c>
      <c r="D60" s="323" t="s">
        <v>532</v>
      </c>
      <c r="E60" s="315"/>
      <c r="F60" s="315"/>
      <c r="G60" s="316">
        <f t="shared" si="2"/>
        <v>0</v>
      </c>
      <c r="H60" s="315">
        <f t="shared" si="3"/>
        <v>125190</v>
      </c>
      <c r="I60" s="316">
        <f>SUM(I57:I59)</f>
        <v>125190</v>
      </c>
      <c r="J60" s="315">
        <f>SUM(J57:J59)</f>
        <v>0</v>
      </c>
      <c r="K60" s="315">
        <f>SUM(K57:K59)</f>
        <v>692150</v>
      </c>
      <c r="L60" s="316">
        <f t="shared" si="4"/>
        <v>692150</v>
      </c>
      <c r="M60" s="316">
        <f t="shared" si="16"/>
        <v>267409</v>
      </c>
      <c r="N60" s="316">
        <f>SUM(N57:N59)</f>
        <v>959559</v>
      </c>
      <c r="O60" s="315"/>
      <c r="P60" s="315"/>
      <c r="Q60" s="316">
        <f t="shared" si="5"/>
        <v>0</v>
      </c>
      <c r="R60" s="315">
        <f t="shared" si="6"/>
        <v>0</v>
      </c>
      <c r="S60" s="316"/>
      <c r="T60" s="587">
        <f t="shared" si="22"/>
        <v>0</v>
      </c>
      <c r="U60" s="316">
        <f t="shared" si="17"/>
        <v>692150</v>
      </c>
      <c r="V60" s="316">
        <f t="shared" si="8"/>
        <v>692150</v>
      </c>
      <c r="W60" s="316">
        <f t="shared" si="9"/>
        <v>392599</v>
      </c>
      <c r="X60" s="420">
        <f t="shared" si="10"/>
        <v>1084749</v>
      </c>
      <c r="Y60" s="588">
        <f>SUM(Y57:Y59)</f>
        <v>25400</v>
      </c>
      <c r="Z60" s="315"/>
      <c r="AA60" s="316">
        <f t="shared" si="11"/>
        <v>25400</v>
      </c>
      <c r="AB60" s="316">
        <f t="shared" si="12"/>
        <v>253743</v>
      </c>
      <c r="AC60" s="420">
        <f>SUM(AC57:AC59)</f>
        <v>279143</v>
      </c>
      <c r="AD60" s="589">
        <f t="shared" si="23"/>
        <v>25400</v>
      </c>
      <c r="AE60" s="318">
        <f>F60+K60+P60+Z60</f>
        <v>692150</v>
      </c>
      <c r="AF60" s="590">
        <f t="shared" si="13"/>
        <v>717550</v>
      </c>
      <c r="AG60" s="591">
        <f t="shared" si="14"/>
        <v>646342</v>
      </c>
      <c r="AH60" s="592">
        <f t="shared" si="15"/>
        <v>1363892</v>
      </c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</row>
    <row r="61" spans="1:44" ht="18.75" thickBot="1">
      <c r="A61" s="813">
        <v>55</v>
      </c>
      <c r="B61" s="812" t="s">
        <v>1209</v>
      </c>
      <c r="C61" s="617"/>
      <c r="D61" s="596" t="s">
        <v>561</v>
      </c>
      <c r="E61" s="421">
        <f>SUM(E16+E21+E56+E60)</f>
        <v>18581555</v>
      </c>
      <c r="F61" s="421">
        <f>SUM(F16+F21+F56+F60)</f>
        <v>82296</v>
      </c>
      <c r="G61" s="421">
        <f t="shared" si="2"/>
        <v>18663851</v>
      </c>
      <c r="H61" s="597">
        <f t="shared" si="3"/>
        <v>704964</v>
      </c>
      <c r="I61" s="421">
        <f>SUM(I16+I21+I56+I60)</f>
        <v>19368815</v>
      </c>
      <c r="J61" s="421">
        <f>SUM(J16+J21+J56+J60)</f>
        <v>2200888</v>
      </c>
      <c r="K61" s="421">
        <f>SUM(K16+K21+K56+K60)</f>
        <v>1120972</v>
      </c>
      <c r="L61" s="421">
        <f t="shared" si="4"/>
        <v>3321860</v>
      </c>
      <c r="M61" s="598">
        <f t="shared" si="16"/>
        <v>125906</v>
      </c>
      <c r="N61" s="421">
        <f>SUM(N16+N21+N56+N60)</f>
        <v>3447766</v>
      </c>
      <c r="O61" s="421">
        <f>SUM(O16+O21+O56+O60)</f>
        <v>9921114.4</v>
      </c>
      <c r="P61" s="421">
        <f>SUM(P16+P21+P56+P60)</f>
        <v>215265</v>
      </c>
      <c r="Q61" s="421">
        <f t="shared" si="5"/>
        <v>10136379.4</v>
      </c>
      <c r="R61" s="597">
        <f t="shared" si="6"/>
        <v>556537.5999999996</v>
      </c>
      <c r="S61" s="421">
        <f>SUM(S16+S21+S56+S60)</f>
        <v>10692917</v>
      </c>
      <c r="T61" s="599">
        <f t="shared" si="22"/>
        <v>30703557.4</v>
      </c>
      <c r="U61" s="599">
        <f>F61+K61+P61</f>
        <v>1418533</v>
      </c>
      <c r="V61" s="421">
        <f t="shared" si="8"/>
        <v>32122090.4</v>
      </c>
      <c r="W61" s="421">
        <f t="shared" si="9"/>
        <v>1387407.5999999996</v>
      </c>
      <c r="X61" s="423">
        <f t="shared" si="10"/>
        <v>33509498</v>
      </c>
      <c r="Y61" s="599">
        <f>SUM(Y16+Y21+Y56+Y60)</f>
        <v>9210606</v>
      </c>
      <c r="Z61" s="421">
        <f>SUM(Z16+Z21+Z56+Z60)</f>
        <v>632600</v>
      </c>
      <c r="AA61" s="421">
        <f t="shared" si="11"/>
        <v>9843206</v>
      </c>
      <c r="AB61" s="421">
        <f t="shared" si="12"/>
        <v>-1113663</v>
      </c>
      <c r="AC61" s="599">
        <f>SUM(AC16+AC21+AC56+AC60)</f>
        <v>8729543</v>
      </c>
      <c r="AD61" s="600">
        <f t="shared" si="23"/>
        <v>39914163.4</v>
      </c>
      <c r="AE61" s="422">
        <f>F61+K61+P61+Z61</f>
        <v>2051133</v>
      </c>
      <c r="AF61" s="598">
        <f>SUM(AF16+AF21+AF56+AF60)</f>
        <v>41965296.4</v>
      </c>
      <c r="AG61" s="601">
        <f t="shared" si="14"/>
        <v>273744.5999999996</v>
      </c>
      <c r="AH61" s="602">
        <f t="shared" si="15"/>
        <v>42239041</v>
      </c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</row>
    <row r="62" spans="1:31" ht="18">
      <c r="A62" s="184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6"/>
      <c r="AB62" s="187"/>
      <c r="AC62" s="274"/>
      <c r="AD62" s="274"/>
      <c r="AE62" s="274"/>
    </row>
    <row r="63" spans="1:31" ht="18">
      <c r="A63" s="184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6"/>
      <c r="AB63" s="187"/>
      <c r="AC63" s="274"/>
      <c r="AD63" s="274"/>
      <c r="AE63" s="274"/>
    </row>
    <row r="64" spans="28:31" ht="18">
      <c r="AB64" s="187"/>
      <c r="AC64" s="274"/>
      <c r="AD64" s="274"/>
      <c r="AE64" s="274"/>
    </row>
    <row r="65" spans="28:31" ht="18">
      <c r="AB65" s="187"/>
      <c r="AC65" s="274"/>
      <c r="AD65" s="274"/>
      <c r="AE65" s="274"/>
    </row>
  </sheetData>
  <sheetProtection/>
  <mergeCells count="8">
    <mergeCell ref="Y4:AC4"/>
    <mergeCell ref="T4:X4"/>
    <mergeCell ref="E4:I4"/>
    <mergeCell ref="J4:N4"/>
    <mergeCell ref="O4:S4"/>
    <mergeCell ref="A1:AO1"/>
    <mergeCell ref="A2:AO2"/>
    <mergeCell ref="A4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28" r:id="rId1"/>
  <headerFooter>
    <oddHeader>&amp;LMagyarpolányi Óvoda és Egységes Óvoda-bölcsőde&amp;C2016. ÉVI KÖLTSÉGVETÉS&amp;R8.c.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view="pageLayout" zoomScaleNormal="80" zoomScaleSheetLayoutView="100" workbookViewId="0" topLeftCell="G1">
      <selection activeCell="H26" sqref="H26"/>
    </sheetView>
  </sheetViews>
  <sheetFormatPr defaultColWidth="2.75390625" defaultRowHeight="12.75"/>
  <cols>
    <col min="1" max="1" width="6.375" style="85" bestFit="1" customWidth="1"/>
    <col min="2" max="2" width="9.75390625" style="88" bestFit="1" customWidth="1"/>
    <col min="3" max="3" width="81.25390625" style="89" customWidth="1"/>
    <col min="4" max="4" width="8.375" style="86" bestFit="1" customWidth="1"/>
    <col min="5" max="5" width="19.75390625" style="90" bestFit="1" customWidth="1"/>
    <col min="6" max="6" width="15.75390625" style="275" customWidth="1"/>
    <col min="7" max="7" width="16.75390625" style="274" bestFit="1" customWidth="1"/>
    <col min="8" max="8" width="16.25390625" style="429" bestFit="1" customWidth="1"/>
    <col min="9" max="9" width="16.875" style="86" bestFit="1" customWidth="1"/>
    <col min="10" max="10" width="9.125" style="86" customWidth="1"/>
    <col min="11" max="11" width="12.75390625" style="500" bestFit="1" customWidth="1"/>
    <col min="12" max="12" width="9.125" style="86" customWidth="1"/>
    <col min="13" max="13" width="15.375" style="86" bestFit="1" customWidth="1"/>
    <col min="14" max="14" width="16.25390625" style="86" customWidth="1"/>
    <col min="15" max="218" width="9.125" style="86" customWidth="1"/>
    <col min="219" max="219" width="2.75390625" style="86" customWidth="1"/>
    <col min="220" max="220" width="3.125" style="86" customWidth="1"/>
    <col min="221" max="221" width="2.75390625" style="86" customWidth="1"/>
    <col min="222" max="222" width="6.875" style="86" customWidth="1"/>
    <col min="223" max="16384" width="2.75390625" style="86" customWidth="1"/>
  </cols>
  <sheetData>
    <row r="1" spans="1:5" ht="15.75" thickBot="1">
      <c r="A1" s="831"/>
      <c r="B1" s="831"/>
      <c r="C1" s="831"/>
      <c r="D1" s="831"/>
      <c r="E1" s="225"/>
    </row>
    <row r="2" spans="1:9" ht="27" customHeight="1">
      <c r="A2" s="305"/>
      <c r="B2" s="834" t="s">
        <v>2</v>
      </c>
      <c r="C2" s="835"/>
      <c r="D2" s="226" t="s">
        <v>152</v>
      </c>
      <c r="E2" s="279" t="s">
        <v>4</v>
      </c>
      <c r="F2" s="284" t="s">
        <v>5</v>
      </c>
      <c r="G2" s="430" t="s">
        <v>6</v>
      </c>
      <c r="H2" s="284" t="s">
        <v>314</v>
      </c>
      <c r="I2" s="639" t="s">
        <v>666</v>
      </c>
    </row>
    <row r="3" spans="1:9" ht="39" customHeight="1">
      <c r="A3" s="227">
        <v>1</v>
      </c>
      <c r="B3" s="832" t="s">
        <v>8</v>
      </c>
      <c r="C3" s="833"/>
      <c r="D3" s="195" t="s">
        <v>153</v>
      </c>
      <c r="E3" s="269" t="s">
        <v>868</v>
      </c>
      <c r="F3" s="281" t="s">
        <v>940</v>
      </c>
      <c r="G3" s="431" t="s">
        <v>954</v>
      </c>
      <c r="H3" s="281" t="s">
        <v>1081</v>
      </c>
      <c r="I3" s="640" t="s">
        <v>954</v>
      </c>
    </row>
    <row r="4" spans="1:14" ht="15" customHeight="1">
      <c r="A4" s="227">
        <v>2</v>
      </c>
      <c r="B4" s="306" t="s">
        <v>154</v>
      </c>
      <c r="C4" s="194" t="s">
        <v>924</v>
      </c>
      <c r="D4" s="193"/>
      <c r="E4" s="270">
        <v>38334600</v>
      </c>
      <c r="F4" s="281"/>
      <c r="G4" s="636">
        <f>SUM(E4:F4)</f>
        <v>38334600</v>
      </c>
      <c r="H4" s="281">
        <v>98679</v>
      </c>
      <c r="I4" s="641">
        <f>SUM(G4:H4)</f>
        <v>38433279</v>
      </c>
      <c r="M4" s="546"/>
      <c r="N4" s="546"/>
    </row>
    <row r="5" spans="1:14" ht="15" customHeight="1">
      <c r="A5" s="227">
        <v>3</v>
      </c>
      <c r="B5" s="306" t="s">
        <v>155</v>
      </c>
      <c r="C5" s="194" t="s">
        <v>652</v>
      </c>
      <c r="D5" s="193"/>
      <c r="E5" s="270">
        <v>8784170</v>
      </c>
      <c r="F5" s="281"/>
      <c r="G5" s="636">
        <f aca="true" t="shared" si="0" ref="G5:G69">SUM(E5:F5)</f>
        <v>8784170</v>
      </c>
      <c r="H5" s="281"/>
      <c r="I5" s="642"/>
      <c r="M5" s="546"/>
      <c r="N5" s="546"/>
    </row>
    <row r="6" spans="1:14" ht="15" customHeight="1">
      <c r="A6" s="227">
        <v>4</v>
      </c>
      <c r="B6" s="306" t="s">
        <v>156</v>
      </c>
      <c r="C6" s="194" t="s">
        <v>157</v>
      </c>
      <c r="D6" s="193"/>
      <c r="E6" s="270">
        <v>2785270</v>
      </c>
      <c r="F6" s="281"/>
      <c r="G6" s="636">
        <f t="shared" si="0"/>
        <v>2785270</v>
      </c>
      <c r="H6" s="281"/>
      <c r="I6" s="642"/>
      <c r="M6" s="546"/>
      <c r="N6" s="546"/>
    </row>
    <row r="7" spans="1:14" ht="15" customHeight="1">
      <c r="A7" s="227">
        <v>5</v>
      </c>
      <c r="B7" s="306" t="s">
        <v>158</v>
      </c>
      <c r="C7" s="194" t="s">
        <v>159</v>
      </c>
      <c r="D7" s="193"/>
      <c r="E7" s="270">
        <v>4064000</v>
      </c>
      <c r="F7" s="281"/>
      <c r="G7" s="636">
        <f t="shared" si="0"/>
        <v>4064000</v>
      </c>
      <c r="H7" s="281"/>
      <c r="I7" s="642"/>
      <c r="M7" s="546"/>
      <c r="N7" s="546"/>
    </row>
    <row r="8" spans="1:14" ht="15" customHeight="1">
      <c r="A8" s="227">
        <v>6</v>
      </c>
      <c r="B8" s="306" t="s">
        <v>160</v>
      </c>
      <c r="C8" s="194" t="s">
        <v>161</v>
      </c>
      <c r="D8" s="193"/>
      <c r="E8" s="270">
        <v>414000</v>
      </c>
      <c r="F8" s="281"/>
      <c r="G8" s="636">
        <f t="shared" si="0"/>
        <v>414000</v>
      </c>
      <c r="H8" s="281"/>
      <c r="I8" s="642"/>
      <c r="M8" s="546"/>
      <c r="N8" s="546"/>
    </row>
    <row r="9" spans="1:14" ht="15" customHeight="1">
      <c r="A9" s="227">
        <v>7</v>
      </c>
      <c r="B9" s="306" t="s">
        <v>162</v>
      </c>
      <c r="C9" s="194" t="s">
        <v>163</v>
      </c>
      <c r="D9" s="193"/>
      <c r="E9" s="270">
        <v>1520900</v>
      </c>
      <c r="F9" s="281"/>
      <c r="G9" s="636">
        <f t="shared" si="0"/>
        <v>1520900</v>
      </c>
      <c r="H9" s="281"/>
      <c r="I9" s="642"/>
      <c r="M9" s="546"/>
      <c r="N9" s="546"/>
    </row>
    <row r="10" spans="1:14" ht="15" customHeight="1">
      <c r="A10" s="227">
        <v>8</v>
      </c>
      <c r="B10" s="306" t="s">
        <v>164</v>
      </c>
      <c r="C10" s="194" t="s">
        <v>165</v>
      </c>
      <c r="D10" s="193"/>
      <c r="E10" s="270">
        <v>6000000</v>
      </c>
      <c r="F10" s="281"/>
      <c r="G10" s="636">
        <f t="shared" si="0"/>
        <v>6000000</v>
      </c>
      <c r="H10" s="281"/>
      <c r="I10" s="642"/>
      <c r="M10" s="546"/>
      <c r="N10" s="546"/>
    </row>
    <row r="11" spans="1:14" ht="15" customHeight="1">
      <c r="A11" s="227">
        <v>9</v>
      </c>
      <c r="B11" s="306" t="s">
        <v>166</v>
      </c>
      <c r="C11" s="194" t="s">
        <v>167</v>
      </c>
      <c r="D11" s="193"/>
      <c r="E11" s="270">
        <v>697500</v>
      </c>
      <c r="F11" s="281"/>
      <c r="G11" s="636">
        <f t="shared" si="0"/>
        <v>697500</v>
      </c>
      <c r="H11" s="281"/>
      <c r="I11" s="642"/>
      <c r="M11" s="546"/>
      <c r="N11" s="546"/>
    </row>
    <row r="12" spans="1:14" ht="15" customHeight="1">
      <c r="A12" s="227">
        <v>10</v>
      </c>
      <c r="B12" s="306" t="s">
        <v>168</v>
      </c>
      <c r="C12" s="194" t="s">
        <v>169</v>
      </c>
      <c r="D12" s="193"/>
      <c r="E12" s="270">
        <v>8072441</v>
      </c>
      <c r="F12" s="281"/>
      <c r="G12" s="636">
        <f t="shared" si="0"/>
        <v>8072441</v>
      </c>
      <c r="H12" s="281"/>
      <c r="I12" s="642"/>
      <c r="M12" s="546"/>
      <c r="N12" s="546"/>
    </row>
    <row r="13" spans="1:14" s="110" customFormat="1" ht="30.75" customHeight="1">
      <c r="A13" s="273">
        <v>11</v>
      </c>
      <c r="B13" s="307" t="s">
        <v>170</v>
      </c>
      <c r="C13" s="196" t="s">
        <v>645</v>
      </c>
      <c r="D13" s="197" t="s">
        <v>172</v>
      </c>
      <c r="E13" s="268">
        <f>SUM(E4+E5+E10+E11+E12)</f>
        <v>61888711</v>
      </c>
      <c r="F13" s="282"/>
      <c r="G13" s="637">
        <f t="shared" si="0"/>
        <v>61888711</v>
      </c>
      <c r="H13" s="282">
        <f>SUM(H4:H12)</f>
        <v>98679</v>
      </c>
      <c r="I13" s="643">
        <v>61987390</v>
      </c>
      <c r="K13" s="501"/>
      <c r="M13" s="546"/>
      <c r="N13" s="546"/>
    </row>
    <row r="14" spans="1:14" ht="30" customHeight="1">
      <c r="A14" s="227">
        <v>12</v>
      </c>
      <c r="B14" s="307" t="s">
        <v>173</v>
      </c>
      <c r="C14" s="196" t="s">
        <v>646</v>
      </c>
      <c r="D14" s="197"/>
      <c r="E14" s="268">
        <f>SUM(E15:E19)</f>
        <v>27269100</v>
      </c>
      <c r="F14" s="268">
        <f>SUM(F15:F19)</f>
        <v>882600</v>
      </c>
      <c r="G14" s="636">
        <f t="shared" si="0"/>
        <v>28151700</v>
      </c>
      <c r="H14" s="516">
        <f>SUM(H15:H19)</f>
        <v>-441300</v>
      </c>
      <c r="I14" s="643">
        <f aca="true" t="shared" si="1" ref="I14:I80">SUM(G14:H14)</f>
        <v>27710400</v>
      </c>
      <c r="M14" s="546"/>
      <c r="N14" s="546"/>
    </row>
    <row r="15" spans="1:14" ht="15" customHeight="1">
      <c r="A15" s="227">
        <v>13</v>
      </c>
      <c r="B15" s="308" t="s">
        <v>174</v>
      </c>
      <c r="C15" s="194" t="s">
        <v>854</v>
      </c>
      <c r="D15" s="193"/>
      <c r="E15" s="270">
        <v>14072800</v>
      </c>
      <c r="F15" s="281"/>
      <c r="G15" s="636">
        <f t="shared" si="0"/>
        <v>14072800</v>
      </c>
      <c r="H15" s="281">
        <f>I15-G15</f>
        <v>0</v>
      </c>
      <c r="I15" s="643">
        <v>14072800</v>
      </c>
      <c r="M15" s="546"/>
      <c r="N15" s="546"/>
    </row>
    <row r="16" spans="1:14" ht="15" customHeight="1">
      <c r="A16" s="227">
        <v>14</v>
      </c>
      <c r="B16" s="308" t="s">
        <v>175</v>
      </c>
      <c r="C16" s="194" t="s">
        <v>855</v>
      </c>
      <c r="D16" s="193"/>
      <c r="E16" s="270">
        <v>3600000</v>
      </c>
      <c r="F16" s="281"/>
      <c r="G16" s="636">
        <f t="shared" si="0"/>
        <v>3600000</v>
      </c>
      <c r="H16" s="281">
        <f>I16-G16</f>
        <v>0</v>
      </c>
      <c r="I16" s="643">
        <v>3600000</v>
      </c>
      <c r="M16" s="546"/>
      <c r="N16" s="546"/>
    </row>
    <row r="17" spans="1:14" ht="15" customHeight="1">
      <c r="A17" s="227">
        <v>15</v>
      </c>
      <c r="B17" s="308" t="s">
        <v>176</v>
      </c>
      <c r="C17" s="194" t="s">
        <v>856</v>
      </c>
      <c r="D17" s="193"/>
      <c r="E17" s="270">
        <v>7610800</v>
      </c>
      <c r="F17" s="281">
        <v>861600</v>
      </c>
      <c r="G17" s="636">
        <f t="shared" si="0"/>
        <v>8472400</v>
      </c>
      <c r="H17" s="281">
        <f>I17-G17</f>
        <v>-430800</v>
      </c>
      <c r="I17" s="643">
        <v>8041600</v>
      </c>
      <c r="M17" s="546"/>
      <c r="N17" s="546"/>
    </row>
    <row r="18" spans="1:14" ht="15" customHeight="1">
      <c r="A18" s="227">
        <v>16</v>
      </c>
      <c r="B18" s="308" t="s">
        <v>177</v>
      </c>
      <c r="C18" s="194" t="s">
        <v>864</v>
      </c>
      <c r="D18" s="193"/>
      <c r="E18" s="270">
        <v>185500</v>
      </c>
      <c r="F18" s="281">
        <v>21000</v>
      </c>
      <c r="G18" s="636">
        <f t="shared" si="0"/>
        <v>206500</v>
      </c>
      <c r="H18" s="281">
        <f>I18-G18</f>
        <v>-10500</v>
      </c>
      <c r="I18" s="643">
        <v>196000</v>
      </c>
      <c r="M18" s="546"/>
      <c r="N18" s="546"/>
    </row>
    <row r="19" spans="1:14" ht="15" customHeight="1">
      <c r="A19" s="227">
        <v>17</v>
      </c>
      <c r="B19" s="308" t="s">
        <v>178</v>
      </c>
      <c r="C19" s="194" t="s">
        <v>857</v>
      </c>
      <c r="D19" s="193"/>
      <c r="E19" s="270">
        <v>1800000</v>
      </c>
      <c r="F19" s="281"/>
      <c r="G19" s="636">
        <f t="shared" si="0"/>
        <v>1800000</v>
      </c>
      <c r="H19" s="281">
        <f>I19-G19</f>
        <v>0</v>
      </c>
      <c r="I19" s="643">
        <v>1800000</v>
      </c>
      <c r="M19" s="546"/>
      <c r="N19" s="546"/>
    </row>
    <row r="20" spans="1:14" ht="29.25" customHeight="1">
      <c r="A20" s="227">
        <v>18</v>
      </c>
      <c r="B20" s="307" t="s">
        <v>179</v>
      </c>
      <c r="C20" s="196" t="s">
        <v>647</v>
      </c>
      <c r="D20" s="197"/>
      <c r="E20" s="268">
        <f>E22+E23</f>
        <v>3973333</v>
      </c>
      <c r="F20" s="268">
        <f>F21+F22+F23</f>
        <v>240000</v>
      </c>
      <c r="G20" s="636">
        <f t="shared" si="0"/>
        <v>4213333</v>
      </c>
      <c r="H20" s="517">
        <f>H22+H23</f>
        <v>-53333</v>
      </c>
      <c r="I20" s="643">
        <f t="shared" si="1"/>
        <v>4160000</v>
      </c>
      <c r="M20" s="546"/>
      <c r="N20" s="546"/>
    </row>
    <row r="21" spans="1:14" ht="15" customHeight="1">
      <c r="A21" s="227">
        <v>19</v>
      </c>
      <c r="B21" s="308" t="s">
        <v>180</v>
      </c>
      <c r="C21" s="194" t="s">
        <v>858</v>
      </c>
      <c r="D21" s="193"/>
      <c r="E21" s="270"/>
      <c r="F21" s="281"/>
      <c r="G21" s="636">
        <f t="shared" si="0"/>
        <v>0</v>
      </c>
      <c r="H21" s="281"/>
      <c r="I21" s="643">
        <f t="shared" si="1"/>
        <v>0</v>
      </c>
      <c r="M21" s="546"/>
      <c r="N21" s="546"/>
    </row>
    <row r="22" spans="1:14" ht="15" customHeight="1">
      <c r="A22" s="227">
        <v>20</v>
      </c>
      <c r="B22" s="308" t="s">
        <v>181</v>
      </c>
      <c r="C22" s="194" t="s">
        <v>859</v>
      </c>
      <c r="D22" s="193"/>
      <c r="E22" s="270">
        <v>2560000</v>
      </c>
      <c r="F22" s="281">
        <v>53333</v>
      </c>
      <c r="G22" s="636">
        <f t="shared" si="0"/>
        <v>2613333</v>
      </c>
      <c r="H22" s="281">
        <f>I22-G22</f>
        <v>0</v>
      </c>
      <c r="I22" s="643">
        <v>2613333</v>
      </c>
      <c r="M22" s="546"/>
      <c r="N22" s="546"/>
    </row>
    <row r="23" spans="1:14" ht="15" customHeight="1">
      <c r="A23" s="227">
        <v>21</v>
      </c>
      <c r="B23" s="308" t="s">
        <v>182</v>
      </c>
      <c r="C23" s="194" t="s">
        <v>860</v>
      </c>
      <c r="D23" s="193"/>
      <c r="E23" s="270">
        <v>1413333</v>
      </c>
      <c r="F23" s="281">
        <v>186667</v>
      </c>
      <c r="G23" s="636">
        <f t="shared" si="0"/>
        <v>1600000</v>
      </c>
      <c r="H23" s="281">
        <f>I23-G23</f>
        <v>-53333</v>
      </c>
      <c r="I23" s="643">
        <v>1546667</v>
      </c>
      <c r="M23" s="546"/>
      <c r="N23" s="546"/>
    </row>
    <row r="24" spans="1:14" ht="15.75">
      <c r="A24" s="227">
        <v>22</v>
      </c>
      <c r="B24" s="308" t="s">
        <v>853</v>
      </c>
      <c r="C24" s="194" t="s">
        <v>861</v>
      </c>
      <c r="D24" s="193"/>
      <c r="E24" s="270">
        <v>384000</v>
      </c>
      <c r="F24" s="281">
        <v>352000</v>
      </c>
      <c r="G24" s="636">
        <f t="shared" si="0"/>
        <v>736000</v>
      </c>
      <c r="H24" s="281">
        <f>I24-G24</f>
        <v>0</v>
      </c>
      <c r="I24" s="643">
        <v>736000</v>
      </c>
      <c r="M24" s="546"/>
      <c r="N24" s="546"/>
    </row>
    <row r="25" spans="1:14" ht="33.75" customHeight="1">
      <c r="A25" s="227">
        <v>23</v>
      </c>
      <c r="B25" s="307" t="s">
        <v>183</v>
      </c>
      <c r="C25" s="196" t="s">
        <v>184</v>
      </c>
      <c r="D25" s="197"/>
      <c r="E25" s="268">
        <f>E24</f>
        <v>384000</v>
      </c>
      <c r="F25" s="268">
        <f>F24</f>
        <v>352000</v>
      </c>
      <c r="G25" s="637">
        <f t="shared" si="0"/>
        <v>736000</v>
      </c>
      <c r="H25" s="281">
        <f>I25-G25</f>
        <v>0</v>
      </c>
      <c r="I25" s="643">
        <f>I24</f>
        <v>736000</v>
      </c>
      <c r="M25" s="546"/>
      <c r="N25" s="546"/>
    </row>
    <row r="26" spans="1:14" s="110" customFormat="1" ht="30" customHeight="1">
      <c r="A26" s="273">
        <v>24</v>
      </c>
      <c r="B26" s="307" t="s">
        <v>185</v>
      </c>
      <c r="C26" s="196" t="s">
        <v>648</v>
      </c>
      <c r="D26" s="197" t="s">
        <v>187</v>
      </c>
      <c r="E26" s="268">
        <f>SUM(E14+E20+E25)</f>
        <v>31626433</v>
      </c>
      <c r="F26" s="268">
        <f>SUM(F14+F20+F25)</f>
        <v>1474600</v>
      </c>
      <c r="G26" s="637">
        <f>SUM(E26:F26)</f>
        <v>33101033</v>
      </c>
      <c r="H26" s="268">
        <f>SUM(H14+H20+H25)</f>
        <v>-494633</v>
      </c>
      <c r="I26" s="644">
        <f>SUM(I14+I20+I25)</f>
        <v>32606400</v>
      </c>
      <c r="K26" s="501"/>
      <c r="M26" s="546"/>
      <c r="N26" s="546"/>
    </row>
    <row r="27" spans="1:14" ht="15" customHeight="1">
      <c r="A27" s="227">
        <v>25</v>
      </c>
      <c r="B27" s="308" t="s">
        <v>188</v>
      </c>
      <c r="C27" s="194" t="s">
        <v>906</v>
      </c>
      <c r="D27" s="193"/>
      <c r="E27" s="270">
        <v>7435732</v>
      </c>
      <c r="F27" s="281"/>
      <c r="G27" s="636">
        <f t="shared" si="0"/>
        <v>7435732</v>
      </c>
      <c r="H27" s="281">
        <f>I27-G27</f>
        <v>0</v>
      </c>
      <c r="I27" s="643">
        <v>7435732</v>
      </c>
      <c r="M27" s="546"/>
      <c r="N27" s="546"/>
    </row>
    <row r="28" spans="1:14" ht="15" customHeight="1">
      <c r="A28" s="227">
        <v>26</v>
      </c>
      <c r="B28" s="308" t="s">
        <v>862</v>
      </c>
      <c r="C28" s="194" t="s">
        <v>863</v>
      </c>
      <c r="D28" s="193"/>
      <c r="E28" s="270">
        <v>2103680</v>
      </c>
      <c r="F28" s="281">
        <v>-166080</v>
      </c>
      <c r="G28" s="636">
        <f t="shared" si="0"/>
        <v>1937600</v>
      </c>
      <c r="H28" s="281">
        <f aca="true" t="shared" si="2" ref="H28:H34">I28-G28</f>
        <v>55360</v>
      </c>
      <c r="I28" s="643">
        <v>1992960</v>
      </c>
      <c r="M28" s="546"/>
      <c r="N28" s="546"/>
    </row>
    <row r="29" spans="1:14" ht="15" customHeight="1">
      <c r="A29" s="227">
        <v>27</v>
      </c>
      <c r="B29" s="308" t="s">
        <v>865</v>
      </c>
      <c r="C29" s="194" t="s">
        <v>747</v>
      </c>
      <c r="D29" s="193"/>
      <c r="E29" s="270">
        <v>1305000</v>
      </c>
      <c r="F29" s="281"/>
      <c r="G29" s="636">
        <f t="shared" si="0"/>
        <v>1305000</v>
      </c>
      <c r="H29" s="281">
        <f t="shared" si="2"/>
        <v>0</v>
      </c>
      <c r="I29" s="643">
        <v>1305000</v>
      </c>
      <c r="M29" s="546"/>
      <c r="N29" s="546"/>
    </row>
    <row r="30" spans="1:14" ht="15" customHeight="1">
      <c r="A30" s="227">
        <v>28</v>
      </c>
      <c r="B30" s="308" t="s">
        <v>189</v>
      </c>
      <c r="C30" s="194" t="s">
        <v>660</v>
      </c>
      <c r="D30" s="193"/>
      <c r="E30" s="270">
        <f>SUM(E31:E32)</f>
        <v>17475325</v>
      </c>
      <c r="F30" s="281">
        <f>F31+F32</f>
        <v>4977516</v>
      </c>
      <c r="G30" s="636">
        <f t="shared" si="0"/>
        <v>22452841</v>
      </c>
      <c r="H30" s="281">
        <f t="shared" si="2"/>
        <v>-2025052</v>
      </c>
      <c r="I30" s="643">
        <f>I31+I32</f>
        <v>20427789</v>
      </c>
      <c r="M30" s="546"/>
      <c r="N30" s="546"/>
    </row>
    <row r="31" spans="1:14" ht="15" customHeight="1">
      <c r="A31" s="227">
        <v>29</v>
      </c>
      <c r="B31" s="308" t="s">
        <v>190</v>
      </c>
      <c r="C31" s="194" t="s">
        <v>191</v>
      </c>
      <c r="D31" s="193"/>
      <c r="E31" s="270">
        <v>9269760</v>
      </c>
      <c r="F31" s="281">
        <v>32640</v>
      </c>
      <c r="G31" s="636">
        <f t="shared" si="0"/>
        <v>9302400</v>
      </c>
      <c r="H31" s="281">
        <f t="shared" si="2"/>
        <v>-114240</v>
      </c>
      <c r="I31" s="643">
        <v>9188160</v>
      </c>
      <c r="M31" s="546"/>
      <c r="N31" s="546"/>
    </row>
    <row r="32" spans="1:14" ht="15" customHeight="1">
      <c r="A32" s="227">
        <v>30</v>
      </c>
      <c r="B32" s="308" t="s">
        <v>192</v>
      </c>
      <c r="C32" s="194" t="s">
        <v>193</v>
      </c>
      <c r="D32" s="193"/>
      <c r="E32" s="270">
        <v>8205565</v>
      </c>
      <c r="F32" s="281">
        <v>4944876</v>
      </c>
      <c r="G32" s="636">
        <f t="shared" si="0"/>
        <v>13150441</v>
      </c>
      <c r="H32" s="281">
        <f t="shared" si="2"/>
        <v>-1910812</v>
      </c>
      <c r="I32" s="643">
        <v>11239629</v>
      </c>
      <c r="M32" s="546"/>
      <c r="N32" s="546"/>
    </row>
    <row r="33" spans="1:14" ht="15" customHeight="1">
      <c r="A33" s="227">
        <v>31</v>
      </c>
      <c r="B33" s="308" t="s">
        <v>866</v>
      </c>
      <c r="C33" s="194" t="s">
        <v>867</v>
      </c>
      <c r="D33" s="193"/>
      <c r="E33" s="270">
        <v>463410</v>
      </c>
      <c r="F33" s="281"/>
      <c r="G33" s="636">
        <f t="shared" si="0"/>
        <v>463410</v>
      </c>
      <c r="H33" s="281">
        <f t="shared" si="2"/>
        <v>-463410</v>
      </c>
      <c r="I33" s="643">
        <v>0</v>
      </c>
      <c r="M33" s="546"/>
      <c r="N33" s="546"/>
    </row>
    <row r="34" spans="1:14" ht="15" customHeight="1">
      <c r="A34" s="227">
        <v>32</v>
      </c>
      <c r="B34" s="308"/>
      <c r="C34" s="194" t="s">
        <v>951</v>
      </c>
      <c r="D34" s="193"/>
      <c r="E34" s="270"/>
      <c r="F34" s="281">
        <v>376876</v>
      </c>
      <c r="G34" s="636">
        <f t="shared" si="0"/>
        <v>376876</v>
      </c>
      <c r="H34" s="281">
        <f t="shared" si="2"/>
        <v>530236</v>
      </c>
      <c r="I34" s="643">
        <v>907112</v>
      </c>
      <c r="M34" s="546"/>
      <c r="N34" s="546"/>
    </row>
    <row r="35" spans="1:14" s="110" customFormat="1" ht="30.75" customHeight="1">
      <c r="A35" s="273">
        <v>33</v>
      </c>
      <c r="B35" s="307" t="s">
        <v>194</v>
      </c>
      <c r="C35" s="196" t="s">
        <v>649</v>
      </c>
      <c r="D35" s="197" t="s">
        <v>196</v>
      </c>
      <c r="E35" s="268">
        <f>E27+E28+E29+E30+E33</f>
        <v>28783147</v>
      </c>
      <c r="F35" s="268">
        <f>F27+F28+F29+F30+F33+F34</f>
        <v>5188312</v>
      </c>
      <c r="G35" s="637">
        <f t="shared" si="0"/>
        <v>33971459</v>
      </c>
      <c r="H35" s="268">
        <f>H27+H28+H29+H30+H33+H34</f>
        <v>-1902866</v>
      </c>
      <c r="I35" s="644">
        <f>I27+I28+I29+I30+I33+I34</f>
        <v>32068593</v>
      </c>
      <c r="K35" s="501"/>
      <c r="M35" s="546"/>
      <c r="N35" s="546"/>
    </row>
    <row r="36" spans="1:14" s="110" customFormat="1" ht="32.25" customHeight="1">
      <c r="A36" s="273">
        <v>34</v>
      </c>
      <c r="B36" s="307" t="s">
        <v>197</v>
      </c>
      <c r="C36" s="196" t="s">
        <v>198</v>
      </c>
      <c r="D36" s="197" t="s">
        <v>199</v>
      </c>
      <c r="E36" s="268">
        <v>1467180</v>
      </c>
      <c r="F36" s="282"/>
      <c r="G36" s="637">
        <f t="shared" si="0"/>
        <v>1467180</v>
      </c>
      <c r="H36" s="282"/>
      <c r="I36" s="643">
        <f t="shared" si="1"/>
        <v>1467180</v>
      </c>
      <c r="K36" s="501"/>
      <c r="M36" s="546"/>
      <c r="N36" s="546"/>
    </row>
    <row r="37" spans="1:14" s="87" customFormat="1" ht="28.5" customHeight="1" hidden="1">
      <c r="A37" s="227">
        <v>32</v>
      </c>
      <c r="B37" s="307" t="s">
        <v>200</v>
      </c>
      <c r="C37" s="196" t="s">
        <v>201</v>
      </c>
      <c r="D37" s="197" t="s">
        <v>202</v>
      </c>
      <c r="E37" s="268">
        <v>0</v>
      </c>
      <c r="F37" s="281"/>
      <c r="G37" s="636">
        <f t="shared" si="0"/>
        <v>0</v>
      </c>
      <c r="H37" s="281"/>
      <c r="I37" s="643">
        <f t="shared" si="1"/>
        <v>0</v>
      </c>
      <c r="K37" s="502"/>
      <c r="M37" s="546"/>
      <c r="N37" s="546"/>
    </row>
    <row r="38" spans="1:14" s="276" customFormat="1" ht="28.5" customHeight="1">
      <c r="A38" s="273">
        <v>35</v>
      </c>
      <c r="B38" s="307" t="s">
        <v>680</v>
      </c>
      <c r="C38" s="267" t="s">
        <v>948</v>
      </c>
      <c r="D38" s="197" t="s">
        <v>950</v>
      </c>
      <c r="E38" s="268"/>
      <c r="F38" s="282">
        <v>590390</v>
      </c>
      <c r="G38" s="637">
        <f t="shared" si="0"/>
        <v>590390</v>
      </c>
      <c r="H38" s="282">
        <f>I38-G38</f>
        <v>706788</v>
      </c>
      <c r="I38" s="643">
        <v>1297178</v>
      </c>
      <c r="K38" s="503"/>
      <c r="M38" s="546"/>
      <c r="N38" s="546"/>
    </row>
    <row r="39" spans="1:14" s="276" customFormat="1" ht="28.5" customHeight="1">
      <c r="A39" s="273">
        <v>36</v>
      </c>
      <c r="B39" s="307" t="s">
        <v>200</v>
      </c>
      <c r="C39" s="267" t="s">
        <v>949</v>
      </c>
      <c r="D39" s="197" t="s">
        <v>202</v>
      </c>
      <c r="E39" s="268"/>
      <c r="F39" s="282">
        <v>1149326</v>
      </c>
      <c r="G39" s="637">
        <f t="shared" si="0"/>
        <v>1149326</v>
      </c>
      <c r="H39" s="282"/>
      <c r="I39" s="643">
        <f t="shared" si="1"/>
        <v>1149326</v>
      </c>
      <c r="K39" s="503"/>
      <c r="M39" s="546"/>
      <c r="N39" s="546"/>
    </row>
    <row r="40" spans="1:14" s="87" customFormat="1" ht="30.75" customHeight="1">
      <c r="A40" s="227">
        <v>37</v>
      </c>
      <c r="B40" s="822" t="s">
        <v>661</v>
      </c>
      <c r="C40" s="823"/>
      <c r="D40" s="197" t="s">
        <v>203</v>
      </c>
      <c r="E40" s="268">
        <f>SUM(E13+E26+E35+E36+E37+E38+E39)</f>
        <v>123765471</v>
      </c>
      <c r="F40" s="268">
        <f>SUM(F13+F26+F35+F36+F37+F38+F39)</f>
        <v>8402628</v>
      </c>
      <c r="G40" s="268">
        <f>SUM(G13+G26+G35+G36+G37+G38+G39)</f>
        <v>132168099</v>
      </c>
      <c r="H40" s="268">
        <f>SUM(H13+H26+H35+H36+H37+H38+H39)</f>
        <v>-1592032</v>
      </c>
      <c r="I40" s="644">
        <f>SUM(I13+I26+I35+I36+I37+I38+I39)</f>
        <v>130576067</v>
      </c>
      <c r="K40" s="502"/>
      <c r="M40" s="546"/>
      <c r="N40" s="546"/>
    </row>
    <row r="41" spans="1:14" ht="27.75" customHeight="1" hidden="1">
      <c r="A41" s="227">
        <v>35</v>
      </c>
      <c r="B41" s="822" t="s">
        <v>204</v>
      </c>
      <c r="C41" s="823"/>
      <c r="D41" s="197" t="s">
        <v>205</v>
      </c>
      <c r="E41" s="268"/>
      <c r="F41" s="281"/>
      <c r="G41" s="636">
        <f t="shared" si="0"/>
        <v>0</v>
      </c>
      <c r="H41" s="281"/>
      <c r="I41" s="643">
        <f t="shared" si="1"/>
        <v>0</v>
      </c>
      <c r="M41" s="546"/>
      <c r="N41" s="546"/>
    </row>
    <row r="42" spans="1:14" ht="27.75" customHeight="1" hidden="1">
      <c r="A42" s="227">
        <v>36</v>
      </c>
      <c r="B42" s="822" t="s">
        <v>206</v>
      </c>
      <c r="C42" s="823"/>
      <c r="D42" s="197" t="s">
        <v>207</v>
      </c>
      <c r="E42" s="268"/>
      <c r="F42" s="281"/>
      <c r="G42" s="636">
        <f t="shared" si="0"/>
        <v>0</v>
      </c>
      <c r="H42" s="281"/>
      <c r="I42" s="643">
        <f t="shared" si="1"/>
        <v>0</v>
      </c>
      <c r="M42" s="546"/>
      <c r="N42" s="546"/>
    </row>
    <row r="43" spans="1:14" ht="27.75" customHeight="1" hidden="1">
      <c r="A43" s="227">
        <v>37</v>
      </c>
      <c r="B43" s="822" t="s">
        <v>208</v>
      </c>
      <c r="C43" s="823"/>
      <c r="D43" s="197" t="s">
        <v>209</v>
      </c>
      <c r="E43" s="268"/>
      <c r="F43" s="281"/>
      <c r="G43" s="636">
        <f t="shared" si="0"/>
        <v>0</v>
      </c>
      <c r="H43" s="281"/>
      <c r="I43" s="643">
        <f t="shared" si="1"/>
        <v>0</v>
      </c>
      <c r="M43" s="546"/>
      <c r="N43" s="546"/>
    </row>
    <row r="44" spans="1:14" ht="27.75" customHeight="1" hidden="1">
      <c r="A44" s="227">
        <v>38</v>
      </c>
      <c r="B44" s="822" t="s">
        <v>210</v>
      </c>
      <c r="C44" s="823"/>
      <c r="D44" s="197" t="s">
        <v>211</v>
      </c>
      <c r="E44" s="268" t="e">
        <f>SUM(#REF!)/1000</f>
        <v>#REF!</v>
      </c>
      <c r="F44" s="281"/>
      <c r="G44" s="636" t="e">
        <f t="shared" si="0"/>
        <v>#REF!</v>
      </c>
      <c r="H44" s="281"/>
      <c r="I44" s="643" t="e">
        <f t="shared" si="1"/>
        <v>#REF!</v>
      </c>
      <c r="M44" s="546"/>
      <c r="N44" s="546"/>
    </row>
    <row r="45" spans="1:14" ht="27.75" customHeight="1" hidden="1">
      <c r="A45" s="227">
        <v>39</v>
      </c>
      <c r="B45" s="829" t="s">
        <v>212</v>
      </c>
      <c r="C45" s="830"/>
      <c r="D45" s="193"/>
      <c r="E45" s="268"/>
      <c r="F45" s="281"/>
      <c r="G45" s="636">
        <f t="shared" si="0"/>
        <v>0</v>
      </c>
      <c r="H45" s="281"/>
      <c r="I45" s="643">
        <f t="shared" si="1"/>
        <v>0</v>
      </c>
      <c r="M45" s="546"/>
      <c r="N45" s="546"/>
    </row>
    <row r="46" spans="1:14" ht="27.75" customHeight="1" hidden="1">
      <c r="A46" s="227">
        <v>40</v>
      </c>
      <c r="B46" s="829" t="s">
        <v>213</v>
      </c>
      <c r="C46" s="830"/>
      <c r="D46" s="193"/>
      <c r="E46" s="268"/>
      <c r="F46" s="281"/>
      <c r="G46" s="636">
        <f t="shared" si="0"/>
        <v>0</v>
      </c>
      <c r="H46" s="281"/>
      <c r="I46" s="643">
        <f t="shared" si="1"/>
        <v>0</v>
      </c>
      <c r="M46" s="546"/>
      <c r="N46" s="546"/>
    </row>
    <row r="47" spans="1:14" ht="27.75" customHeight="1" hidden="1">
      <c r="A47" s="227">
        <v>41</v>
      </c>
      <c r="B47" s="829" t="s">
        <v>214</v>
      </c>
      <c r="C47" s="830"/>
      <c r="D47" s="193"/>
      <c r="E47" s="268"/>
      <c r="F47" s="281"/>
      <c r="G47" s="636">
        <f t="shared" si="0"/>
        <v>0</v>
      </c>
      <c r="H47" s="281"/>
      <c r="I47" s="643">
        <f t="shared" si="1"/>
        <v>0</v>
      </c>
      <c r="M47" s="546"/>
      <c r="N47" s="546"/>
    </row>
    <row r="48" spans="1:14" ht="27.75" customHeight="1" hidden="1">
      <c r="A48" s="227">
        <v>42</v>
      </c>
      <c r="B48" s="829" t="s">
        <v>215</v>
      </c>
      <c r="C48" s="830"/>
      <c r="D48" s="193"/>
      <c r="E48" s="268"/>
      <c r="F48" s="281"/>
      <c r="G48" s="636">
        <f t="shared" si="0"/>
        <v>0</v>
      </c>
      <c r="H48" s="281"/>
      <c r="I48" s="643">
        <f t="shared" si="1"/>
        <v>0</v>
      </c>
      <c r="M48" s="546"/>
      <c r="N48" s="546"/>
    </row>
    <row r="49" spans="1:14" ht="27.75" customHeight="1" hidden="1">
      <c r="A49" s="227">
        <v>43</v>
      </c>
      <c r="B49" s="829" t="s">
        <v>216</v>
      </c>
      <c r="C49" s="830"/>
      <c r="D49" s="193"/>
      <c r="E49" s="268"/>
      <c r="F49" s="281"/>
      <c r="G49" s="636">
        <f t="shared" si="0"/>
        <v>0</v>
      </c>
      <c r="H49" s="281"/>
      <c r="I49" s="643">
        <f t="shared" si="1"/>
        <v>0</v>
      </c>
      <c r="M49" s="546"/>
      <c r="N49" s="546"/>
    </row>
    <row r="50" spans="1:14" ht="27.75" customHeight="1" hidden="1">
      <c r="A50" s="227">
        <v>44</v>
      </c>
      <c r="B50" s="829" t="s">
        <v>217</v>
      </c>
      <c r="C50" s="830"/>
      <c r="D50" s="193"/>
      <c r="E50" s="268"/>
      <c r="F50" s="281"/>
      <c r="G50" s="636">
        <f t="shared" si="0"/>
        <v>0</v>
      </c>
      <c r="H50" s="281"/>
      <c r="I50" s="643">
        <f t="shared" si="1"/>
        <v>0</v>
      </c>
      <c r="M50" s="546"/>
      <c r="N50" s="546"/>
    </row>
    <row r="51" spans="1:14" s="110" customFormat="1" ht="27.75" customHeight="1">
      <c r="A51" s="273">
        <v>38</v>
      </c>
      <c r="B51" s="822" t="s">
        <v>650</v>
      </c>
      <c r="C51" s="823"/>
      <c r="D51" s="197" t="s">
        <v>219</v>
      </c>
      <c r="E51" s="268">
        <f>SUM(E52:E54)</f>
        <v>6903184</v>
      </c>
      <c r="F51" s="268">
        <f>SUM(F52:F54)</f>
        <v>7617254</v>
      </c>
      <c r="G51" s="268">
        <f>SUM(G52:G54)</f>
        <v>14520438</v>
      </c>
      <c r="H51" s="451">
        <f>H52+H53+H54+H58</f>
        <v>-3729852</v>
      </c>
      <c r="I51" s="643">
        <f>I52+I53+I54+I58</f>
        <v>10790586</v>
      </c>
      <c r="K51" s="501"/>
      <c r="M51" s="546"/>
      <c r="N51" s="546"/>
    </row>
    <row r="52" spans="1:14" ht="15.75">
      <c r="A52" s="227">
        <v>39</v>
      </c>
      <c r="B52" s="309" t="s">
        <v>220</v>
      </c>
      <c r="C52" s="194" t="s">
        <v>221</v>
      </c>
      <c r="D52" s="193"/>
      <c r="E52" s="270">
        <v>4070800</v>
      </c>
      <c r="F52" s="281">
        <v>327900</v>
      </c>
      <c r="G52" s="636">
        <f t="shared" si="0"/>
        <v>4398700</v>
      </c>
      <c r="H52" s="281">
        <v>-75100</v>
      </c>
      <c r="I52" s="643">
        <v>4323600</v>
      </c>
      <c r="M52" s="546"/>
      <c r="N52" s="546"/>
    </row>
    <row r="53" spans="1:14" ht="15.75">
      <c r="A53" s="227">
        <v>40</v>
      </c>
      <c r="B53" s="309" t="s">
        <v>220</v>
      </c>
      <c r="C53" s="194" t="s">
        <v>127</v>
      </c>
      <c r="D53" s="193"/>
      <c r="E53" s="270">
        <v>276000</v>
      </c>
      <c r="F53" s="281"/>
      <c r="G53" s="636">
        <f t="shared" si="0"/>
        <v>276000</v>
      </c>
      <c r="H53" s="281">
        <v>139320</v>
      </c>
      <c r="I53" s="643">
        <v>415320</v>
      </c>
      <c r="M53" s="546"/>
      <c r="N53" s="546"/>
    </row>
    <row r="54" spans="1:14" ht="15.75">
      <c r="A54" s="227">
        <v>41</v>
      </c>
      <c r="B54" s="309"/>
      <c r="C54" s="194" t="s">
        <v>222</v>
      </c>
      <c r="D54" s="193"/>
      <c r="E54" s="270">
        <v>2556384</v>
      </c>
      <c r="F54" s="281">
        <v>7289354</v>
      </c>
      <c r="G54" s="636">
        <f t="shared" si="0"/>
        <v>9845738</v>
      </c>
      <c r="H54" s="281">
        <f>I54-G54</f>
        <v>-3955720</v>
      </c>
      <c r="I54" s="643">
        <v>5890018</v>
      </c>
      <c r="M54" s="546"/>
      <c r="N54" s="546"/>
    </row>
    <row r="55" spans="1:14" ht="15.75" customHeight="1" hidden="1">
      <c r="A55" s="227">
        <v>42</v>
      </c>
      <c r="B55" s="829" t="s">
        <v>215</v>
      </c>
      <c r="C55" s="830"/>
      <c r="D55" s="193"/>
      <c r="E55" s="268"/>
      <c r="F55" s="281"/>
      <c r="G55" s="636">
        <f t="shared" si="0"/>
        <v>0</v>
      </c>
      <c r="H55" s="281"/>
      <c r="I55" s="643">
        <f t="shared" si="1"/>
        <v>0</v>
      </c>
      <c r="M55" s="546"/>
      <c r="N55" s="546"/>
    </row>
    <row r="56" spans="1:14" ht="15.75" customHeight="1" hidden="1">
      <c r="A56" s="227">
        <v>43</v>
      </c>
      <c r="B56" s="829" t="s">
        <v>216</v>
      </c>
      <c r="C56" s="830"/>
      <c r="D56" s="193"/>
      <c r="E56" s="268"/>
      <c r="F56" s="281"/>
      <c r="G56" s="636">
        <f t="shared" si="0"/>
        <v>0</v>
      </c>
      <c r="H56" s="281"/>
      <c r="I56" s="643">
        <f t="shared" si="1"/>
        <v>0</v>
      </c>
      <c r="M56" s="546"/>
      <c r="N56" s="546"/>
    </row>
    <row r="57" spans="1:14" ht="15.75" customHeight="1" hidden="1">
      <c r="A57" s="227">
        <v>44</v>
      </c>
      <c r="B57" s="829" t="s">
        <v>217</v>
      </c>
      <c r="C57" s="830"/>
      <c r="D57" s="193"/>
      <c r="E57" s="268"/>
      <c r="F57" s="281"/>
      <c r="G57" s="636">
        <f t="shared" si="0"/>
        <v>0</v>
      </c>
      <c r="H57" s="281"/>
      <c r="I57" s="643">
        <f t="shared" si="1"/>
        <v>0</v>
      </c>
      <c r="M57" s="546"/>
      <c r="N57" s="546"/>
    </row>
    <row r="58" spans="1:14" ht="15.75" customHeight="1">
      <c r="A58" s="227">
        <v>42</v>
      </c>
      <c r="B58" s="479"/>
      <c r="C58" s="480" t="s">
        <v>1082</v>
      </c>
      <c r="D58" s="193"/>
      <c r="E58" s="268"/>
      <c r="F58" s="281"/>
      <c r="G58" s="636"/>
      <c r="H58" s="281">
        <f>I58-G58</f>
        <v>161648</v>
      </c>
      <c r="I58" s="643">
        <v>161648</v>
      </c>
      <c r="M58" s="546"/>
      <c r="N58" s="546"/>
    </row>
    <row r="59" spans="1:14" s="110" customFormat="1" ht="30.75" customHeight="1">
      <c r="A59" s="227">
        <v>43</v>
      </c>
      <c r="B59" s="822" t="s">
        <v>651</v>
      </c>
      <c r="C59" s="823"/>
      <c r="D59" s="197" t="s">
        <v>223</v>
      </c>
      <c r="E59" s="268">
        <f>SUM(E40+E51)</f>
        <v>130668655</v>
      </c>
      <c r="F59" s="283">
        <f>SUM(F40+F51)</f>
        <v>16019882</v>
      </c>
      <c r="G59" s="637">
        <f t="shared" si="0"/>
        <v>146688537</v>
      </c>
      <c r="H59" s="268">
        <f>SUM(H40+H51)</f>
        <v>-5321884</v>
      </c>
      <c r="I59" s="644">
        <f>SUM(I40+I51)</f>
        <v>141366653</v>
      </c>
      <c r="K59" s="501"/>
      <c r="M59" s="546"/>
      <c r="N59" s="546"/>
    </row>
    <row r="60" spans="1:14" ht="12.75" customHeight="1" hidden="1">
      <c r="A60" s="227">
        <v>47</v>
      </c>
      <c r="B60" s="310"/>
      <c r="C60" s="194" t="s">
        <v>224</v>
      </c>
      <c r="D60" s="193" t="s">
        <v>225</v>
      </c>
      <c r="E60" s="268" t="e">
        <f>SUM(#REF!)</f>
        <v>#REF!</v>
      </c>
      <c r="F60" s="281"/>
      <c r="G60" s="636" t="e">
        <f t="shared" si="0"/>
        <v>#REF!</v>
      </c>
      <c r="H60" s="281"/>
      <c r="I60" s="643" t="e">
        <f t="shared" si="1"/>
        <v>#REF!</v>
      </c>
      <c r="M60" s="546"/>
      <c r="N60" s="546"/>
    </row>
    <row r="61" spans="1:14" ht="12.75" customHeight="1" hidden="1">
      <c r="A61" s="227">
        <v>48</v>
      </c>
      <c r="B61" s="311"/>
      <c r="C61" s="194" t="s">
        <v>226</v>
      </c>
      <c r="D61" s="193" t="s">
        <v>227</v>
      </c>
      <c r="E61" s="268" t="e">
        <f>SUM(#REF!)</f>
        <v>#REF!</v>
      </c>
      <c r="F61" s="281"/>
      <c r="G61" s="636" t="e">
        <f t="shared" si="0"/>
        <v>#REF!</v>
      </c>
      <c r="H61" s="281"/>
      <c r="I61" s="643" t="e">
        <f t="shared" si="1"/>
        <v>#REF!</v>
      </c>
      <c r="M61" s="546"/>
      <c r="N61" s="546"/>
    </row>
    <row r="62" spans="1:14" ht="12.75" customHeight="1" hidden="1">
      <c r="A62" s="227">
        <v>49</v>
      </c>
      <c r="B62" s="311"/>
      <c r="C62" s="194" t="s">
        <v>228</v>
      </c>
      <c r="D62" s="193" t="s">
        <v>229</v>
      </c>
      <c r="E62" s="268" t="e">
        <f>SUM(#REF!)</f>
        <v>#REF!</v>
      </c>
      <c r="F62" s="281"/>
      <c r="G62" s="636" t="e">
        <f t="shared" si="0"/>
        <v>#REF!</v>
      </c>
      <c r="H62" s="281"/>
      <c r="I62" s="643" t="e">
        <f t="shared" si="1"/>
        <v>#REF!</v>
      </c>
      <c r="M62" s="546"/>
      <c r="N62" s="546"/>
    </row>
    <row r="63" spans="1:14" ht="12.75" customHeight="1" hidden="1">
      <c r="A63" s="227">
        <v>50</v>
      </c>
      <c r="B63" s="311"/>
      <c r="C63" s="194" t="s">
        <v>230</v>
      </c>
      <c r="D63" s="193" t="s">
        <v>231</v>
      </c>
      <c r="E63" s="268" t="e">
        <f>SUM(#REF!)</f>
        <v>#REF!</v>
      </c>
      <c r="F63" s="281"/>
      <c r="G63" s="636" t="e">
        <f t="shared" si="0"/>
        <v>#REF!</v>
      </c>
      <c r="H63" s="281"/>
      <c r="I63" s="643" t="e">
        <f t="shared" si="1"/>
        <v>#REF!</v>
      </c>
      <c r="M63" s="546"/>
      <c r="N63" s="546"/>
    </row>
    <row r="64" spans="1:14" ht="12.75" customHeight="1" hidden="1">
      <c r="A64" s="227">
        <v>51</v>
      </c>
      <c r="B64" s="311"/>
      <c r="C64" s="194" t="s">
        <v>232</v>
      </c>
      <c r="D64" s="193" t="s">
        <v>233</v>
      </c>
      <c r="E64" s="268" t="e">
        <f>SUM(#REF!)</f>
        <v>#REF!</v>
      </c>
      <c r="F64" s="281"/>
      <c r="G64" s="636" t="e">
        <f t="shared" si="0"/>
        <v>#REF!</v>
      </c>
      <c r="H64" s="281"/>
      <c r="I64" s="643" t="e">
        <f t="shared" si="1"/>
        <v>#REF!</v>
      </c>
      <c r="M64" s="546"/>
      <c r="N64" s="546"/>
    </row>
    <row r="65" spans="1:14" ht="15.75" customHeight="1" hidden="1">
      <c r="A65" s="227">
        <v>52</v>
      </c>
      <c r="B65" s="822" t="s">
        <v>234</v>
      </c>
      <c r="C65" s="823"/>
      <c r="D65" s="197" t="s">
        <v>235</v>
      </c>
      <c r="E65" s="268">
        <v>0</v>
      </c>
      <c r="F65" s="281"/>
      <c r="G65" s="636">
        <f t="shared" si="0"/>
        <v>0</v>
      </c>
      <c r="H65" s="281"/>
      <c r="I65" s="643">
        <f t="shared" si="1"/>
        <v>0</v>
      </c>
      <c r="M65" s="546"/>
      <c r="N65" s="546"/>
    </row>
    <row r="66" spans="1:14" ht="12.75" customHeight="1" hidden="1">
      <c r="A66" s="227">
        <v>53</v>
      </c>
      <c r="B66" s="311"/>
      <c r="C66" s="198" t="s">
        <v>236</v>
      </c>
      <c r="D66" s="193" t="s">
        <v>237</v>
      </c>
      <c r="E66" s="268" t="e">
        <f>SUM(#REF!)</f>
        <v>#REF!</v>
      </c>
      <c r="F66" s="281"/>
      <c r="G66" s="636" t="e">
        <f t="shared" si="0"/>
        <v>#REF!</v>
      </c>
      <c r="H66" s="281"/>
      <c r="I66" s="643" t="e">
        <f t="shared" si="1"/>
        <v>#REF!</v>
      </c>
      <c r="M66" s="546"/>
      <c r="N66" s="546"/>
    </row>
    <row r="67" spans="1:14" ht="12.75" customHeight="1" hidden="1">
      <c r="A67" s="227">
        <v>54</v>
      </c>
      <c r="B67" s="311"/>
      <c r="C67" s="198" t="s">
        <v>238</v>
      </c>
      <c r="D67" s="193" t="s">
        <v>239</v>
      </c>
      <c r="E67" s="268" t="e">
        <f>SUM(#REF!)</f>
        <v>#REF!</v>
      </c>
      <c r="F67" s="281"/>
      <c r="G67" s="636" t="e">
        <f t="shared" si="0"/>
        <v>#REF!</v>
      </c>
      <c r="H67" s="281"/>
      <c r="I67" s="643" t="e">
        <f t="shared" si="1"/>
        <v>#REF!</v>
      </c>
      <c r="M67" s="546"/>
      <c r="N67" s="546"/>
    </row>
    <row r="68" spans="1:14" ht="12.75" customHeight="1" hidden="1">
      <c r="A68" s="227">
        <v>55</v>
      </c>
      <c r="B68" s="311"/>
      <c r="C68" s="194" t="s">
        <v>240</v>
      </c>
      <c r="D68" s="193" t="s">
        <v>241</v>
      </c>
      <c r="E68" s="268" t="e">
        <f>SUM(#REF!)</f>
        <v>#REF!</v>
      </c>
      <c r="F68" s="281"/>
      <c r="G68" s="636" t="e">
        <f t="shared" si="0"/>
        <v>#REF!</v>
      </c>
      <c r="H68" s="281"/>
      <c r="I68" s="643" t="e">
        <f t="shared" si="1"/>
        <v>#REF!</v>
      </c>
      <c r="M68" s="546"/>
      <c r="N68" s="546"/>
    </row>
    <row r="69" spans="1:14" s="89" customFormat="1" ht="12.75" customHeight="1" hidden="1">
      <c r="A69" s="227">
        <v>56</v>
      </c>
      <c r="B69" s="311"/>
      <c r="C69" s="194" t="s">
        <v>242</v>
      </c>
      <c r="D69" s="193" t="s">
        <v>243</v>
      </c>
      <c r="E69" s="268" t="e">
        <f>SUM(#REF!)</f>
        <v>#REF!</v>
      </c>
      <c r="F69" s="281"/>
      <c r="G69" s="636" t="e">
        <f t="shared" si="0"/>
        <v>#REF!</v>
      </c>
      <c r="H69" s="281"/>
      <c r="I69" s="643" t="e">
        <f t="shared" si="1"/>
        <v>#REF!</v>
      </c>
      <c r="K69" s="504"/>
      <c r="M69" s="546"/>
      <c r="N69" s="546"/>
    </row>
    <row r="70" spans="1:14" ht="12.75" customHeight="1" hidden="1">
      <c r="A70" s="227">
        <v>57</v>
      </c>
      <c r="B70" s="311"/>
      <c r="C70" s="194" t="s">
        <v>244</v>
      </c>
      <c r="D70" s="193" t="s">
        <v>245</v>
      </c>
      <c r="E70" s="268" t="e">
        <f>SUM(#REF!)</f>
        <v>#REF!</v>
      </c>
      <c r="F70" s="281"/>
      <c r="G70" s="636" t="e">
        <f aca="true" t="shared" si="3" ref="G70:G124">SUM(E70:F70)</f>
        <v>#REF!</v>
      </c>
      <c r="H70" s="281"/>
      <c r="I70" s="643" t="e">
        <f t="shared" si="1"/>
        <v>#REF!</v>
      </c>
      <c r="M70" s="546"/>
      <c r="N70" s="546"/>
    </row>
    <row r="71" spans="1:14" ht="15.75">
      <c r="A71" s="227">
        <v>44</v>
      </c>
      <c r="B71" s="839" t="s">
        <v>283</v>
      </c>
      <c r="C71" s="840"/>
      <c r="D71" s="193"/>
      <c r="E71" s="268"/>
      <c r="F71" s="281"/>
      <c r="G71" s="636"/>
      <c r="H71" s="282">
        <f>I71-G71</f>
        <v>229000</v>
      </c>
      <c r="I71" s="643">
        <v>229000</v>
      </c>
      <c r="M71" s="546"/>
      <c r="N71" s="546"/>
    </row>
    <row r="72" spans="1:14" ht="15.75">
      <c r="A72" s="227">
        <v>45</v>
      </c>
      <c r="B72" s="513"/>
      <c r="C72" s="514" t="s">
        <v>1098</v>
      </c>
      <c r="D72" s="193"/>
      <c r="E72" s="268"/>
      <c r="F72" s="281"/>
      <c r="G72" s="636"/>
      <c r="H72" s="281">
        <f>I72-G72</f>
        <v>229000</v>
      </c>
      <c r="I72" s="643">
        <v>229000</v>
      </c>
      <c r="M72" s="546"/>
      <c r="N72" s="546"/>
    </row>
    <row r="73" spans="1:14" ht="15" customHeight="1">
      <c r="A73" s="227">
        <v>46</v>
      </c>
      <c r="B73" s="311"/>
      <c r="C73" s="194" t="s">
        <v>247</v>
      </c>
      <c r="D73" s="193"/>
      <c r="E73" s="270">
        <v>171000</v>
      </c>
      <c r="F73" s="281"/>
      <c r="G73" s="636">
        <f t="shared" si="3"/>
        <v>171000</v>
      </c>
      <c r="H73" s="281">
        <v>240</v>
      </c>
      <c r="I73" s="643">
        <v>171240</v>
      </c>
      <c r="M73" s="546"/>
      <c r="N73" s="546"/>
    </row>
    <row r="74" spans="1:14" ht="15" customHeight="1">
      <c r="A74" s="227">
        <v>47</v>
      </c>
      <c r="B74" s="311"/>
      <c r="C74" s="194" t="s">
        <v>248</v>
      </c>
      <c r="D74" s="193"/>
      <c r="E74" s="270">
        <v>5079500</v>
      </c>
      <c r="F74" s="281"/>
      <c r="G74" s="636">
        <f t="shared" si="3"/>
        <v>5079500</v>
      </c>
      <c r="H74" s="281">
        <f>I74-G74</f>
        <v>-180344</v>
      </c>
      <c r="I74" s="643">
        <v>4899156</v>
      </c>
      <c r="M74" s="546"/>
      <c r="N74" s="546"/>
    </row>
    <row r="75" spans="1:14" s="110" customFormat="1" ht="17.25" customHeight="1">
      <c r="A75" s="227">
        <v>48</v>
      </c>
      <c r="B75" s="822" t="s">
        <v>653</v>
      </c>
      <c r="C75" s="823"/>
      <c r="D75" s="197" t="s">
        <v>246</v>
      </c>
      <c r="E75" s="268">
        <f>SUM(E73:E74)</f>
        <v>5250500</v>
      </c>
      <c r="F75" s="282"/>
      <c r="G75" s="637">
        <f t="shared" si="3"/>
        <v>5250500</v>
      </c>
      <c r="H75" s="282">
        <f>SUM(H73:H74)</f>
        <v>-180104</v>
      </c>
      <c r="I75" s="643">
        <f t="shared" si="1"/>
        <v>5070396</v>
      </c>
      <c r="K75" s="501"/>
      <c r="M75" s="546"/>
      <c r="N75" s="546"/>
    </row>
    <row r="76" spans="1:14" ht="15.75" customHeight="1">
      <c r="A76" s="227">
        <v>49</v>
      </c>
      <c r="B76" s="311"/>
      <c r="C76" s="194" t="s">
        <v>662</v>
      </c>
      <c r="D76" s="197" t="s">
        <v>249</v>
      </c>
      <c r="E76" s="268">
        <f>SUM(E77)</f>
        <v>12500000</v>
      </c>
      <c r="F76" s="281"/>
      <c r="G76" s="636">
        <f t="shared" si="3"/>
        <v>12500000</v>
      </c>
      <c r="H76" s="281">
        <f aca="true" t="shared" si="4" ref="H76:H82">I76-G76</f>
        <v>240586</v>
      </c>
      <c r="I76" s="643">
        <f>I77</f>
        <v>12740586</v>
      </c>
      <c r="M76" s="546"/>
      <c r="N76" s="546"/>
    </row>
    <row r="77" spans="1:14" ht="15" customHeight="1">
      <c r="A77" s="227">
        <v>50</v>
      </c>
      <c r="B77" s="311"/>
      <c r="C77" s="198" t="s">
        <v>250</v>
      </c>
      <c r="D77" s="193"/>
      <c r="E77" s="270">
        <v>12500000</v>
      </c>
      <c r="F77" s="281"/>
      <c r="G77" s="636">
        <f t="shared" si="3"/>
        <v>12500000</v>
      </c>
      <c r="H77" s="281">
        <f t="shared" si="4"/>
        <v>240586</v>
      </c>
      <c r="I77" s="643">
        <v>12740586</v>
      </c>
      <c r="M77" s="546"/>
      <c r="N77" s="546"/>
    </row>
    <row r="78" spans="1:14" ht="12.75" customHeight="1" hidden="1">
      <c r="A78" s="227">
        <v>65</v>
      </c>
      <c r="B78" s="311"/>
      <c r="C78" s="194" t="s">
        <v>251</v>
      </c>
      <c r="D78" s="193"/>
      <c r="E78" s="268" t="e">
        <f>SUM(#REF!)/1000</f>
        <v>#REF!</v>
      </c>
      <c r="F78" s="281"/>
      <c r="G78" s="636" t="e">
        <f t="shared" si="3"/>
        <v>#REF!</v>
      </c>
      <c r="H78" s="281" t="e">
        <f t="shared" si="4"/>
        <v>#REF!</v>
      </c>
      <c r="I78" s="643" t="e">
        <f t="shared" si="1"/>
        <v>#REF!</v>
      </c>
      <c r="M78" s="546"/>
      <c r="N78" s="546"/>
    </row>
    <row r="79" spans="1:14" ht="12.75" customHeight="1" hidden="1">
      <c r="A79" s="227">
        <v>66</v>
      </c>
      <c r="B79" s="311"/>
      <c r="C79" s="194" t="s">
        <v>252</v>
      </c>
      <c r="D79" s="193" t="s">
        <v>253</v>
      </c>
      <c r="E79" s="268" t="e">
        <f>SUM(#REF!)/1000</f>
        <v>#REF!</v>
      </c>
      <c r="F79" s="281"/>
      <c r="G79" s="636" t="e">
        <f t="shared" si="3"/>
        <v>#REF!</v>
      </c>
      <c r="H79" s="281" t="e">
        <f t="shared" si="4"/>
        <v>#REF!</v>
      </c>
      <c r="I79" s="643" t="e">
        <f t="shared" si="1"/>
        <v>#REF!</v>
      </c>
      <c r="M79" s="546"/>
      <c r="N79" s="546"/>
    </row>
    <row r="80" spans="1:14" ht="12.75" customHeight="1" hidden="1">
      <c r="A80" s="227">
        <v>67</v>
      </c>
      <c r="B80" s="311"/>
      <c r="C80" s="194" t="s">
        <v>254</v>
      </c>
      <c r="D80" s="193" t="s">
        <v>255</v>
      </c>
      <c r="E80" s="268" t="e">
        <f>SUM(#REF!)/1000</f>
        <v>#REF!</v>
      </c>
      <c r="F80" s="281"/>
      <c r="G80" s="636" t="e">
        <f t="shared" si="3"/>
        <v>#REF!</v>
      </c>
      <c r="H80" s="281" t="e">
        <f t="shared" si="4"/>
        <v>#REF!</v>
      </c>
      <c r="I80" s="643" t="e">
        <f t="shared" si="1"/>
        <v>#REF!</v>
      </c>
      <c r="M80" s="546"/>
      <c r="N80" s="546"/>
    </row>
    <row r="81" spans="1:14" ht="15.75" customHeight="1">
      <c r="A81" s="227">
        <v>51</v>
      </c>
      <c r="B81" s="311"/>
      <c r="C81" s="194" t="s">
        <v>663</v>
      </c>
      <c r="D81" s="197" t="s">
        <v>256</v>
      </c>
      <c r="E81" s="268">
        <f>SUM(E82)</f>
        <v>4377000</v>
      </c>
      <c r="F81" s="281"/>
      <c r="G81" s="636">
        <f t="shared" si="3"/>
        <v>4377000</v>
      </c>
      <c r="H81" s="281">
        <f t="shared" si="4"/>
        <v>-208887</v>
      </c>
      <c r="I81" s="643">
        <f>I82</f>
        <v>4168113</v>
      </c>
      <c r="M81" s="546"/>
      <c r="N81" s="546"/>
    </row>
    <row r="82" spans="1:14" ht="15" customHeight="1">
      <c r="A82" s="227">
        <v>52</v>
      </c>
      <c r="B82" s="311"/>
      <c r="C82" s="198" t="s">
        <v>257</v>
      </c>
      <c r="D82" s="193"/>
      <c r="E82" s="270">
        <v>4377000</v>
      </c>
      <c r="F82" s="281"/>
      <c r="G82" s="636">
        <f t="shared" si="3"/>
        <v>4377000</v>
      </c>
      <c r="H82" s="281">
        <f t="shared" si="4"/>
        <v>-208887</v>
      </c>
      <c r="I82" s="643">
        <v>4168113</v>
      </c>
      <c r="M82" s="546"/>
      <c r="N82" s="546"/>
    </row>
    <row r="83" spans="1:14" ht="15.75" customHeight="1">
      <c r="A83" s="227">
        <v>53</v>
      </c>
      <c r="B83" s="311"/>
      <c r="C83" s="194" t="s">
        <v>654</v>
      </c>
      <c r="D83" s="197" t="s">
        <v>258</v>
      </c>
      <c r="E83" s="268">
        <f>SUM(E84:E85)</f>
        <v>989670</v>
      </c>
      <c r="F83" s="281"/>
      <c r="G83" s="636">
        <f t="shared" si="3"/>
        <v>989670</v>
      </c>
      <c r="H83" s="281">
        <f>H84+H85</f>
        <v>-597670</v>
      </c>
      <c r="I83" s="643">
        <f>I85+I84</f>
        <v>392000</v>
      </c>
      <c r="M83" s="546"/>
      <c r="N83" s="546"/>
    </row>
    <row r="84" spans="1:14" ht="15" customHeight="1">
      <c r="A84" s="227">
        <v>54</v>
      </c>
      <c r="B84" s="311"/>
      <c r="C84" s="198" t="s">
        <v>259</v>
      </c>
      <c r="D84" s="193"/>
      <c r="E84" s="270">
        <v>618000</v>
      </c>
      <c r="F84" s="281"/>
      <c r="G84" s="636">
        <f t="shared" si="3"/>
        <v>618000</v>
      </c>
      <c r="H84" s="281">
        <v>-226000</v>
      </c>
      <c r="I84" s="643">
        <v>392000</v>
      </c>
      <c r="M84" s="546"/>
      <c r="N84" s="546"/>
    </row>
    <row r="85" spans="1:14" ht="15" customHeight="1">
      <c r="A85" s="227">
        <v>55</v>
      </c>
      <c r="B85" s="311"/>
      <c r="C85" s="198" t="s">
        <v>260</v>
      </c>
      <c r="D85" s="193"/>
      <c r="E85" s="270">
        <v>371670</v>
      </c>
      <c r="F85" s="281"/>
      <c r="G85" s="636">
        <f t="shared" si="3"/>
        <v>371670</v>
      </c>
      <c r="H85" s="281">
        <v>-371670</v>
      </c>
      <c r="I85" s="643">
        <f>SUM(G85:H85)</f>
        <v>0</v>
      </c>
      <c r="M85" s="546"/>
      <c r="N85" s="546"/>
    </row>
    <row r="86" spans="1:14" s="110" customFormat="1" ht="15.75" customHeight="1">
      <c r="A86" s="227">
        <v>56</v>
      </c>
      <c r="B86" s="822" t="s">
        <v>655</v>
      </c>
      <c r="C86" s="823"/>
      <c r="D86" s="197" t="s">
        <v>261</v>
      </c>
      <c r="E86" s="268">
        <f>SUM(E76+E81+E83)</f>
        <v>17866670</v>
      </c>
      <c r="F86" s="282"/>
      <c r="G86" s="637">
        <f t="shared" si="3"/>
        <v>17866670</v>
      </c>
      <c r="H86" s="268">
        <f>SUM(H76+H81+H83)</f>
        <v>-565971</v>
      </c>
      <c r="I86" s="643">
        <f>SUM(G86:H86)</f>
        <v>17300699</v>
      </c>
      <c r="K86" s="501"/>
      <c r="M86" s="546"/>
      <c r="N86" s="546"/>
    </row>
    <row r="87" spans="1:14" s="110" customFormat="1" ht="15.75" customHeight="1">
      <c r="A87" s="227">
        <v>57</v>
      </c>
      <c r="B87" s="822" t="s">
        <v>1083</v>
      </c>
      <c r="C87" s="823"/>
      <c r="D87" s="197"/>
      <c r="E87" s="268"/>
      <c r="F87" s="282"/>
      <c r="G87" s="637"/>
      <c r="H87" s="638">
        <f>H89+H88</f>
        <v>425514</v>
      </c>
      <c r="I87" s="643">
        <f>I89+I88</f>
        <v>425514</v>
      </c>
      <c r="K87" s="501"/>
      <c r="M87" s="546"/>
      <c r="N87" s="546"/>
    </row>
    <row r="88" spans="1:14" s="110" customFormat="1" ht="15.75" customHeight="1">
      <c r="A88" s="227">
        <v>58</v>
      </c>
      <c r="B88" s="478"/>
      <c r="C88" s="480" t="s">
        <v>1084</v>
      </c>
      <c r="D88" s="197"/>
      <c r="E88" s="268"/>
      <c r="F88" s="282"/>
      <c r="G88" s="637"/>
      <c r="H88" s="281">
        <f>I88-G88</f>
        <v>13214</v>
      </c>
      <c r="I88" s="643">
        <v>13214</v>
      </c>
      <c r="K88" s="501"/>
      <c r="M88" s="546"/>
      <c r="N88" s="546"/>
    </row>
    <row r="89" spans="1:14" s="110" customFormat="1" ht="15.75" customHeight="1">
      <c r="A89" s="227">
        <v>59</v>
      </c>
      <c r="B89" s="478"/>
      <c r="C89" s="480" t="s">
        <v>1085</v>
      </c>
      <c r="D89" s="197"/>
      <c r="E89" s="268"/>
      <c r="F89" s="282"/>
      <c r="G89" s="637"/>
      <c r="H89" s="281">
        <f>I89-G89</f>
        <v>412300</v>
      </c>
      <c r="I89" s="643">
        <v>412300</v>
      </c>
      <c r="K89" s="501"/>
      <c r="M89" s="546"/>
      <c r="N89" s="546"/>
    </row>
    <row r="90" spans="1:14" s="110" customFormat="1" ht="30.75" customHeight="1">
      <c r="A90" s="277">
        <v>60</v>
      </c>
      <c r="B90" s="822" t="s">
        <v>656</v>
      </c>
      <c r="C90" s="823"/>
      <c r="D90" s="197" t="s">
        <v>262</v>
      </c>
      <c r="E90" s="268">
        <f>E75+E86</f>
        <v>23117170</v>
      </c>
      <c r="F90" s="282"/>
      <c r="G90" s="637">
        <f t="shared" si="3"/>
        <v>23117170</v>
      </c>
      <c r="H90" s="268">
        <f>H75+H86+H87</f>
        <v>-320561</v>
      </c>
      <c r="I90" s="644">
        <f>I75+I86+I87</f>
        <v>22796609</v>
      </c>
      <c r="K90" s="501"/>
      <c r="M90" s="546"/>
      <c r="N90" s="546"/>
    </row>
    <row r="91" spans="1:14" ht="15.75" customHeight="1">
      <c r="A91" s="227">
        <v>61</v>
      </c>
      <c r="B91" s="311"/>
      <c r="C91" s="199" t="s">
        <v>263</v>
      </c>
      <c r="D91" s="197" t="s">
        <v>264</v>
      </c>
      <c r="E91" s="268">
        <v>4969000</v>
      </c>
      <c r="F91" s="281"/>
      <c r="G91" s="636">
        <f t="shared" si="3"/>
        <v>4969000</v>
      </c>
      <c r="H91" s="281">
        <f aca="true" t="shared" si="5" ref="H91:H98">I91-G91</f>
        <v>-3670855</v>
      </c>
      <c r="I91" s="643">
        <v>1298145</v>
      </c>
      <c r="M91" s="546"/>
      <c r="N91" s="546"/>
    </row>
    <row r="92" spans="1:14" ht="15.75" customHeight="1">
      <c r="A92" s="228">
        <v>62</v>
      </c>
      <c r="B92" s="311"/>
      <c r="C92" s="199" t="s">
        <v>966</v>
      </c>
      <c r="D92" s="197" t="s">
        <v>265</v>
      </c>
      <c r="E92" s="268">
        <v>3100000</v>
      </c>
      <c r="F92" s="281">
        <v>-1195000</v>
      </c>
      <c r="G92" s="636">
        <f t="shared" si="3"/>
        <v>1905000</v>
      </c>
      <c r="H92" s="281">
        <f t="shared" si="5"/>
        <v>318310</v>
      </c>
      <c r="I92" s="643">
        <v>2223310</v>
      </c>
      <c r="M92" s="546"/>
      <c r="N92" s="546"/>
    </row>
    <row r="93" spans="1:14" ht="15.75" customHeight="1">
      <c r="A93" s="227">
        <v>63</v>
      </c>
      <c r="B93" s="311"/>
      <c r="C93" s="199" t="s">
        <v>266</v>
      </c>
      <c r="D93" s="197" t="s">
        <v>267</v>
      </c>
      <c r="E93" s="268">
        <v>708000</v>
      </c>
      <c r="F93" s="281"/>
      <c r="G93" s="636">
        <f t="shared" si="3"/>
        <v>708000</v>
      </c>
      <c r="H93" s="281">
        <f t="shared" si="5"/>
        <v>3366491</v>
      </c>
      <c r="I93" s="643">
        <v>4074491</v>
      </c>
      <c r="M93" s="546"/>
      <c r="N93" s="546"/>
    </row>
    <row r="94" spans="1:14" ht="15.75" customHeight="1">
      <c r="A94" s="228">
        <v>64</v>
      </c>
      <c r="B94" s="311"/>
      <c r="C94" s="199" t="s">
        <v>268</v>
      </c>
      <c r="D94" s="197" t="s">
        <v>269</v>
      </c>
      <c r="E94" s="268">
        <v>12525500</v>
      </c>
      <c r="F94" s="281"/>
      <c r="G94" s="636">
        <f t="shared" si="3"/>
        <v>12525500</v>
      </c>
      <c r="H94" s="281">
        <f t="shared" si="5"/>
        <v>-1188030</v>
      </c>
      <c r="I94" s="643">
        <v>11337470</v>
      </c>
      <c r="M94" s="546"/>
      <c r="N94" s="546"/>
    </row>
    <row r="95" spans="1:14" ht="15.75" customHeight="1">
      <c r="A95" s="227">
        <v>65</v>
      </c>
      <c r="B95" s="311"/>
      <c r="C95" s="199" t="s">
        <v>270</v>
      </c>
      <c r="D95" s="197" t="s">
        <v>271</v>
      </c>
      <c r="E95" s="268">
        <v>1868000</v>
      </c>
      <c r="F95" s="281"/>
      <c r="G95" s="636">
        <f t="shared" si="3"/>
        <v>1868000</v>
      </c>
      <c r="H95" s="281">
        <f t="shared" si="5"/>
        <v>160493</v>
      </c>
      <c r="I95" s="643">
        <v>2028493</v>
      </c>
      <c r="M95" s="546"/>
      <c r="N95" s="546"/>
    </row>
    <row r="96" spans="1:14" ht="15.75" customHeight="1">
      <c r="A96" s="228">
        <v>66</v>
      </c>
      <c r="B96" s="311"/>
      <c r="C96" s="251" t="s">
        <v>905</v>
      </c>
      <c r="D96" s="197"/>
      <c r="E96" s="268">
        <v>12000000</v>
      </c>
      <c r="F96" s="281"/>
      <c r="G96" s="636">
        <f t="shared" si="3"/>
        <v>12000000</v>
      </c>
      <c r="H96" s="281">
        <f t="shared" si="5"/>
        <v>-12000000</v>
      </c>
      <c r="I96" s="643"/>
      <c r="M96" s="546"/>
      <c r="N96" s="546"/>
    </row>
    <row r="97" spans="1:14" ht="15.75" customHeight="1">
      <c r="A97" s="227">
        <v>67</v>
      </c>
      <c r="B97" s="311"/>
      <c r="C97" s="251" t="s">
        <v>1099</v>
      </c>
      <c r="D97" s="197"/>
      <c r="E97" s="268"/>
      <c r="F97" s="281"/>
      <c r="G97" s="636"/>
      <c r="H97" s="281">
        <f t="shared" si="5"/>
        <v>29560</v>
      </c>
      <c r="I97" s="643">
        <v>29560</v>
      </c>
      <c r="M97" s="546"/>
      <c r="N97" s="546"/>
    </row>
    <row r="98" spans="1:14" ht="15.75" customHeight="1">
      <c r="A98" s="228">
        <v>68</v>
      </c>
      <c r="B98" s="311"/>
      <c r="C98" s="251" t="s">
        <v>1100</v>
      </c>
      <c r="D98" s="197"/>
      <c r="E98" s="268"/>
      <c r="F98" s="281"/>
      <c r="G98" s="636"/>
      <c r="H98" s="315">
        <f t="shared" si="5"/>
        <v>282000</v>
      </c>
      <c r="I98" s="643">
        <v>282000</v>
      </c>
      <c r="M98" s="546"/>
      <c r="N98" s="546"/>
    </row>
    <row r="99" spans="1:14" s="110" customFormat="1" ht="30.75" customHeight="1">
      <c r="A99" s="227">
        <v>69</v>
      </c>
      <c r="B99" s="820" t="s">
        <v>657</v>
      </c>
      <c r="C99" s="821"/>
      <c r="D99" s="197" t="s">
        <v>272</v>
      </c>
      <c r="E99" s="268">
        <f>SUM(E91:E96)</f>
        <v>35170500</v>
      </c>
      <c r="F99" s="282">
        <f>SUM(F91:F96)</f>
        <v>-1195000</v>
      </c>
      <c r="G99" s="637">
        <f t="shared" si="3"/>
        <v>33975500</v>
      </c>
      <c r="H99" s="268">
        <f>SUM(H91:H98)</f>
        <v>-12702031</v>
      </c>
      <c r="I99" s="643">
        <f>SUM(I91:I98)</f>
        <v>21273469</v>
      </c>
      <c r="K99" s="501"/>
      <c r="M99" s="546"/>
      <c r="N99" s="546"/>
    </row>
    <row r="100" spans="1:14" ht="15.75" customHeight="1" hidden="1">
      <c r="A100" s="277">
        <v>58</v>
      </c>
      <c r="B100" s="311"/>
      <c r="C100" s="199" t="s">
        <v>273</v>
      </c>
      <c r="D100" s="193" t="s">
        <v>274</v>
      </c>
      <c r="E100" s="268"/>
      <c r="F100" s="281"/>
      <c r="G100" s="636">
        <f t="shared" si="3"/>
        <v>0</v>
      </c>
      <c r="H100" s="281"/>
      <c r="I100" s="643">
        <f aca="true" t="shared" si="6" ref="I100:I113">SUM(G100:H100)</f>
        <v>0</v>
      </c>
      <c r="M100" s="546"/>
      <c r="N100" s="546"/>
    </row>
    <row r="101" spans="1:14" ht="15.75" customHeight="1" hidden="1">
      <c r="A101" s="227">
        <v>59</v>
      </c>
      <c r="B101" s="311"/>
      <c r="C101" s="199" t="s">
        <v>275</v>
      </c>
      <c r="D101" s="193" t="s">
        <v>276</v>
      </c>
      <c r="E101" s="268"/>
      <c r="F101" s="281"/>
      <c r="G101" s="636">
        <f t="shared" si="3"/>
        <v>0</v>
      </c>
      <c r="H101" s="281"/>
      <c r="I101" s="643">
        <f t="shared" si="6"/>
        <v>0</v>
      </c>
      <c r="M101" s="546"/>
      <c r="N101" s="546"/>
    </row>
    <row r="102" spans="1:14" ht="15.75" customHeight="1" hidden="1">
      <c r="A102" s="277">
        <v>60</v>
      </c>
      <c r="B102" s="311"/>
      <c r="C102" s="199" t="s">
        <v>277</v>
      </c>
      <c r="D102" s="193" t="s">
        <v>278</v>
      </c>
      <c r="E102" s="268"/>
      <c r="F102" s="281"/>
      <c r="G102" s="636">
        <f t="shared" si="3"/>
        <v>0</v>
      </c>
      <c r="H102" s="281"/>
      <c r="I102" s="643">
        <f t="shared" si="6"/>
        <v>0</v>
      </c>
      <c r="M102" s="546"/>
      <c r="N102" s="546"/>
    </row>
    <row r="103" spans="1:14" ht="15.75" customHeight="1" hidden="1">
      <c r="A103" s="227">
        <v>61</v>
      </c>
      <c r="B103" s="311"/>
      <c r="C103" s="199" t="s">
        <v>279</v>
      </c>
      <c r="D103" s="193" t="s">
        <v>280</v>
      </c>
      <c r="E103" s="268"/>
      <c r="F103" s="281"/>
      <c r="G103" s="636">
        <f t="shared" si="3"/>
        <v>0</v>
      </c>
      <c r="H103" s="281"/>
      <c r="I103" s="643">
        <f t="shared" si="6"/>
        <v>0</v>
      </c>
      <c r="M103" s="546"/>
      <c r="N103" s="546"/>
    </row>
    <row r="104" spans="1:14" ht="15.75" customHeight="1" hidden="1">
      <c r="A104" s="277">
        <v>62</v>
      </c>
      <c r="B104" s="311"/>
      <c r="C104" s="199" t="s">
        <v>281</v>
      </c>
      <c r="D104" s="193" t="s">
        <v>282</v>
      </c>
      <c r="E104" s="268"/>
      <c r="F104" s="281"/>
      <c r="G104" s="636">
        <f t="shared" si="3"/>
        <v>0</v>
      </c>
      <c r="H104" s="281"/>
      <c r="I104" s="643">
        <f t="shared" si="6"/>
        <v>0</v>
      </c>
      <c r="M104" s="546"/>
      <c r="N104" s="546"/>
    </row>
    <row r="105" spans="1:14" ht="15.75" customHeight="1" hidden="1">
      <c r="A105" s="227">
        <v>63</v>
      </c>
      <c r="B105" s="827" t="s">
        <v>283</v>
      </c>
      <c r="C105" s="828"/>
      <c r="D105" s="193" t="s">
        <v>284</v>
      </c>
      <c r="E105" s="268">
        <v>0</v>
      </c>
      <c r="F105" s="281"/>
      <c r="G105" s="636">
        <f t="shared" si="3"/>
        <v>0</v>
      </c>
      <c r="H105" s="281"/>
      <c r="I105" s="643">
        <f t="shared" si="6"/>
        <v>0</v>
      </c>
      <c r="M105" s="546"/>
      <c r="N105" s="546"/>
    </row>
    <row r="106" spans="1:14" ht="15.75" customHeight="1" hidden="1">
      <c r="A106" s="277">
        <v>64</v>
      </c>
      <c r="B106" s="311"/>
      <c r="C106" s="199" t="s">
        <v>285</v>
      </c>
      <c r="D106" s="193" t="s">
        <v>286</v>
      </c>
      <c r="E106" s="268"/>
      <c r="F106" s="281"/>
      <c r="G106" s="636">
        <f t="shared" si="3"/>
        <v>0</v>
      </c>
      <c r="H106" s="281"/>
      <c r="I106" s="643">
        <f t="shared" si="6"/>
        <v>0</v>
      </c>
      <c r="M106" s="546"/>
      <c r="N106" s="546"/>
    </row>
    <row r="107" spans="1:14" ht="15.75" customHeight="1" hidden="1">
      <c r="A107" s="227">
        <v>65</v>
      </c>
      <c r="B107" s="311"/>
      <c r="C107" s="194" t="s">
        <v>287</v>
      </c>
      <c r="D107" s="193" t="s">
        <v>288</v>
      </c>
      <c r="E107" s="268"/>
      <c r="F107" s="281"/>
      <c r="G107" s="636">
        <f t="shared" si="3"/>
        <v>0</v>
      </c>
      <c r="H107" s="281"/>
      <c r="I107" s="643">
        <f t="shared" si="6"/>
        <v>0</v>
      </c>
      <c r="M107" s="546"/>
      <c r="N107" s="546"/>
    </row>
    <row r="108" spans="1:14" ht="15.75" customHeight="1" hidden="1">
      <c r="A108" s="277">
        <v>66</v>
      </c>
      <c r="B108" s="311"/>
      <c r="C108" s="199" t="s">
        <v>289</v>
      </c>
      <c r="D108" s="193" t="s">
        <v>290</v>
      </c>
      <c r="E108" s="268"/>
      <c r="F108" s="281"/>
      <c r="G108" s="636">
        <f t="shared" si="3"/>
        <v>0</v>
      </c>
      <c r="H108" s="281"/>
      <c r="I108" s="643">
        <f t="shared" si="6"/>
        <v>0</v>
      </c>
      <c r="M108" s="546"/>
      <c r="N108" s="546"/>
    </row>
    <row r="109" spans="1:14" ht="15.75" customHeight="1" hidden="1">
      <c r="A109" s="227">
        <v>67</v>
      </c>
      <c r="B109" s="827" t="s">
        <v>291</v>
      </c>
      <c r="C109" s="828"/>
      <c r="D109" s="193" t="s">
        <v>292</v>
      </c>
      <c r="E109" s="268">
        <v>0</v>
      </c>
      <c r="F109" s="281"/>
      <c r="G109" s="636">
        <f t="shared" si="3"/>
        <v>0</v>
      </c>
      <c r="H109" s="281"/>
      <c r="I109" s="643">
        <f t="shared" si="6"/>
        <v>0</v>
      </c>
      <c r="M109" s="546"/>
      <c r="N109" s="546"/>
    </row>
    <row r="110" spans="1:14" ht="15.75" customHeight="1" hidden="1">
      <c r="A110" s="277">
        <v>68</v>
      </c>
      <c r="B110" s="311"/>
      <c r="C110" s="199" t="s">
        <v>293</v>
      </c>
      <c r="D110" s="193" t="s">
        <v>294</v>
      </c>
      <c r="E110" s="268"/>
      <c r="F110" s="281"/>
      <c r="G110" s="636">
        <f t="shared" si="3"/>
        <v>0</v>
      </c>
      <c r="H110" s="281"/>
      <c r="I110" s="643">
        <f t="shared" si="6"/>
        <v>0</v>
      </c>
      <c r="M110" s="546"/>
      <c r="N110" s="546"/>
    </row>
    <row r="111" spans="1:14" ht="15.75" customHeight="1" hidden="1">
      <c r="A111" s="227">
        <v>69</v>
      </c>
      <c r="B111" s="311"/>
      <c r="C111" s="194" t="s">
        <v>295</v>
      </c>
      <c r="D111" s="193" t="s">
        <v>296</v>
      </c>
      <c r="E111" s="268"/>
      <c r="F111" s="281"/>
      <c r="G111" s="636">
        <f t="shared" si="3"/>
        <v>0</v>
      </c>
      <c r="H111" s="281"/>
      <c r="I111" s="643">
        <f t="shared" si="6"/>
        <v>0</v>
      </c>
      <c r="M111" s="546"/>
      <c r="N111" s="546"/>
    </row>
    <row r="112" spans="1:14" ht="15.75" customHeight="1" hidden="1">
      <c r="A112" s="277">
        <v>70</v>
      </c>
      <c r="B112" s="311"/>
      <c r="C112" s="199" t="s">
        <v>297</v>
      </c>
      <c r="D112" s="193" t="s">
        <v>298</v>
      </c>
      <c r="E112" s="268"/>
      <c r="F112" s="281"/>
      <c r="G112" s="636">
        <f t="shared" si="3"/>
        <v>0</v>
      </c>
      <c r="H112" s="281"/>
      <c r="I112" s="643">
        <f t="shared" si="6"/>
        <v>0</v>
      </c>
      <c r="M112" s="546"/>
      <c r="N112" s="546"/>
    </row>
    <row r="113" spans="1:14" ht="15.75" customHeight="1" hidden="1">
      <c r="A113" s="227">
        <v>71</v>
      </c>
      <c r="B113" s="827" t="s">
        <v>299</v>
      </c>
      <c r="C113" s="828"/>
      <c r="D113" s="193" t="s">
        <v>300</v>
      </c>
      <c r="E113" s="268">
        <v>0</v>
      </c>
      <c r="F113" s="281"/>
      <c r="G113" s="636">
        <f t="shared" si="3"/>
        <v>0</v>
      </c>
      <c r="H113" s="281"/>
      <c r="I113" s="643">
        <f t="shared" si="6"/>
        <v>0</v>
      </c>
      <c r="M113" s="546"/>
      <c r="N113" s="546"/>
    </row>
    <row r="114" spans="1:14" ht="15.75" customHeight="1">
      <c r="A114" s="227">
        <v>70</v>
      </c>
      <c r="B114" s="822" t="s">
        <v>283</v>
      </c>
      <c r="C114" s="823"/>
      <c r="D114" s="197" t="s">
        <v>284</v>
      </c>
      <c r="E114" s="268"/>
      <c r="F114" s="281"/>
      <c r="G114" s="636"/>
      <c r="H114" s="638">
        <f>H115+H116</f>
        <v>12165000</v>
      </c>
      <c r="I114" s="643">
        <f>I115+I116</f>
        <v>12165000</v>
      </c>
      <c r="M114" s="546"/>
      <c r="N114" s="546"/>
    </row>
    <row r="115" spans="1:14" ht="15.75" customHeight="1">
      <c r="A115" s="227">
        <v>71</v>
      </c>
      <c r="B115" s="478"/>
      <c r="C115" s="480" t="s">
        <v>275</v>
      </c>
      <c r="D115" s="193"/>
      <c r="E115" s="268"/>
      <c r="F115" s="281"/>
      <c r="G115" s="636"/>
      <c r="H115" s="281">
        <f aca="true" t="shared" si="7" ref="H115:H120">I115-G115</f>
        <v>34500</v>
      </c>
      <c r="I115" s="643">
        <v>34500</v>
      </c>
      <c r="M115" s="546"/>
      <c r="N115" s="546"/>
    </row>
    <row r="116" spans="1:14" ht="15.75" customHeight="1">
      <c r="A116" s="227">
        <v>72</v>
      </c>
      <c r="B116" s="478"/>
      <c r="C116" s="480" t="s">
        <v>1086</v>
      </c>
      <c r="D116" s="193"/>
      <c r="E116" s="268"/>
      <c r="F116" s="281"/>
      <c r="G116" s="636"/>
      <c r="H116" s="281">
        <f t="shared" si="7"/>
        <v>12130500</v>
      </c>
      <c r="I116" s="643">
        <v>12130500</v>
      </c>
      <c r="M116" s="546"/>
      <c r="N116" s="546"/>
    </row>
    <row r="117" spans="1:14" ht="15.75" customHeight="1">
      <c r="A117" s="227">
        <v>73</v>
      </c>
      <c r="B117" s="822" t="s">
        <v>291</v>
      </c>
      <c r="C117" s="823"/>
      <c r="D117" s="197" t="s">
        <v>292</v>
      </c>
      <c r="E117" s="268"/>
      <c r="F117" s="281"/>
      <c r="G117" s="636"/>
      <c r="H117" s="282">
        <f t="shared" si="7"/>
        <v>1058520</v>
      </c>
      <c r="I117" s="643">
        <f>I118+I119+I120</f>
        <v>1058520</v>
      </c>
      <c r="M117" s="546"/>
      <c r="N117" s="546"/>
    </row>
    <row r="118" spans="1:14" ht="15.75" customHeight="1">
      <c r="A118" s="227">
        <v>74</v>
      </c>
      <c r="B118" s="478"/>
      <c r="C118" s="480" t="s">
        <v>1101</v>
      </c>
      <c r="D118" s="193"/>
      <c r="E118" s="268"/>
      <c r="F118" s="281"/>
      <c r="G118" s="636"/>
      <c r="H118" s="281">
        <f t="shared" si="7"/>
        <v>1000000</v>
      </c>
      <c r="I118" s="643">
        <v>1000000</v>
      </c>
      <c r="M118" s="546"/>
      <c r="N118" s="546"/>
    </row>
    <row r="119" spans="1:14" ht="15.75" customHeight="1">
      <c r="A119" s="227">
        <v>75</v>
      </c>
      <c r="B119" s="478"/>
      <c r="C119" s="480" t="s">
        <v>1102</v>
      </c>
      <c r="D119" s="193"/>
      <c r="E119" s="268"/>
      <c r="F119" s="281"/>
      <c r="G119" s="636"/>
      <c r="H119" s="281">
        <f t="shared" si="7"/>
        <v>50400</v>
      </c>
      <c r="I119" s="643">
        <v>50400</v>
      </c>
      <c r="M119" s="546"/>
      <c r="N119" s="546"/>
    </row>
    <row r="120" spans="1:14" ht="15.75" customHeight="1">
      <c r="A120" s="227">
        <v>76</v>
      </c>
      <c r="B120" s="478"/>
      <c r="C120" s="480" t="s">
        <v>1103</v>
      </c>
      <c r="D120" s="193"/>
      <c r="E120" s="268"/>
      <c r="F120" s="281"/>
      <c r="G120" s="636"/>
      <c r="H120" s="281">
        <f t="shared" si="7"/>
        <v>8120</v>
      </c>
      <c r="I120" s="643">
        <v>8120</v>
      </c>
      <c r="M120" s="546"/>
      <c r="N120" s="546"/>
    </row>
    <row r="121" spans="1:14" ht="15.75" customHeight="1">
      <c r="A121" s="227">
        <v>77</v>
      </c>
      <c r="B121" s="478"/>
      <c r="C121" s="480"/>
      <c r="D121" s="193"/>
      <c r="E121" s="268"/>
      <c r="F121" s="281"/>
      <c r="G121" s="636"/>
      <c r="H121" s="315"/>
      <c r="I121" s="643"/>
      <c r="M121" s="546"/>
      <c r="N121" s="546"/>
    </row>
    <row r="122" spans="1:14" s="110" customFormat="1" ht="30.75" customHeight="1">
      <c r="A122" s="227">
        <v>78</v>
      </c>
      <c r="B122" s="820" t="s">
        <v>658</v>
      </c>
      <c r="C122" s="821"/>
      <c r="D122" s="197" t="s">
        <v>301</v>
      </c>
      <c r="E122" s="268">
        <f>SUM(E59+E65+E90+E99+E105+E109+E113)</f>
        <v>188956325</v>
      </c>
      <c r="F122" s="283">
        <f>SUM(F59+F65+F90+F99+F105+F109+F113)</f>
        <v>14824882</v>
      </c>
      <c r="G122" s="268">
        <f>SUM(G59+G65+G90+G99+G105+G109+G113+G71+G114+G117)</f>
        <v>203781207</v>
      </c>
      <c r="H122" s="268">
        <f>SUM(H59+H65+H90+H99+H105+H109+H113+H71+H114+H117)</f>
        <v>-4891956</v>
      </c>
      <c r="I122" s="644">
        <f>SUM(I59+I65+I90+I99+I105+I109+I113+I71+I114+I117)</f>
        <v>198889251</v>
      </c>
      <c r="K122" s="501"/>
      <c r="M122" s="546"/>
      <c r="N122" s="546"/>
    </row>
    <row r="123" spans="1:14" ht="34.5" customHeight="1">
      <c r="A123" s="227">
        <v>79</v>
      </c>
      <c r="B123" s="824" t="s">
        <v>302</v>
      </c>
      <c r="C123" s="825"/>
      <c r="D123" s="193" t="s">
        <v>303</v>
      </c>
      <c r="E123" s="268"/>
      <c r="F123" s="281">
        <v>34475000</v>
      </c>
      <c r="G123" s="636">
        <f t="shared" si="3"/>
        <v>34475000</v>
      </c>
      <c r="H123" s="281">
        <f>I123-G123</f>
        <v>0</v>
      </c>
      <c r="I123" s="643">
        <v>34475000</v>
      </c>
      <c r="M123" s="546"/>
      <c r="N123" s="546"/>
    </row>
    <row r="124" spans="1:14" ht="38.25" customHeight="1">
      <c r="A124" s="227">
        <v>80</v>
      </c>
      <c r="B124" s="824" t="s">
        <v>952</v>
      </c>
      <c r="C124" s="825"/>
      <c r="D124" s="197" t="s">
        <v>964</v>
      </c>
      <c r="E124" s="268">
        <v>65000000</v>
      </c>
      <c r="F124" s="281">
        <v>5000000</v>
      </c>
      <c r="G124" s="636">
        <f t="shared" si="3"/>
        <v>70000000</v>
      </c>
      <c r="H124" s="281">
        <f>I124-G124</f>
        <v>-130620</v>
      </c>
      <c r="I124" s="643">
        <v>69869380</v>
      </c>
      <c r="M124" s="546"/>
      <c r="N124" s="546"/>
    </row>
    <row r="125" spans="1:14" ht="38.25" customHeight="1">
      <c r="A125" s="227">
        <v>81</v>
      </c>
      <c r="B125" s="824" t="s">
        <v>981</v>
      </c>
      <c r="C125" s="825"/>
      <c r="D125" s="278" t="s">
        <v>965</v>
      </c>
      <c r="E125" s="280"/>
      <c r="F125" s="281">
        <v>1399760</v>
      </c>
      <c r="G125" s="636">
        <f>SUM(E125:F125)</f>
        <v>1399760</v>
      </c>
      <c r="H125" s="281">
        <f>I125-G125</f>
        <v>5693533</v>
      </c>
      <c r="I125" s="643">
        <v>7093293</v>
      </c>
      <c r="M125" s="546"/>
      <c r="N125" s="546"/>
    </row>
    <row r="126" spans="1:14" ht="38.25" customHeight="1">
      <c r="A126" s="227">
        <v>82</v>
      </c>
      <c r="B126" s="820" t="s">
        <v>953</v>
      </c>
      <c r="C126" s="821"/>
      <c r="D126" s="278" t="s">
        <v>304</v>
      </c>
      <c r="E126" s="280">
        <f>SUM(E123:E125)</f>
        <v>65000000</v>
      </c>
      <c r="F126" s="282">
        <f>SUM(F123:F125)</f>
        <v>40874760</v>
      </c>
      <c r="G126" s="637">
        <f>SUM(E126:F126)</f>
        <v>105874760</v>
      </c>
      <c r="H126" s="282">
        <f>SUM(H123:H125)</f>
        <v>5562913</v>
      </c>
      <c r="I126" s="643">
        <f>SUM(G126:H126)</f>
        <v>111437673</v>
      </c>
      <c r="M126" s="546"/>
      <c r="N126" s="546"/>
    </row>
    <row r="127" spans="1:14" ht="36" customHeight="1" thickBot="1">
      <c r="A127" s="285">
        <v>83</v>
      </c>
      <c r="B127" s="837" t="s">
        <v>659</v>
      </c>
      <c r="C127" s="838"/>
      <c r="D127" s="312" t="s">
        <v>152</v>
      </c>
      <c r="E127" s="313">
        <f>E122+E126</f>
        <v>253956325</v>
      </c>
      <c r="F127" s="313">
        <f>F122+F126</f>
        <v>55699642</v>
      </c>
      <c r="G127" s="432">
        <f>G122+G126</f>
        <v>309655967</v>
      </c>
      <c r="H127" s="313">
        <f>H122+H126</f>
        <v>670957</v>
      </c>
      <c r="I127" s="645">
        <f>I122+I126</f>
        <v>310326924</v>
      </c>
      <c r="M127" s="546"/>
      <c r="N127" s="546"/>
    </row>
    <row r="130" spans="2:3" ht="15">
      <c r="B130" s="836"/>
      <c r="C130" s="836"/>
    </row>
    <row r="131" spans="2:3" ht="15">
      <c r="B131" s="836"/>
      <c r="C131" s="836"/>
    </row>
    <row r="132" spans="2:3" ht="15">
      <c r="B132" s="836"/>
      <c r="C132" s="836"/>
    </row>
    <row r="133" spans="2:3" ht="15" customHeight="1">
      <c r="B133" s="826"/>
      <c r="C133" s="826"/>
    </row>
    <row r="134" spans="2:3" ht="15">
      <c r="B134" s="826"/>
      <c r="C134" s="826"/>
    </row>
    <row r="135" spans="2:3" ht="15">
      <c r="B135" s="826"/>
      <c r="C135" s="826"/>
    </row>
  </sheetData>
  <sheetProtection/>
  <mergeCells count="39">
    <mergeCell ref="B130:C132"/>
    <mergeCell ref="B127:C127"/>
    <mergeCell ref="B71:C71"/>
    <mergeCell ref="B114:C114"/>
    <mergeCell ref="B87:C87"/>
    <mergeCell ref="B56:C56"/>
    <mergeCell ref="B126:C126"/>
    <mergeCell ref="B123:C123"/>
    <mergeCell ref="A1:D1"/>
    <mergeCell ref="B40:C40"/>
    <mergeCell ref="B41:C41"/>
    <mergeCell ref="B3:C3"/>
    <mergeCell ref="B2:C2"/>
    <mergeCell ref="B46:C46"/>
    <mergeCell ref="B55:C55"/>
    <mergeCell ref="B51:C51"/>
    <mergeCell ref="B48:C48"/>
    <mergeCell ref="B43:C43"/>
    <mergeCell ref="B57:C57"/>
    <mergeCell ref="B42:C42"/>
    <mergeCell ref="B44:C44"/>
    <mergeCell ref="B47:C47"/>
    <mergeCell ref="B133:C135"/>
    <mergeCell ref="B105:C105"/>
    <mergeCell ref="B122:C122"/>
    <mergeCell ref="B109:C109"/>
    <mergeCell ref="B45:C45"/>
    <mergeCell ref="B113:C113"/>
    <mergeCell ref="B50:C50"/>
    <mergeCell ref="B49:C49"/>
    <mergeCell ref="B125:C125"/>
    <mergeCell ref="B65:C65"/>
    <mergeCell ref="B99:C99"/>
    <mergeCell ref="B90:C90"/>
    <mergeCell ref="B86:C86"/>
    <mergeCell ref="B75:C75"/>
    <mergeCell ref="B59:C59"/>
    <mergeCell ref="B124:C124"/>
    <mergeCell ref="B117:C11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37" r:id="rId1"/>
  <headerFooter alignWithMargins="0">
    <oddHeader>&amp;LMAGYARPOLÁNY KÖZSÉG
ÖNKORMÁNYZATA&amp;C2016. ÉVI KÖLTSÉGVETÉS
BEVÉTELEK&amp;R2. melléklet a 4/2017. (V. 30.) önkormányzati rendelethez</oddHead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view="pageLayout" workbookViewId="0" topLeftCell="D1">
      <selection activeCell="A6" sqref="A6"/>
    </sheetView>
  </sheetViews>
  <sheetFormatPr defaultColWidth="9.00390625" defaultRowHeight="16.5" customHeight="1"/>
  <cols>
    <col min="1" max="1" width="5.625" style="135" customWidth="1"/>
    <col min="2" max="2" width="13.75390625" style="139" bestFit="1" customWidth="1"/>
    <col min="3" max="3" width="56.25390625" style="135" bestFit="1" customWidth="1"/>
    <col min="4" max="4" width="15.00390625" style="135" customWidth="1"/>
    <col min="5" max="13" width="16.00390625" style="135" customWidth="1"/>
    <col min="14" max="16384" width="9.125" style="135" customWidth="1"/>
  </cols>
  <sheetData>
    <row r="1" spans="11:13" ht="16.5" customHeight="1">
      <c r="K1" s="140"/>
      <c r="L1" s="140"/>
      <c r="M1" s="140"/>
    </row>
    <row r="2" spans="1:13" s="142" customFormat="1" ht="12.75">
      <c r="A2" s="141"/>
      <c r="B2" s="136" t="s">
        <v>2</v>
      </c>
      <c r="C2" s="136" t="s">
        <v>152</v>
      </c>
      <c r="D2" s="136" t="s">
        <v>4</v>
      </c>
      <c r="E2" s="136" t="s">
        <v>5</v>
      </c>
      <c r="F2" s="136" t="s">
        <v>6</v>
      </c>
      <c r="G2" s="136" t="s">
        <v>314</v>
      </c>
      <c r="H2" s="136" t="s">
        <v>666</v>
      </c>
      <c r="I2" s="136" t="s">
        <v>667</v>
      </c>
      <c r="J2" s="136" t="s">
        <v>668</v>
      </c>
      <c r="K2" s="136" t="s">
        <v>669</v>
      </c>
      <c r="L2" s="136" t="s">
        <v>1166</v>
      </c>
      <c r="M2" s="136" t="s">
        <v>1167</v>
      </c>
    </row>
    <row r="3" spans="1:13" ht="63.75">
      <c r="A3" s="137">
        <v>1</v>
      </c>
      <c r="B3" s="138" t="s">
        <v>701</v>
      </c>
      <c r="C3" s="138" t="s">
        <v>702</v>
      </c>
      <c r="D3" s="138" t="s">
        <v>703</v>
      </c>
      <c r="E3" s="138" t="s">
        <v>704</v>
      </c>
      <c r="F3" s="138" t="s">
        <v>705</v>
      </c>
      <c r="G3" s="138" t="s">
        <v>706</v>
      </c>
      <c r="H3" s="138" t="s">
        <v>707</v>
      </c>
      <c r="I3" s="138" t="s">
        <v>708</v>
      </c>
      <c r="J3" s="138" t="s">
        <v>709</v>
      </c>
      <c r="K3" s="138" t="s">
        <v>710</v>
      </c>
      <c r="L3" s="138" t="s">
        <v>1168</v>
      </c>
      <c r="M3" s="138" t="s">
        <v>711</v>
      </c>
    </row>
    <row r="4" spans="1:13" s="144" customFormat="1" ht="12.75">
      <c r="A4" s="137">
        <v>2</v>
      </c>
      <c r="B4" s="143" t="s">
        <v>712</v>
      </c>
      <c r="C4" s="53" t="s">
        <v>713</v>
      </c>
      <c r="D4" s="14">
        <f aca="true" t="shared" si="0" ref="D4:D31">SUM(E4:M4)</f>
        <v>6004012</v>
      </c>
      <c r="E4" s="14">
        <v>2304632</v>
      </c>
      <c r="F4" s="14">
        <v>484380</v>
      </c>
      <c r="G4" s="14">
        <v>3055000</v>
      </c>
      <c r="H4" s="14"/>
      <c r="I4" s="14">
        <v>160000</v>
      </c>
      <c r="J4" s="14"/>
      <c r="K4" s="14"/>
      <c r="L4" s="14"/>
      <c r="M4" s="14"/>
    </row>
    <row r="5" spans="1:13" s="144" customFormat="1" ht="12.75">
      <c r="A5" s="137">
        <v>3</v>
      </c>
      <c r="B5" s="143" t="s">
        <v>714</v>
      </c>
      <c r="C5" s="53" t="s">
        <v>715</v>
      </c>
      <c r="D5" s="14">
        <f t="shared" si="0"/>
        <v>527050</v>
      </c>
      <c r="E5" s="14"/>
      <c r="F5" s="14"/>
      <c r="G5" s="14">
        <v>527050</v>
      </c>
      <c r="H5" s="14"/>
      <c r="I5" s="14"/>
      <c r="J5" s="14"/>
      <c r="K5" s="14"/>
      <c r="L5" s="14"/>
      <c r="M5" s="14"/>
    </row>
    <row r="6" spans="1:13" s="144" customFormat="1" ht="12.75">
      <c r="A6" s="137">
        <v>4</v>
      </c>
      <c r="B6" s="143" t="s">
        <v>848</v>
      </c>
      <c r="C6" s="53" t="s">
        <v>849</v>
      </c>
      <c r="D6" s="14">
        <f>SUM(E6:M6)</f>
        <v>2501140</v>
      </c>
      <c r="E6" s="14"/>
      <c r="F6" s="14"/>
      <c r="G6" s="14"/>
      <c r="H6" s="14"/>
      <c r="I6" s="14"/>
      <c r="J6" s="14">
        <v>1501140</v>
      </c>
      <c r="K6" s="14">
        <v>1000000</v>
      </c>
      <c r="L6" s="14"/>
      <c r="M6" s="14"/>
    </row>
    <row r="7" spans="1:13" s="144" customFormat="1" ht="12.75">
      <c r="A7" s="137">
        <v>5</v>
      </c>
      <c r="B7" s="143" t="s">
        <v>716</v>
      </c>
      <c r="C7" s="53" t="s">
        <v>717</v>
      </c>
      <c r="D7" s="14">
        <f t="shared" si="0"/>
        <v>78687133</v>
      </c>
      <c r="E7" s="14"/>
      <c r="F7" s="14"/>
      <c r="G7" s="14"/>
      <c r="H7" s="14"/>
      <c r="I7" s="14"/>
      <c r="J7" s="14"/>
      <c r="K7" s="14"/>
      <c r="L7" s="14"/>
      <c r="M7" s="14">
        <v>78687133</v>
      </c>
    </row>
    <row r="8" spans="1:13" s="144" customFormat="1" ht="12.75">
      <c r="A8" s="137">
        <v>6</v>
      </c>
      <c r="B8" s="143" t="s">
        <v>718</v>
      </c>
      <c r="C8" s="53" t="s">
        <v>719</v>
      </c>
      <c r="D8" s="14">
        <f t="shared" si="0"/>
        <v>0</v>
      </c>
      <c r="E8" s="14"/>
      <c r="F8" s="14"/>
      <c r="G8" s="14"/>
      <c r="H8" s="14"/>
      <c r="I8" s="14"/>
      <c r="J8" s="14"/>
      <c r="K8" s="14"/>
      <c r="L8" s="14"/>
      <c r="M8" s="14"/>
    </row>
    <row r="9" spans="1:13" ht="12.75">
      <c r="A9" s="137">
        <v>7</v>
      </c>
      <c r="B9" s="143" t="s">
        <v>720</v>
      </c>
      <c r="C9" s="53" t="s">
        <v>721</v>
      </c>
      <c r="D9" s="14">
        <f t="shared" si="0"/>
        <v>2556384</v>
      </c>
      <c r="E9" s="14">
        <v>2252321</v>
      </c>
      <c r="F9" s="14">
        <v>304063</v>
      </c>
      <c r="G9" s="14"/>
      <c r="H9" s="14"/>
      <c r="I9" s="14"/>
      <c r="J9" s="14"/>
      <c r="K9" s="14"/>
      <c r="L9" s="14"/>
      <c r="M9" s="14"/>
    </row>
    <row r="10" spans="1:13" ht="12.75">
      <c r="A10" s="137">
        <v>8</v>
      </c>
      <c r="B10" s="143" t="s">
        <v>722</v>
      </c>
      <c r="C10" s="145" t="s">
        <v>723</v>
      </c>
      <c r="D10" s="14">
        <f t="shared" si="0"/>
        <v>3659940</v>
      </c>
      <c r="E10" s="14"/>
      <c r="F10" s="14"/>
      <c r="G10" s="14">
        <v>3659940</v>
      </c>
      <c r="H10" s="138"/>
      <c r="I10" s="138"/>
      <c r="J10" s="138"/>
      <c r="K10" s="146"/>
      <c r="L10" s="146"/>
      <c r="M10" s="146"/>
    </row>
    <row r="11" spans="1:13" ht="12.75">
      <c r="A11" s="137">
        <v>9</v>
      </c>
      <c r="B11" s="143" t="s">
        <v>724</v>
      </c>
      <c r="C11" s="53" t="s">
        <v>725</v>
      </c>
      <c r="D11" s="14">
        <f t="shared" si="0"/>
        <v>5651500</v>
      </c>
      <c r="E11" s="14"/>
      <c r="F11" s="14"/>
      <c r="G11" s="14">
        <v>5651500</v>
      </c>
      <c r="H11" s="14"/>
      <c r="I11" s="14"/>
      <c r="J11" s="14"/>
      <c r="K11" s="14"/>
      <c r="L11" s="14"/>
      <c r="M11" s="14"/>
    </row>
    <row r="12" spans="1:13" ht="12.75">
      <c r="A12" s="137">
        <v>10</v>
      </c>
      <c r="B12" s="143" t="s">
        <v>726</v>
      </c>
      <c r="C12" s="53" t="s">
        <v>361</v>
      </c>
      <c r="D12" s="14">
        <f t="shared" si="0"/>
        <v>2286000</v>
      </c>
      <c r="E12" s="14"/>
      <c r="F12" s="14"/>
      <c r="G12" s="14">
        <v>2286000</v>
      </c>
      <c r="H12" s="14"/>
      <c r="I12" s="14"/>
      <c r="J12" s="14"/>
      <c r="K12" s="14"/>
      <c r="L12" s="14"/>
      <c r="M12" s="14"/>
    </row>
    <row r="13" spans="1:13" ht="12.75">
      <c r="A13" s="137">
        <v>11</v>
      </c>
      <c r="B13" s="143" t="s">
        <v>727</v>
      </c>
      <c r="C13" s="53" t="s">
        <v>728</v>
      </c>
      <c r="D13" s="14">
        <f t="shared" si="0"/>
        <v>2784970</v>
      </c>
      <c r="E13" s="14"/>
      <c r="F13" s="14"/>
      <c r="G13" s="14">
        <v>2784970</v>
      </c>
      <c r="H13" s="14"/>
      <c r="I13" s="14"/>
      <c r="J13" s="14"/>
      <c r="K13" s="14"/>
      <c r="L13" s="14"/>
      <c r="M13" s="14"/>
    </row>
    <row r="14" spans="1:13" ht="12.75">
      <c r="A14" s="137">
        <v>12</v>
      </c>
      <c r="B14" s="143" t="s">
        <v>729</v>
      </c>
      <c r="C14" s="53" t="s">
        <v>68</v>
      </c>
      <c r="D14" s="14">
        <f t="shared" si="0"/>
        <v>319000</v>
      </c>
      <c r="E14" s="14"/>
      <c r="F14" s="14"/>
      <c r="G14" s="14"/>
      <c r="H14" s="14"/>
      <c r="I14" s="14">
        <v>319000</v>
      </c>
      <c r="J14" s="14"/>
      <c r="K14" s="14"/>
      <c r="L14" s="14"/>
      <c r="M14" s="14"/>
    </row>
    <row r="15" spans="1:13" ht="12.75">
      <c r="A15" s="137">
        <v>13</v>
      </c>
      <c r="B15" s="143" t="s">
        <v>730</v>
      </c>
      <c r="C15" s="53" t="s">
        <v>71</v>
      </c>
      <c r="D15" s="14">
        <f t="shared" si="0"/>
        <v>200000</v>
      </c>
      <c r="E15" s="14"/>
      <c r="F15" s="14"/>
      <c r="G15" s="14"/>
      <c r="H15" s="14"/>
      <c r="I15" s="14">
        <v>200000</v>
      </c>
      <c r="J15" s="14"/>
      <c r="K15" s="14"/>
      <c r="L15" s="14"/>
      <c r="M15" s="14"/>
    </row>
    <row r="16" spans="1:13" s="148" customFormat="1" ht="12.75">
      <c r="A16" s="137">
        <v>14</v>
      </c>
      <c r="B16" s="143" t="s">
        <v>731</v>
      </c>
      <c r="C16" s="147" t="s">
        <v>732</v>
      </c>
      <c r="D16" s="14">
        <f t="shared" si="0"/>
        <v>4463372</v>
      </c>
      <c r="E16" s="14">
        <v>2673600</v>
      </c>
      <c r="F16" s="14">
        <v>716122</v>
      </c>
      <c r="G16" s="14">
        <v>237650</v>
      </c>
      <c r="H16" s="14"/>
      <c r="I16" s="14">
        <v>836000</v>
      </c>
      <c r="J16" s="14"/>
      <c r="K16" s="14"/>
      <c r="L16" s="14"/>
      <c r="M16" s="14"/>
    </row>
    <row r="17" spans="1:13" ht="12.75">
      <c r="A17" s="137">
        <v>15</v>
      </c>
      <c r="B17" s="143" t="s">
        <v>733</v>
      </c>
      <c r="C17" s="53" t="s">
        <v>734</v>
      </c>
      <c r="D17" s="14">
        <f t="shared" si="0"/>
        <v>535278</v>
      </c>
      <c r="E17" s="14">
        <v>354000</v>
      </c>
      <c r="F17" s="14">
        <v>86028</v>
      </c>
      <c r="G17" s="14">
        <v>95250</v>
      </c>
      <c r="H17" s="14"/>
      <c r="I17" s="14"/>
      <c r="J17" s="14"/>
      <c r="K17" s="14"/>
      <c r="L17" s="14"/>
      <c r="M17" s="14"/>
    </row>
    <row r="18" spans="1:13" ht="12.75">
      <c r="A18" s="137">
        <v>16</v>
      </c>
      <c r="B18" s="143" t="s">
        <v>735</v>
      </c>
      <c r="C18" s="53" t="s">
        <v>736</v>
      </c>
      <c r="D18" s="14">
        <f t="shared" si="0"/>
        <v>4379720</v>
      </c>
      <c r="E18" s="14">
        <v>452000</v>
      </c>
      <c r="F18" s="14">
        <v>122040</v>
      </c>
      <c r="G18" s="14">
        <v>3805680</v>
      </c>
      <c r="H18" s="14"/>
      <c r="I18" s="14"/>
      <c r="J18" s="14"/>
      <c r="K18" s="14"/>
      <c r="L18" s="14"/>
      <c r="M18" s="14"/>
    </row>
    <row r="19" spans="1:13" ht="12.75">
      <c r="A19" s="137">
        <v>17</v>
      </c>
      <c r="B19" s="143" t="s">
        <v>737</v>
      </c>
      <c r="C19" s="53" t="s">
        <v>738</v>
      </c>
      <c r="D19" s="14">
        <f t="shared" si="0"/>
        <v>16986902</v>
      </c>
      <c r="E19" s="14"/>
      <c r="F19" s="14"/>
      <c r="G19" s="14"/>
      <c r="H19" s="14"/>
      <c r="I19" s="14">
        <v>16986902</v>
      </c>
      <c r="J19" s="14"/>
      <c r="K19" s="14"/>
      <c r="L19" s="14"/>
      <c r="M19" s="14"/>
    </row>
    <row r="20" spans="1:13" ht="12.75">
      <c r="A20" s="137">
        <v>18</v>
      </c>
      <c r="B20" s="143" t="s">
        <v>739</v>
      </c>
      <c r="C20" s="53" t="s">
        <v>740</v>
      </c>
      <c r="D20" s="14">
        <f t="shared" si="0"/>
        <v>150000</v>
      </c>
      <c r="E20" s="14"/>
      <c r="F20" s="14"/>
      <c r="G20" s="14"/>
      <c r="H20" s="14"/>
      <c r="I20" s="14">
        <v>150000</v>
      </c>
      <c r="J20" s="14"/>
      <c r="K20" s="14"/>
      <c r="L20" s="14"/>
      <c r="M20" s="14"/>
    </row>
    <row r="21" spans="1:13" ht="12.75">
      <c r="A21" s="137">
        <v>19</v>
      </c>
      <c r="B21" s="143" t="s">
        <v>811</v>
      </c>
      <c r="C21" s="53" t="s">
        <v>907</v>
      </c>
      <c r="D21" s="14">
        <f t="shared" si="0"/>
        <v>21250989</v>
      </c>
      <c r="E21" s="14">
        <v>2436000</v>
      </c>
      <c r="F21" s="14">
        <v>654770</v>
      </c>
      <c r="G21" s="14">
        <v>18160219</v>
      </c>
      <c r="H21" s="14"/>
      <c r="I21" s="14"/>
      <c r="J21" s="14"/>
      <c r="K21" s="14"/>
      <c r="L21" s="14"/>
      <c r="M21" s="14"/>
    </row>
    <row r="22" spans="1:13" ht="12.75">
      <c r="A22" s="137">
        <v>20</v>
      </c>
      <c r="B22" s="143" t="s">
        <v>741</v>
      </c>
      <c r="C22" s="53" t="s">
        <v>909</v>
      </c>
      <c r="D22" s="14">
        <f t="shared" si="0"/>
        <v>4087170</v>
      </c>
      <c r="E22" s="14">
        <v>1848000</v>
      </c>
      <c r="F22" s="14">
        <v>506170</v>
      </c>
      <c r="G22" s="14">
        <v>1733000</v>
      </c>
      <c r="H22" s="14"/>
      <c r="I22" s="14"/>
      <c r="J22" s="14"/>
      <c r="K22" s="14"/>
      <c r="L22" s="14"/>
      <c r="M22" s="14"/>
    </row>
    <row r="23" spans="1:13" ht="12.75">
      <c r="A23" s="137">
        <v>21</v>
      </c>
      <c r="B23" s="136">
        <v>103010</v>
      </c>
      <c r="C23" s="53" t="s">
        <v>742</v>
      </c>
      <c r="D23" s="14">
        <f t="shared" si="0"/>
        <v>550000</v>
      </c>
      <c r="E23" s="14"/>
      <c r="F23" s="14"/>
      <c r="G23" s="14"/>
      <c r="H23" s="14">
        <v>550000</v>
      </c>
      <c r="I23" s="14"/>
      <c r="J23" s="14"/>
      <c r="K23" s="14"/>
      <c r="L23" s="14"/>
      <c r="M23" s="14"/>
    </row>
    <row r="24" spans="1:13" ht="12.75">
      <c r="A24" s="137">
        <v>22</v>
      </c>
      <c r="B24" s="136">
        <v>104042</v>
      </c>
      <c r="C24" s="53" t="s">
        <v>743</v>
      </c>
      <c r="D24" s="14">
        <f t="shared" si="0"/>
        <v>349000</v>
      </c>
      <c r="E24" s="14"/>
      <c r="F24" s="14"/>
      <c r="G24" s="14"/>
      <c r="H24" s="14"/>
      <c r="I24" s="14">
        <v>349000</v>
      </c>
      <c r="J24" s="14"/>
      <c r="K24" s="14"/>
      <c r="L24" s="14"/>
      <c r="M24" s="14"/>
    </row>
    <row r="25" spans="1:13" s="144" customFormat="1" ht="12.75">
      <c r="A25" s="137">
        <v>23</v>
      </c>
      <c r="B25" s="136">
        <v>104051</v>
      </c>
      <c r="C25" s="53" t="s">
        <v>744</v>
      </c>
      <c r="D25" s="14">
        <f t="shared" si="0"/>
        <v>276000</v>
      </c>
      <c r="E25" s="14"/>
      <c r="F25" s="14"/>
      <c r="G25" s="14"/>
      <c r="H25" s="14">
        <v>276000</v>
      </c>
      <c r="I25" s="14"/>
      <c r="J25" s="14"/>
      <c r="K25" s="14"/>
      <c r="L25" s="14"/>
      <c r="M25" s="14"/>
    </row>
    <row r="26" spans="1:13" s="144" customFormat="1" ht="12.75">
      <c r="A26" s="137">
        <v>24</v>
      </c>
      <c r="B26" s="136">
        <v>105010</v>
      </c>
      <c r="C26" s="53" t="s">
        <v>745</v>
      </c>
      <c r="D26" s="14">
        <f t="shared" si="0"/>
        <v>0</v>
      </c>
      <c r="E26" s="14"/>
      <c r="F26" s="14"/>
      <c r="G26" s="14"/>
      <c r="H26" s="14"/>
      <c r="I26" s="14"/>
      <c r="J26" s="14"/>
      <c r="K26" s="14"/>
      <c r="L26" s="14"/>
      <c r="M26" s="14"/>
    </row>
    <row r="27" spans="1:13" s="144" customFormat="1" ht="12.75">
      <c r="A27" s="137">
        <v>25</v>
      </c>
      <c r="B27" s="136">
        <v>107051</v>
      </c>
      <c r="C27" s="53" t="s">
        <v>746</v>
      </c>
      <c r="D27" s="14">
        <f t="shared" si="0"/>
        <v>6193415</v>
      </c>
      <c r="E27" s="14"/>
      <c r="F27" s="14"/>
      <c r="G27" s="14">
        <v>6193415</v>
      </c>
      <c r="H27" s="14"/>
      <c r="I27" s="14"/>
      <c r="J27" s="14"/>
      <c r="K27" s="14"/>
      <c r="L27" s="14"/>
      <c r="M27" s="14"/>
    </row>
    <row r="28" spans="1:13" s="144" customFormat="1" ht="12.75">
      <c r="A28" s="137">
        <v>26</v>
      </c>
      <c r="B28" s="136">
        <v>107052</v>
      </c>
      <c r="C28" s="53" t="s">
        <v>747</v>
      </c>
      <c r="D28" s="14">
        <f t="shared" si="0"/>
        <v>2545084</v>
      </c>
      <c r="E28" s="14">
        <v>1964400</v>
      </c>
      <c r="F28" s="14">
        <v>580684</v>
      </c>
      <c r="G28" s="14"/>
      <c r="H28" s="14"/>
      <c r="I28" s="14"/>
      <c r="J28" s="14"/>
      <c r="K28" s="14"/>
      <c r="L28" s="14"/>
      <c r="M28" s="14"/>
    </row>
    <row r="29" spans="1:13" s="144" customFormat="1" ht="12.75">
      <c r="A29" s="137">
        <v>27</v>
      </c>
      <c r="B29" s="136">
        <v>107054</v>
      </c>
      <c r="C29" s="53" t="s">
        <v>748</v>
      </c>
      <c r="D29" s="14">
        <f t="shared" si="0"/>
        <v>0</v>
      </c>
      <c r="E29" s="14"/>
      <c r="F29" s="14"/>
      <c r="G29" s="14"/>
      <c r="H29" s="14"/>
      <c r="I29" s="14"/>
      <c r="J29" s="14"/>
      <c r="K29" s="14"/>
      <c r="L29" s="14"/>
      <c r="M29" s="14"/>
    </row>
    <row r="30" spans="1:13" s="144" customFormat="1" ht="12.75">
      <c r="A30" s="137">
        <v>28</v>
      </c>
      <c r="B30" s="136">
        <v>107060</v>
      </c>
      <c r="C30" s="53" t="s">
        <v>749</v>
      </c>
      <c r="D30" s="14">
        <f t="shared" si="0"/>
        <v>3789649</v>
      </c>
      <c r="E30" s="14"/>
      <c r="F30" s="14"/>
      <c r="G30" s="14"/>
      <c r="H30" s="14">
        <v>3789649</v>
      </c>
      <c r="I30" s="14"/>
      <c r="J30" s="14"/>
      <c r="K30" s="14"/>
      <c r="L30" s="14"/>
      <c r="M30" s="14"/>
    </row>
    <row r="31" spans="1:13" s="144" customFormat="1" ht="12.75">
      <c r="A31" s="137">
        <v>29</v>
      </c>
      <c r="B31" s="136">
        <v>900070</v>
      </c>
      <c r="C31" s="53" t="s">
        <v>750</v>
      </c>
      <c r="D31" s="14">
        <f t="shared" si="0"/>
        <v>83222617</v>
      </c>
      <c r="E31" s="14"/>
      <c r="F31" s="14"/>
      <c r="G31" s="14"/>
      <c r="H31" s="14"/>
      <c r="I31" s="14">
        <v>83222617</v>
      </c>
      <c r="J31" s="14"/>
      <c r="K31" s="14"/>
      <c r="L31" s="14"/>
      <c r="M31" s="149"/>
    </row>
    <row r="32" spans="1:13" s="144" customFormat="1" ht="16.5" customHeight="1">
      <c r="A32" s="137">
        <v>30</v>
      </c>
      <c r="B32" s="841" t="s">
        <v>751</v>
      </c>
      <c r="C32" s="841"/>
      <c r="D32" s="50">
        <f>SUM(D4:D31)</f>
        <v>253956325</v>
      </c>
      <c r="E32" s="50">
        <f aca="true" t="shared" si="1" ref="E32:M32">SUM(E4:E30)</f>
        <v>14284953</v>
      </c>
      <c r="F32" s="50">
        <f>SUM(F4:F30)</f>
        <v>3454257</v>
      </c>
      <c r="G32" s="50">
        <f t="shared" si="1"/>
        <v>48189674</v>
      </c>
      <c r="H32" s="50">
        <f t="shared" si="1"/>
        <v>4615649</v>
      </c>
      <c r="I32" s="50">
        <f>SUM(I4:I31)</f>
        <v>102223519</v>
      </c>
      <c r="J32" s="50">
        <f t="shared" si="1"/>
        <v>1501140</v>
      </c>
      <c r="K32" s="50">
        <f t="shared" si="1"/>
        <v>1000000</v>
      </c>
      <c r="L32" s="50"/>
      <c r="M32" s="50">
        <f t="shared" si="1"/>
        <v>78687133</v>
      </c>
    </row>
    <row r="33" spans="1:13" s="408" customFormat="1" ht="16.5" customHeight="1">
      <c r="A33" s="409">
        <v>31</v>
      </c>
      <c r="B33" s="842" t="s">
        <v>974</v>
      </c>
      <c r="C33" s="843"/>
      <c r="D33" s="50">
        <f>E33+F33+G33+H33+I33+J33+K33+M33</f>
        <v>55699642</v>
      </c>
      <c r="E33" s="410">
        <v>6749988</v>
      </c>
      <c r="F33" s="410">
        <v>1056425</v>
      </c>
      <c r="G33" s="410">
        <v>5353603</v>
      </c>
      <c r="H33" s="410">
        <v>-325367</v>
      </c>
      <c r="I33" s="410">
        <v>-22849986</v>
      </c>
      <c r="J33" s="410">
        <v>7486350</v>
      </c>
      <c r="K33" s="410">
        <v>1975358</v>
      </c>
      <c r="L33" s="410"/>
      <c r="M33" s="410">
        <v>56253271</v>
      </c>
    </row>
    <row r="34" spans="1:13" s="144" customFormat="1" ht="16.5" customHeight="1">
      <c r="A34" s="411">
        <v>32</v>
      </c>
      <c r="B34" s="844" t="s">
        <v>941</v>
      </c>
      <c r="C34" s="845"/>
      <c r="D34" s="50">
        <f>SUM(D32:D33)</f>
        <v>309655967</v>
      </c>
      <c r="E34" s="412">
        <f>SUM(E32:E33)</f>
        <v>21034941</v>
      </c>
      <c r="F34" s="412">
        <f aca="true" t="shared" si="2" ref="F34:M34">SUM(F32:F33)</f>
        <v>4510682</v>
      </c>
      <c r="G34" s="412">
        <f t="shared" si="2"/>
        <v>53543277</v>
      </c>
      <c r="H34" s="412">
        <f t="shared" si="2"/>
        <v>4290282</v>
      </c>
      <c r="I34" s="412">
        <f t="shared" si="2"/>
        <v>79373533</v>
      </c>
      <c r="J34" s="412">
        <f t="shared" si="2"/>
        <v>8987490</v>
      </c>
      <c r="K34" s="412">
        <f t="shared" si="2"/>
        <v>2975358</v>
      </c>
      <c r="L34" s="412"/>
      <c r="M34" s="412">
        <f t="shared" si="2"/>
        <v>134940404</v>
      </c>
    </row>
    <row r="35" spans="1:13" ht="16.5" customHeight="1">
      <c r="A35" s="409">
        <v>33</v>
      </c>
      <c r="B35" s="842" t="s">
        <v>1169</v>
      </c>
      <c r="C35" s="843"/>
      <c r="D35" s="50">
        <v>670957</v>
      </c>
      <c r="E35" s="295">
        <f>E36-E34</f>
        <v>-2934878</v>
      </c>
      <c r="F35" s="295">
        <f aca="true" t="shared" si="3" ref="F35:M35">F36-F34</f>
        <v>-394681</v>
      </c>
      <c r="G35" s="295">
        <f t="shared" si="3"/>
        <v>-10295098</v>
      </c>
      <c r="H35" s="295">
        <f t="shared" si="3"/>
        <v>-913259</v>
      </c>
      <c r="I35" s="295">
        <f t="shared" si="3"/>
        <v>-38639768</v>
      </c>
      <c r="J35" s="295">
        <f t="shared" si="3"/>
        <v>207288</v>
      </c>
      <c r="K35" s="295">
        <f t="shared" si="3"/>
        <v>-864553</v>
      </c>
      <c r="L35" s="295">
        <f t="shared" si="3"/>
        <v>12906902</v>
      </c>
      <c r="M35" s="295">
        <f t="shared" si="3"/>
        <v>41600704</v>
      </c>
    </row>
    <row r="36" spans="1:13" s="620" customFormat="1" ht="16.5" customHeight="1">
      <c r="A36" s="411">
        <v>34</v>
      </c>
      <c r="B36" s="844" t="s">
        <v>941</v>
      </c>
      <c r="C36" s="845"/>
      <c r="D36" s="50">
        <f>SUM(D34:D35)</f>
        <v>310326924</v>
      </c>
      <c r="E36" s="621">
        <v>18100063</v>
      </c>
      <c r="F36" s="621">
        <v>4116001</v>
      </c>
      <c r="G36" s="621">
        <v>43248179</v>
      </c>
      <c r="H36" s="621">
        <v>3377023</v>
      </c>
      <c r="I36" s="621">
        <v>40733765</v>
      </c>
      <c r="J36" s="621">
        <v>9194778</v>
      </c>
      <c r="K36" s="621">
        <v>2110805</v>
      </c>
      <c r="L36" s="621">
        <v>12906902</v>
      </c>
      <c r="M36" s="621">
        <v>176541108</v>
      </c>
    </row>
  </sheetData>
  <sheetProtection/>
  <mergeCells count="5">
    <mergeCell ref="B32:C32"/>
    <mergeCell ref="B33:C33"/>
    <mergeCell ref="B34:C34"/>
    <mergeCell ref="B35:C35"/>
    <mergeCell ref="B36:C36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&amp;LMAGYARPOLÁNY KÖZSÉG 
ÖNKORMÁNYZATA&amp;C2016. ÉVI KÖLTSÉGVETÉS
KIADÁSOK 
&amp;R3. melléklet a 4/2017. (V. 30.)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"/>
  <sheetViews>
    <sheetView view="pageLayout" zoomScaleNormal="90" zoomScaleSheetLayoutView="32" workbookViewId="0" topLeftCell="Z1">
      <selection activeCell="AF99" sqref="AF99"/>
    </sheetView>
  </sheetViews>
  <sheetFormatPr defaultColWidth="9.00390625" defaultRowHeight="12.75"/>
  <cols>
    <col min="1" max="1" width="4.75390625" style="95" customWidth="1"/>
    <col min="2" max="2" width="58.25390625" style="92" bestFit="1" customWidth="1"/>
    <col min="3" max="3" width="6.25390625" style="92" bestFit="1" customWidth="1"/>
    <col min="4" max="4" width="12.75390625" style="92" bestFit="1" customWidth="1"/>
    <col min="5" max="5" width="10.75390625" style="92" bestFit="1" customWidth="1"/>
    <col min="6" max="6" width="12.875" style="92" bestFit="1" customWidth="1"/>
    <col min="7" max="7" width="12.75390625" style="92" bestFit="1" customWidth="1"/>
    <col min="8" max="8" width="10.875" style="92" bestFit="1" customWidth="1"/>
    <col min="9" max="10" width="11.375" style="92" bestFit="1" customWidth="1"/>
    <col min="11" max="11" width="12.75390625" style="92" bestFit="1" customWidth="1"/>
    <col min="12" max="13" width="11.375" style="92" bestFit="1" customWidth="1"/>
    <col min="14" max="15" width="9.625" style="92" bestFit="1" customWidth="1"/>
    <col min="16" max="16" width="11.75390625" style="93" bestFit="1" customWidth="1"/>
    <col min="17" max="17" width="9.625" style="92" bestFit="1" customWidth="1"/>
    <col min="18" max="18" width="11.625" style="92" bestFit="1" customWidth="1"/>
    <col min="19" max="19" width="13.125" style="92" bestFit="1" customWidth="1"/>
    <col min="20" max="20" width="11.00390625" style="92" bestFit="1" customWidth="1"/>
    <col min="21" max="21" width="12.875" style="92" bestFit="1" customWidth="1"/>
    <col min="22" max="22" width="11.625" style="92" bestFit="1" customWidth="1"/>
    <col min="23" max="23" width="10.125" style="92" bestFit="1" customWidth="1"/>
    <col min="24" max="25" width="9.75390625" style="92" bestFit="1" customWidth="1"/>
    <col min="26" max="26" width="8.625" style="92" bestFit="1" customWidth="1"/>
    <col min="27" max="27" width="11.625" style="92" bestFit="1" customWidth="1"/>
    <col min="28" max="28" width="11.625" style="92" customWidth="1"/>
    <col min="29" max="29" width="7.75390625" style="92" bestFit="1" customWidth="1"/>
    <col min="30" max="30" width="11.625" style="92" bestFit="1" customWidth="1"/>
    <col min="31" max="31" width="13.125" style="92" bestFit="1" customWidth="1"/>
    <col min="32" max="32" width="7.75390625" style="92" bestFit="1" customWidth="1"/>
    <col min="33" max="33" width="14.25390625" style="92" bestFit="1" customWidth="1"/>
    <col min="34" max="34" width="13.75390625" style="403" bestFit="1" customWidth="1"/>
    <col min="35" max="35" width="21.125" style="404" customWidth="1"/>
    <col min="36" max="37" width="14.25390625" style="518" customWidth="1"/>
    <col min="38" max="38" width="11.625" style="92" bestFit="1" customWidth="1"/>
    <col min="39" max="39" width="11.00390625" style="92" bestFit="1" customWidth="1"/>
    <col min="40" max="16384" width="9.125" style="92" customWidth="1"/>
  </cols>
  <sheetData>
    <row r="1" spans="1:37" ht="25.5" customHeight="1">
      <c r="A1" s="851" t="s">
        <v>644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  <c r="AJ1" s="851"/>
      <c r="AK1" s="851"/>
    </row>
    <row r="2" spans="1:37" ht="15.75" customHeight="1">
      <c r="A2" s="850"/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</row>
    <row r="3" spans="1:37" ht="15.75" customHeight="1">
      <c r="A3" s="231"/>
      <c r="B3" s="208" t="s">
        <v>2</v>
      </c>
      <c r="C3" s="208" t="s">
        <v>152</v>
      </c>
      <c r="D3" s="209" t="s">
        <v>4</v>
      </c>
      <c r="E3" s="209" t="s">
        <v>5</v>
      </c>
      <c r="F3" s="202" t="s">
        <v>665</v>
      </c>
      <c r="G3" s="202" t="s">
        <v>665</v>
      </c>
      <c r="H3" s="209" t="s">
        <v>314</v>
      </c>
      <c r="I3" s="209" t="s">
        <v>666</v>
      </c>
      <c r="J3" s="209" t="s">
        <v>667</v>
      </c>
      <c r="K3" s="209" t="s">
        <v>668</v>
      </c>
      <c r="L3" s="209" t="s">
        <v>669</v>
      </c>
      <c r="M3" s="209" t="s">
        <v>10</v>
      </c>
      <c r="N3" s="209" t="s">
        <v>670</v>
      </c>
      <c r="O3" s="244" t="s">
        <v>671</v>
      </c>
      <c r="P3" s="209" t="s">
        <v>672</v>
      </c>
      <c r="Q3" s="209" t="s">
        <v>673</v>
      </c>
      <c r="R3" s="209" t="s">
        <v>674</v>
      </c>
      <c r="S3" s="209" t="s">
        <v>675</v>
      </c>
      <c r="T3" s="209" t="s">
        <v>676</v>
      </c>
      <c r="U3" s="209" t="s">
        <v>677</v>
      </c>
      <c r="V3" s="209" t="s">
        <v>678</v>
      </c>
      <c r="W3" s="209" t="s">
        <v>679</v>
      </c>
      <c r="X3" s="209" t="s">
        <v>680</v>
      </c>
      <c r="Y3" s="209" t="s">
        <v>681</v>
      </c>
      <c r="Z3" s="209" t="s">
        <v>682</v>
      </c>
      <c r="AA3" s="209" t="s">
        <v>683</v>
      </c>
      <c r="AB3" s="209" t="s">
        <v>684</v>
      </c>
      <c r="AC3" s="209" t="s">
        <v>685</v>
      </c>
      <c r="AD3" s="209" t="s">
        <v>686</v>
      </c>
      <c r="AE3" s="209" t="s">
        <v>687</v>
      </c>
      <c r="AF3" s="209" t="s">
        <v>688</v>
      </c>
      <c r="AG3" s="231" t="s">
        <v>689</v>
      </c>
      <c r="AH3" s="407" t="s">
        <v>1002</v>
      </c>
      <c r="AI3" s="204" t="s">
        <v>1003</v>
      </c>
      <c r="AJ3" s="407" t="s">
        <v>1115</v>
      </c>
      <c r="AK3" s="526" t="s">
        <v>1116</v>
      </c>
    </row>
    <row r="4" spans="1:37" ht="12.75" customHeight="1">
      <c r="A4" s="846" t="s">
        <v>334</v>
      </c>
      <c r="B4" s="204" t="s">
        <v>8</v>
      </c>
      <c r="C4" s="203" t="s">
        <v>153</v>
      </c>
      <c r="D4" s="203" t="s">
        <v>335</v>
      </c>
      <c r="E4" s="207" t="s">
        <v>335</v>
      </c>
      <c r="F4" s="203" t="s">
        <v>335</v>
      </c>
      <c r="G4" s="203" t="s">
        <v>335</v>
      </c>
      <c r="H4" s="203" t="s">
        <v>335</v>
      </c>
      <c r="I4" s="203" t="s">
        <v>335</v>
      </c>
      <c r="J4" s="203" t="s">
        <v>335</v>
      </c>
      <c r="K4" s="203" t="s">
        <v>335</v>
      </c>
      <c r="L4" s="203" t="s">
        <v>335</v>
      </c>
      <c r="M4" s="203" t="s">
        <v>335</v>
      </c>
      <c r="N4" s="203" t="s">
        <v>335</v>
      </c>
      <c r="O4" s="203" t="s">
        <v>335</v>
      </c>
      <c r="P4" s="203" t="s">
        <v>335</v>
      </c>
      <c r="Q4" s="203" t="s">
        <v>335</v>
      </c>
      <c r="R4" s="203" t="s">
        <v>335</v>
      </c>
      <c r="S4" s="203" t="s">
        <v>335</v>
      </c>
      <c r="T4" s="203" t="s">
        <v>335</v>
      </c>
      <c r="U4" s="203" t="s">
        <v>335</v>
      </c>
      <c r="V4" s="203" t="s">
        <v>335</v>
      </c>
      <c r="W4" s="203" t="s">
        <v>335</v>
      </c>
      <c r="X4" s="203" t="s">
        <v>335</v>
      </c>
      <c r="Y4" s="203" t="s">
        <v>335</v>
      </c>
      <c r="Z4" s="207" t="s">
        <v>335</v>
      </c>
      <c r="AA4" s="203" t="s">
        <v>335</v>
      </c>
      <c r="AB4" s="203" t="s">
        <v>335</v>
      </c>
      <c r="AC4" s="203" t="s">
        <v>335</v>
      </c>
      <c r="AD4" s="203" t="s">
        <v>335</v>
      </c>
      <c r="AE4" s="207" t="s">
        <v>335</v>
      </c>
      <c r="AF4" s="203" t="s">
        <v>335</v>
      </c>
      <c r="AG4" s="203" t="s">
        <v>335</v>
      </c>
      <c r="AH4" s="852" t="s">
        <v>994</v>
      </c>
      <c r="AI4" s="853" t="s">
        <v>1001</v>
      </c>
      <c r="AJ4" s="852" t="s">
        <v>1112</v>
      </c>
      <c r="AK4" s="854" t="s">
        <v>1001</v>
      </c>
    </row>
    <row r="5" spans="1:37" ht="15" customHeight="1">
      <c r="A5" s="847"/>
      <c r="B5" s="205" t="s">
        <v>336</v>
      </c>
      <c r="C5" s="205"/>
      <c r="D5" s="205" t="s">
        <v>337</v>
      </c>
      <c r="E5" s="205" t="s">
        <v>338</v>
      </c>
      <c r="F5" s="205" t="s">
        <v>846</v>
      </c>
      <c r="G5" s="205" t="s">
        <v>339</v>
      </c>
      <c r="H5" s="205" t="s">
        <v>340</v>
      </c>
      <c r="I5" s="205" t="s">
        <v>341</v>
      </c>
      <c r="J5" s="205" t="s">
        <v>342</v>
      </c>
      <c r="K5" s="205" t="s">
        <v>343</v>
      </c>
      <c r="L5" s="205" t="s">
        <v>344</v>
      </c>
      <c r="M5" s="205" t="s">
        <v>345</v>
      </c>
      <c r="N5" s="205">
        <v>72112</v>
      </c>
      <c r="O5" s="245">
        <v>72312</v>
      </c>
      <c r="P5" s="205" t="s">
        <v>346</v>
      </c>
      <c r="Q5" s="205" t="s">
        <v>347</v>
      </c>
      <c r="R5" s="205" t="s">
        <v>637</v>
      </c>
      <c r="S5" s="205" t="s">
        <v>348</v>
      </c>
      <c r="T5" s="205" t="s">
        <v>349</v>
      </c>
      <c r="U5" s="243" t="s">
        <v>811</v>
      </c>
      <c r="V5" s="205" t="s">
        <v>350</v>
      </c>
      <c r="W5" s="205">
        <v>103010</v>
      </c>
      <c r="X5" s="205">
        <v>104042</v>
      </c>
      <c r="Y5" s="205">
        <v>104051</v>
      </c>
      <c r="Z5" s="205">
        <v>105010</v>
      </c>
      <c r="AA5" s="205">
        <v>107051</v>
      </c>
      <c r="AB5" s="205">
        <v>107052</v>
      </c>
      <c r="AC5" s="205">
        <v>107052</v>
      </c>
      <c r="AD5" s="205">
        <v>107060</v>
      </c>
      <c r="AE5" s="205">
        <v>900070</v>
      </c>
      <c r="AF5" s="205" t="s">
        <v>351</v>
      </c>
      <c r="AG5" s="849" t="s">
        <v>352</v>
      </c>
      <c r="AH5" s="852"/>
      <c r="AI5" s="853"/>
      <c r="AJ5" s="852"/>
      <c r="AK5" s="854"/>
    </row>
    <row r="6" spans="1:37" ht="15" customHeight="1">
      <c r="A6" s="847"/>
      <c r="B6" s="205" t="s">
        <v>353</v>
      </c>
      <c r="C6" s="205"/>
      <c r="D6" s="205">
        <v>841112</v>
      </c>
      <c r="E6" s="205">
        <v>960302</v>
      </c>
      <c r="F6" s="205">
        <v>841913</v>
      </c>
      <c r="G6" s="205">
        <v>841913</v>
      </c>
      <c r="H6" s="205">
        <v>890444</v>
      </c>
      <c r="I6" s="205">
        <v>890442</v>
      </c>
      <c r="J6" s="205">
        <v>493909</v>
      </c>
      <c r="K6" s="205">
        <v>522001</v>
      </c>
      <c r="L6" s="205">
        <v>841402</v>
      </c>
      <c r="M6" s="205">
        <v>841403</v>
      </c>
      <c r="N6" s="205"/>
      <c r="O6" s="245"/>
      <c r="P6" s="205"/>
      <c r="Q6" s="205">
        <v>910123</v>
      </c>
      <c r="R6" s="205">
        <v>910502</v>
      </c>
      <c r="S6" s="205">
        <v>890301</v>
      </c>
      <c r="T6" s="205"/>
      <c r="U6" s="205">
        <v>562913</v>
      </c>
      <c r="V6" s="205"/>
      <c r="W6" s="205">
        <v>882123</v>
      </c>
      <c r="X6" s="205"/>
      <c r="Y6" s="205"/>
      <c r="Z6" s="205">
        <v>882111</v>
      </c>
      <c r="AA6" s="205"/>
      <c r="AB6" s="205"/>
      <c r="AC6" s="205"/>
      <c r="AD6" s="205">
        <v>882122</v>
      </c>
      <c r="AE6" s="205">
        <v>841908</v>
      </c>
      <c r="AF6" s="205">
        <v>890441</v>
      </c>
      <c r="AG6" s="849"/>
      <c r="AH6" s="852"/>
      <c r="AI6" s="853"/>
      <c r="AJ6" s="852"/>
      <c r="AK6" s="854"/>
    </row>
    <row r="7" spans="1:37" ht="59.25" customHeight="1">
      <c r="A7" s="848"/>
      <c r="B7" s="205" t="s">
        <v>664</v>
      </c>
      <c r="C7" s="205"/>
      <c r="D7" s="206" t="s">
        <v>354</v>
      </c>
      <c r="E7" s="206" t="s">
        <v>355</v>
      </c>
      <c r="F7" s="206" t="s">
        <v>847</v>
      </c>
      <c r="G7" s="206" t="s">
        <v>356</v>
      </c>
      <c r="H7" s="205" t="s">
        <v>357</v>
      </c>
      <c r="I7" s="206" t="s">
        <v>358</v>
      </c>
      <c r="J7" s="206" t="s">
        <v>359</v>
      </c>
      <c r="K7" s="206" t="s">
        <v>360</v>
      </c>
      <c r="L7" s="205" t="s">
        <v>361</v>
      </c>
      <c r="M7" s="206" t="s">
        <v>362</v>
      </c>
      <c r="N7" s="206" t="s">
        <v>68</v>
      </c>
      <c r="O7" s="206" t="s">
        <v>71</v>
      </c>
      <c r="P7" s="206" t="s">
        <v>363</v>
      </c>
      <c r="Q7" s="206" t="s">
        <v>364</v>
      </c>
      <c r="R7" s="206" t="s">
        <v>638</v>
      </c>
      <c r="S7" s="206" t="s">
        <v>365</v>
      </c>
      <c r="T7" s="206" t="s">
        <v>366</v>
      </c>
      <c r="U7" s="206" t="s">
        <v>908</v>
      </c>
      <c r="V7" s="206" t="s">
        <v>367</v>
      </c>
      <c r="W7" s="206" t="s">
        <v>368</v>
      </c>
      <c r="X7" s="206" t="s">
        <v>369</v>
      </c>
      <c r="Y7" s="206" t="s">
        <v>370</v>
      </c>
      <c r="Z7" s="206" t="s">
        <v>371</v>
      </c>
      <c r="AA7" s="206" t="s">
        <v>372</v>
      </c>
      <c r="AB7" s="206" t="s">
        <v>888</v>
      </c>
      <c r="AC7" s="206" t="s">
        <v>373</v>
      </c>
      <c r="AD7" s="206" t="s">
        <v>374</v>
      </c>
      <c r="AE7" s="206" t="s">
        <v>375</v>
      </c>
      <c r="AF7" s="206" t="s">
        <v>376</v>
      </c>
      <c r="AG7" s="849"/>
      <c r="AH7" s="852"/>
      <c r="AI7" s="853"/>
      <c r="AJ7" s="852"/>
      <c r="AK7" s="854"/>
    </row>
    <row r="8" spans="1:37" ht="15.75">
      <c r="A8" s="230" t="s">
        <v>377</v>
      </c>
      <c r="B8" s="210" t="s">
        <v>378</v>
      </c>
      <c r="C8" s="211" t="s">
        <v>379</v>
      </c>
      <c r="D8" s="201"/>
      <c r="E8" s="201"/>
      <c r="F8" s="201"/>
      <c r="G8" s="201"/>
      <c r="H8" s="201"/>
      <c r="I8" s="201">
        <v>2252321</v>
      </c>
      <c r="J8" s="201"/>
      <c r="K8" s="201"/>
      <c r="L8" s="201"/>
      <c r="M8" s="201"/>
      <c r="N8" s="201"/>
      <c r="O8" s="200"/>
      <c r="P8" s="201">
        <v>2529600</v>
      </c>
      <c r="Q8" s="201"/>
      <c r="R8" s="201">
        <v>342000</v>
      </c>
      <c r="S8" s="201"/>
      <c r="T8" s="201"/>
      <c r="U8" s="201">
        <v>1998000</v>
      </c>
      <c r="V8" s="201">
        <v>1752000</v>
      </c>
      <c r="W8" s="201"/>
      <c r="X8" s="201"/>
      <c r="Y8" s="201"/>
      <c r="Z8" s="201"/>
      <c r="AA8" s="201"/>
      <c r="AB8" s="201">
        <v>1856400</v>
      </c>
      <c r="AC8" s="201"/>
      <c r="AD8" s="201"/>
      <c r="AE8" s="201"/>
      <c r="AF8" s="201"/>
      <c r="AG8" s="262">
        <f>SUM(D8:AF8)</f>
        <v>10730321</v>
      </c>
      <c r="AH8" s="405">
        <v>5774701</v>
      </c>
      <c r="AI8" s="262">
        <f>SUM(AG8:AH8)</f>
        <v>16505022</v>
      </c>
      <c r="AJ8" s="521">
        <f aca="true" t="shared" si="0" ref="AJ8:AJ22">AK8-AI8</f>
        <v>-3462132</v>
      </c>
      <c r="AK8" s="522">
        <v>13042890</v>
      </c>
    </row>
    <row r="9" spans="1:37" ht="19.5" customHeight="1">
      <c r="A9" s="230" t="s">
        <v>380</v>
      </c>
      <c r="B9" s="210" t="s">
        <v>381</v>
      </c>
      <c r="C9" s="212" t="s">
        <v>382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0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62">
        <f aca="true" t="shared" si="1" ref="AG9:AG75">SUM(D9:AF9)</f>
        <v>0</v>
      </c>
      <c r="AH9" s="405"/>
      <c r="AI9" s="406"/>
      <c r="AJ9" s="521">
        <f t="shared" si="0"/>
        <v>0</v>
      </c>
      <c r="AK9" s="522"/>
    </row>
    <row r="10" spans="1:37" ht="19.5" customHeight="1">
      <c r="A10" s="230" t="s">
        <v>383</v>
      </c>
      <c r="B10" s="210" t="s">
        <v>384</v>
      </c>
      <c r="C10" s="212" t="s">
        <v>385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0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62">
        <f t="shared" si="1"/>
        <v>0</v>
      </c>
      <c r="AH10" s="405"/>
      <c r="AI10" s="406"/>
      <c r="AJ10" s="521">
        <f t="shared" si="0"/>
        <v>0</v>
      </c>
      <c r="AK10" s="522"/>
    </row>
    <row r="11" spans="1:37" ht="19.5" customHeight="1">
      <c r="A11" s="230" t="s">
        <v>386</v>
      </c>
      <c r="B11" s="213" t="s">
        <v>387</v>
      </c>
      <c r="C11" s="212" t="s">
        <v>388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0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62">
        <f t="shared" si="1"/>
        <v>0</v>
      </c>
      <c r="AH11" s="405"/>
      <c r="AI11" s="406"/>
      <c r="AJ11" s="521">
        <f t="shared" si="0"/>
        <v>0</v>
      </c>
      <c r="AK11" s="522"/>
    </row>
    <row r="12" spans="1:37" ht="19.5" customHeight="1">
      <c r="A12" s="230" t="s">
        <v>389</v>
      </c>
      <c r="B12" s="213" t="s">
        <v>390</v>
      </c>
      <c r="C12" s="212" t="s">
        <v>391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0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62">
        <f t="shared" si="1"/>
        <v>0</v>
      </c>
      <c r="AH12" s="405"/>
      <c r="AI12" s="406"/>
      <c r="AJ12" s="521">
        <f t="shared" si="0"/>
        <v>0</v>
      </c>
      <c r="AK12" s="522"/>
    </row>
    <row r="13" spans="1:37" ht="19.5" customHeight="1">
      <c r="A13" s="230" t="s">
        <v>392</v>
      </c>
      <c r="B13" s="213" t="s">
        <v>393</v>
      </c>
      <c r="C13" s="212" t="s">
        <v>394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0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62">
        <f t="shared" si="1"/>
        <v>0</v>
      </c>
      <c r="AH13" s="405"/>
      <c r="AI13" s="406"/>
      <c r="AJ13" s="521">
        <f t="shared" si="0"/>
        <v>0</v>
      </c>
      <c r="AK13" s="522"/>
    </row>
    <row r="14" spans="1:37" ht="19.5" customHeight="1">
      <c r="A14" s="230">
        <v>2</v>
      </c>
      <c r="B14" s="213" t="s">
        <v>384</v>
      </c>
      <c r="C14" s="212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0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62"/>
      <c r="AH14" s="405"/>
      <c r="AI14" s="406"/>
      <c r="AJ14" s="521">
        <f t="shared" si="0"/>
        <v>650000</v>
      </c>
      <c r="AK14" s="522">
        <v>650000</v>
      </c>
    </row>
    <row r="15" spans="1:37" ht="19.5" customHeight="1">
      <c r="A15" s="230">
        <v>2</v>
      </c>
      <c r="B15" s="213" t="s">
        <v>395</v>
      </c>
      <c r="C15" s="212" t="s">
        <v>396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0"/>
      <c r="P15" s="201">
        <v>96000</v>
      </c>
      <c r="Q15" s="201"/>
      <c r="R15" s="201"/>
      <c r="S15" s="201"/>
      <c r="T15" s="201"/>
      <c r="U15" s="201">
        <v>144000</v>
      </c>
      <c r="V15" s="201">
        <v>96000</v>
      </c>
      <c r="W15" s="201"/>
      <c r="X15" s="201"/>
      <c r="Y15" s="201"/>
      <c r="Z15" s="201"/>
      <c r="AA15" s="201"/>
      <c r="AB15" s="201">
        <v>96000</v>
      </c>
      <c r="AC15" s="201"/>
      <c r="AD15" s="201"/>
      <c r="AE15" s="201"/>
      <c r="AF15" s="201"/>
      <c r="AG15" s="262">
        <f t="shared" si="1"/>
        <v>432000</v>
      </c>
      <c r="AH15" s="405"/>
      <c r="AI15" s="262">
        <f aca="true" t="shared" si="2" ref="AI15:AI79">SUM(AG15:AH15)</f>
        <v>432000</v>
      </c>
      <c r="AJ15" s="521">
        <f t="shared" si="0"/>
        <v>65500</v>
      </c>
      <c r="AK15" s="522">
        <v>497500</v>
      </c>
    </row>
    <row r="16" spans="1:37" ht="19.5" customHeight="1">
      <c r="A16" s="230" t="s">
        <v>397</v>
      </c>
      <c r="B16" s="213" t="s">
        <v>398</v>
      </c>
      <c r="C16" s="214" t="s">
        <v>399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0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62">
        <f t="shared" si="1"/>
        <v>0</v>
      </c>
      <c r="AH16" s="405"/>
      <c r="AI16" s="262">
        <f t="shared" si="2"/>
        <v>0</v>
      </c>
      <c r="AJ16" s="521">
        <f t="shared" si="0"/>
        <v>0</v>
      </c>
      <c r="AK16" s="522"/>
    </row>
    <row r="17" spans="1:37" ht="19.5" customHeight="1">
      <c r="A17" s="230">
        <v>3</v>
      </c>
      <c r="B17" s="215" t="s">
        <v>400</v>
      </c>
      <c r="C17" s="212" t="s">
        <v>401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0"/>
      <c r="P17" s="201">
        <v>36000</v>
      </c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62">
        <f t="shared" si="1"/>
        <v>36000</v>
      </c>
      <c r="AH17" s="405"/>
      <c r="AI17" s="262">
        <f t="shared" si="2"/>
        <v>36000</v>
      </c>
      <c r="AJ17" s="521">
        <f t="shared" si="0"/>
        <v>-7675</v>
      </c>
      <c r="AK17" s="522">
        <v>28325</v>
      </c>
    </row>
    <row r="18" spans="1:37" ht="19.5" customHeight="1">
      <c r="A18" s="230">
        <v>4</v>
      </c>
      <c r="B18" s="215" t="s">
        <v>402</v>
      </c>
      <c r="C18" s="212" t="s">
        <v>403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0"/>
      <c r="P18" s="201">
        <v>12000</v>
      </c>
      <c r="Q18" s="201"/>
      <c r="R18" s="201"/>
      <c r="S18" s="201"/>
      <c r="T18" s="201"/>
      <c r="U18" s="201">
        <v>24000</v>
      </c>
      <c r="V18" s="201"/>
      <c r="W18" s="201"/>
      <c r="X18" s="201"/>
      <c r="Y18" s="201"/>
      <c r="Z18" s="201"/>
      <c r="AA18" s="201"/>
      <c r="AB18" s="201">
        <v>12000</v>
      </c>
      <c r="AC18" s="201"/>
      <c r="AD18" s="201"/>
      <c r="AE18" s="201"/>
      <c r="AF18" s="201"/>
      <c r="AG18" s="262">
        <f t="shared" si="1"/>
        <v>48000</v>
      </c>
      <c r="AH18" s="405"/>
      <c r="AI18" s="262">
        <f t="shared" si="2"/>
        <v>48000</v>
      </c>
      <c r="AJ18" s="521">
        <f t="shared" si="0"/>
        <v>0</v>
      </c>
      <c r="AK18" s="522">
        <v>48000</v>
      </c>
    </row>
    <row r="19" spans="1:37" ht="19.5" customHeight="1">
      <c r="A19" s="230" t="s">
        <v>404</v>
      </c>
      <c r="B19" s="215" t="s">
        <v>405</v>
      </c>
      <c r="C19" s="212" t="s">
        <v>406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0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62">
        <f t="shared" si="1"/>
        <v>0</v>
      </c>
      <c r="AH19" s="405"/>
      <c r="AI19" s="262">
        <f t="shared" si="2"/>
        <v>0</v>
      </c>
      <c r="AJ19" s="521">
        <f t="shared" si="0"/>
        <v>0</v>
      </c>
      <c r="AK19" s="522"/>
    </row>
    <row r="20" spans="1:37" s="94" customFormat="1" ht="19.5" customHeight="1">
      <c r="A20" s="230" t="s">
        <v>407</v>
      </c>
      <c r="B20" s="215" t="s">
        <v>408</v>
      </c>
      <c r="C20" s="212" t="s">
        <v>409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0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62">
        <f t="shared" si="1"/>
        <v>0</v>
      </c>
      <c r="AH20" s="405"/>
      <c r="AI20" s="262">
        <f t="shared" si="2"/>
        <v>0</v>
      </c>
      <c r="AJ20" s="521">
        <f t="shared" si="0"/>
        <v>0</v>
      </c>
      <c r="AK20" s="522"/>
    </row>
    <row r="21" spans="1:37" s="94" customFormat="1" ht="19.5" customHeight="1">
      <c r="A21" s="230" t="s">
        <v>410</v>
      </c>
      <c r="B21" s="215" t="s">
        <v>411</v>
      </c>
      <c r="C21" s="212" t="s">
        <v>412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0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62">
        <f t="shared" si="1"/>
        <v>0</v>
      </c>
      <c r="AH21" s="405"/>
      <c r="AI21" s="262">
        <f t="shared" si="2"/>
        <v>0</v>
      </c>
      <c r="AJ21" s="521">
        <f t="shared" si="0"/>
        <v>0</v>
      </c>
      <c r="AK21" s="522"/>
    </row>
    <row r="22" spans="1:37" s="94" customFormat="1" ht="19.5" customHeight="1">
      <c r="A22" s="230"/>
      <c r="B22" s="215" t="s">
        <v>411</v>
      </c>
      <c r="C22" s="212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0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62"/>
      <c r="AH22" s="405"/>
      <c r="AI22" s="262"/>
      <c r="AJ22" s="521">
        <f t="shared" si="0"/>
        <v>67812</v>
      </c>
      <c r="AK22" s="522">
        <v>67812</v>
      </c>
    </row>
    <row r="23" spans="1:37" s="94" customFormat="1" ht="19.5" customHeight="1">
      <c r="A23" s="229">
        <v>5</v>
      </c>
      <c r="B23" s="216" t="s">
        <v>413</v>
      </c>
      <c r="C23" s="217" t="s">
        <v>414</v>
      </c>
      <c r="D23" s="200">
        <f aca="true" t="shared" si="3" ref="D23:J23">SUM(D8:D21)</f>
        <v>0</v>
      </c>
      <c r="E23" s="200">
        <f t="shared" si="3"/>
        <v>0</v>
      </c>
      <c r="F23" s="200">
        <f t="shared" si="3"/>
        <v>0</v>
      </c>
      <c r="G23" s="200">
        <f t="shared" si="3"/>
        <v>0</v>
      </c>
      <c r="H23" s="200">
        <f t="shared" si="3"/>
        <v>0</v>
      </c>
      <c r="I23" s="200">
        <f t="shared" si="3"/>
        <v>2252321</v>
      </c>
      <c r="J23" s="200">
        <f t="shared" si="3"/>
        <v>0</v>
      </c>
      <c r="K23" s="200">
        <f>SUM(K8:K21)</f>
        <v>0</v>
      </c>
      <c r="L23" s="200">
        <f>SUM(L8:L21)</f>
        <v>0</v>
      </c>
      <c r="M23" s="200">
        <f>SUM(M8:M21)</f>
        <v>0</v>
      </c>
      <c r="N23" s="200">
        <f>SUM(N8:N21)</f>
        <v>0</v>
      </c>
      <c r="O23" s="200">
        <f>SUM(O8:O21)</f>
        <v>0</v>
      </c>
      <c r="P23" s="200">
        <f aca="true" t="shared" si="4" ref="P23:W23">SUM(P8:P21)</f>
        <v>2673600</v>
      </c>
      <c r="Q23" s="200">
        <f t="shared" si="4"/>
        <v>0</v>
      </c>
      <c r="R23" s="200">
        <f t="shared" si="4"/>
        <v>342000</v>
      </c>
      <c r="S23" s="200">
        <f t="shared" si="4"/>
        <v>0</v>
      </c>
      <c r="T23" s="200">
        <f t="shared" si="4"/>
        <v>0</v>
      </c>
      <c r="U23" s="200">
        <f t="shared" si="4"/>
        <v>2166000</v>
      </c>
      <c r="V23" s="200">
        <f t="shared" si="4"/>
        <v>1848000</v>
      </c>
      <c r="W23" s="200">
        <f t="shared" si="4"/>
        <v>0</v>
      </c>
      <c r="X23" s="200">
        <f aca="true" t="shared" si="5" ref="X23:AF23">SUM(X8:X21)</f>
        <v>0</v>
      </c>
      <c r="Y23" s="200">
        <f t="shared" si="5"/>
        <v>0</v>
      </c>
      <c r="Z23" s="200">
        <f t="shared" si="5"/>
        <v>0</v>
      </c>
      <c r="AA23" s="200">
        <f t="shared" si="5"/>
        <v>0</v>
      </c>
      <c r="AB23" s="200">
        <f t="shared" si="5"/>
        <v>1964400</v>
      </c>
      <c r="AC23" s="200">
        <f t="shared" si="5"/>
        <v>0</v>
      </c>
      <c r="AD23" s="200">
        <f t="shared" si="5"/>
        <v>0</v>
      </c>
      <c r="AE23" s="200">
        <f t="shared" si="5"/>
        <v>0</v>
      </c>
      <c r="AF23" s="200">
        <f t="shared" si="5"/>
        <v>0</v>
      </c>
      <c r="AG23" s="262">
        <f t="shared" si="1"/>
        <v>11246321</v>
      </c>
      <c r="AH23" s="262">
        <f>SUM(AH8:AH21)</f>
        <v>5774701</v>
      </c>
      <c r="AI23" s="262">
        <f t="shared" si="2"/>
        <v>17021022</v>
      </c>
      <c r="AJ23" s="521">
        <f>SUM(AJ8:AJ22)</f>
        <v>-2686495</v>
      </c>
      <c r="AK23" s="522">
        <f>SUM(AK8:AK22)</f>
        <v>14334527</v>
      </c>
    </row>
    <row r="24" spans="1:37" ht="19.5" customHeight="1">
      <c r="A24" s="230">
        <v>6</v>
      </c>
      <c r="B24" s="215" t="s">
        <v>415</v>
      </c>
      <c r="C24" s="212" t="s">
        <v>416</v>
      </c>
      <c r="D24" s="201">
        <v>2304632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0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62">
        <f t="shared" si="1"/>
        <v>2304632</v>
      </c>
      <c r="AH24" s="405">
        <v>1023692</v>
      </c>
      <c r="AI24" s="262">
        <f t="shared" si="2"/>
        <v>3328324</v>
      </c>
      <c r="AJ24" s="521">
        <f>AK24-AI24</f>
        <v>-266406</v>
      </c>
      <c r="AK24" s="522">
        <v>3061918</v>
      </c>
    </row>
    <row r="25" spans="1:37" ht="29.25" customHeight="1">
      <c r="A25" s="230">
        <v>7</v>
      </c>
      <c r="B25" s="215" t="s">
        <v>417</v>
      </c>
      <c r="C25" s="212" t="s">
        <v>418</v>
      </c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0"/>
      <c r="P25" s="201"/>
      <c r="Q25" s="201">
        <v>354000</v>
      </c>
      <c r="R25" s="201">
        <v>110000</v>
      </c>
      <c r="S25" s="201"/>
      <c r="T25" s="201"/>
      <c r="U25" s="201">
        <v>270000</v>
      </c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62">
        <f t="shared" si="1"/>
        <v>734000</v>
      </c>
      <c r="AH25" s="405">
        <v>-48405</v>
      </c>
      <c r="AI25" s="262">
        <f t="shared" si="2"/>
        <v>685595</v>
      </c>
      <c r="AJ25" s="521">
        <f>AK25-AI25</f>
        <v>18023</v>
      </c>
      <c r="AK25" s="522">
        <v>703618</v>
      </c>
    </row>
    <row r="26" spans="1:37" ht="19.5" customHeight="1">
      <c r="A26" s="230" t="s">
        <v>419</v>
      </c>
      <c r="B26" s="218" t="s">
        <v>420</v>
      </c>
      <c r="C26" s="212" t="s">
        <v>421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0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62">
        <f t="shared" si="1"/>
        <v>0</v>
      </c>
      <c r="AH26" s="262"/>
      <c r="AI26" s="262">
        <f t="shared" si="2"/>
        <v>0</v>
      </c>
      <c r="AJ26" s="521">
        <f>AK26-AI26</f>
        <v>0</v>
      </c>
      <c r="AK26" s="522"/>
    </row>
    <row r="27" spans="1:37" ht="19.5" customHeight="1">
      <c r="A27" s="229">
        <v>8</v>
      </c>
      <c r="B27" s="219" t="s">
        <v>422</v>
      </c>
      <c r="C27" s="217" t="s">
        <v>423</v>
      </c>
      <c r="D27" s="200">
        <f aca="true" t="shared" si="6" ref="D27:J27">SUM(D24:D26)</f>
        <v>2304632</v>
      </c>
      <c r="E27" s="200">
        <f t="shared" si="6"/>
        <v>0</v>
      </c>
      <c r="F27" s="200">
        <f t="shared" si="6"/>
        <v>0</v>
      </c>
      <c r="G27" s="200">
        <f t="shared" si="6"/>
        <v>0</v>
      </c>
      <c r="H27" s="200">
        <f t="shared" si="6"/>
        <v>0</v>
      </c>
      <c r="I27" s="200">
        <f t="shared" si="6"/>
        <v>0</v>
      </c>
      <c r="J27" s="200">
        <f t="shared" si="6"/>
        <v>0</v>
      </c>
      <c r="K27" s="200">
        <f aca="true" t="shared" si="7" ref="K27:Q27">SUM(K24:K26)</f>
        <v>0</v>
      </c>
      <c r="L27" s="200">
        <f t="shared" si="7"/>
        <v>0</v>
      </c>
      <c r="M27" s="200">
        <f t="shared" si="7"/>
        <v>0</v>
      </c>
      <c r="N27" s="200">
        <f t="shared" si="7"/>
        <v>0</v>
      </c>
      <c r="O27" s="200">
        <f t="shared" si="7"/>
        <v>0</v>
      </c>
      <c r="P27" s="200">
        <f t="shared" si="7"/>
        <v>0</v>
      </c>
      <c r="Q27" s="200">
        <f t="shared" si="7"/>
        <v>354000</v>
      </c>
      <c r="R27" s="200">
        <f>SUM(R25:R26)</f>
        <v>110000</v>
      </c>
      <c r="S27" s="200">
        <f aca="true" t="shared" si="8" ref="S27:AF27">SUM(S24:S26)</f>
        <v>0</v>
      </c>
      <c r="T27" s="200">
        <f t="shared" si="8"/>
        <v>0</v>
      </c>
      <c r="U27" s="200">
        <f t="shared" si="8"/>
        <v>270000</v>
      </c>
      <c r="V27" s="200">
        <f t="shared" si="8"/>
        <v>0</v>
      </c>
      <c r="W27" s="200">
        <f t="shared" si="8"/>
        <v>0</v>
      </c>
      <c r="X27" s="200">
        <f t="shared" si="8"/>
        <v>0</v>
      </c>
      <c r="Y27" s="200">
        <f t="shared" si="8"/>
        <v>0</v>
      </c>
      <c r="Z27" s="200">
        <f t="shared" si="8"/>
        <v>0</v>
      </c>
      <c r="AA27" s="200">
        <f t="shared" si="8"/>
        <v>0</v>
      </c>
      <c r="AB27" s="200">
        <f t="shared" si="8"/>
        <v>0</v>
      </c>
      <c r="AC27" s="200">
        <f t="shared" si="8"/>
        <v>0</v>
      </c>
      <c r="AD27" s="200">
        <f t="shared" si="8"/>
        <v>0</v>
      </c>
      <c r="AE27" s="200">
        <f t="shared" si="8"/>
        <v>0</v>
      </c>
      <c r="AF27" s="200">
        <f t="shared" si="8"/>
        <v>0</v>
      </c>
      <c r="AG27" s="262">
        <f t="shared" si="1"/>
        <v>3038632</v>
      </c>
      <c r="AH27" s="262">
        <f>SUM(AH24:AH26)</f>
        <v>975287</v>
      </c>
      <c r="AI27" s="262">
        <f t="shared" si="2"/>
        <v>4013919</v>
      </c>
      <c r="AJ27" s="521">
        <f>SUM(AJ24:AJ26)</f>
        <v>-248383</v>
      </c>
      <c r="AK27" s="522">
        <f>SUM(AK24:AK26)</f>
        <v>3765536</v>
      </c>
    </row>
    <row r="28" spans="1:37" ht="19.5" customHeight="1">
      <c r="A28" s="229">
        <v>9</v>
      </c>
      <c r="B28" s="216" t="s">
        <v>424</v>
      </c>
      <c r="C28" s="217" t="s">
        <v>320</v>
      </c>
      <c r="D28" s="200">
        <f aca="true" t="shared" si="9" ref="D28:K28">SUM(D23+D27)</f>
        <v>2304632</v>
      </c>
      <c r="E28" s="200">
        <f t="shared" si="9"/>
        <v>0</v>
      </c>
      <c r="F28" s="200">
        <f t="shared" si="9"/>
        <v>0</v>
      </c>
      <c r="G28" s="200">
        <f t="shared" si="9"/>
        <v>0</v>
      </c>
      <c r="H28" s="200">
        <f t="shared" si="9"/>
        <v>0</v>
      </c>
      <c r="I28" s="200">
        <f t="shared" si="9"/>
        <v>2252321</v>
      </c>
      <c r="J28" s="200">
        <f t="shared" si="9"/>
        <v>0</v>
      </c>
      <c r="K28" s="200">
        <f t="shared" si="9"/>
        <v>0</v>
      </c>
      <c r="L28" s="200">
        <f>SUM(L23+L27)</f>
        <v>0</v>
      </c>
      <c r="M28" s="200">
        <f>SUM(M23+M27)</f>
        <v>0</v>
      </c>
      <c r="N28" s="200">
        <f>SUM(N23+N27)</f>
        <v>0</v>
      </c>
      <c r="O28" s="200">
        <f>SUM(O23+O27)</f>
        <v>0</v>
      </c>
      <c r="P28" s="200">
        <f aca="true" t="shared" si="10" ref="P28:X28">SUM(P23+P27)</f>
        <v>2673600</v>
      </c>
      <c r="Q28" s="200">
        <f t="shared" si="10"/>
        <v>354000</v>
      </c>
      <c r="R28" s="200">
        <f t="shared" si="10"/>
        <v>452000</v>
      </c>
      <c r="S28" s="200">
        <f t="shared" si="10"/>
        <v>0</v>
      </c>
      <c r="T28" s="200">
        <f t="shared" si="10"/>
        <v>0</v>
      </c>
      <c r="U28" s="200">
        <f t="shared" si="10"/>
        <v>2436000</v>
      </c>
      <c r="V28" s="200">
        <f t="shared" si="10"/>
        <v>1848000</v>
      </c>
      <c r="W28" s="200">
        <f t="shared" si="10"/>
        <v>0</v>
      </c>
      <c r="X28" s="200">
        <f t="shared" si="10"/>
        <v>0</v>
      </c>
      <c r="Y28" s="200">
        <f aca="true" t="shared" si="11" ref="Y28:AF28">SUM(Y23+Y27)</f>
        <v>0</v>
      </c>
      <c r="Z28" s="200">
        <f t="shared" si="11"/>
        <v>0</v>
      </c>
      <c r="AA28" s="200">
        <f t="shared" si="11"/>
        <v>0</v>
      </c>
      <c r="AB28" s="200">
        <f t="shared" si="11"/>
        <v>1964400</v>
      </c>
      <c r="AC28" s="200">
        <f t="shared" si="11"/>
        <v>0</v>
      </c>
      <c r="AD28" s="200">
        <f t="shared" si="11"/>
        <v>0</v>
      </c>
      <c r="AE28" s="200">
        <f t="shared" si="11"/>
        <v>0</v>
      </c>
      <c r="AF28" s="200">
        <f t="shared" si="11"/>
        <v>0</v>
      </c>
      <c r="AG28" s="262">
        <f t="shared" si="1"/>
        <v>14284953</v>
      </c>
      <c r="AH28" s="262">
        <f>AH23+AH27</f>
        <v>6749988</v>
      </c>
      <c r="AI28" s="262">
        <f t="shared" si="2"/>
        <v>21034941</v>
      </c>
      <c r="AJ28" s="521">
        <f>AJ23+AJ27</f>
        <v>-2934878</v>
      </c>
      <c r="AK28" s="522">
        <f>AK23+AK27</f>
        <v>18100063</v>
      </c>
    </row>
    <row r="29" spans="1:37" s="93" customFormat="1" ht="19.5" customHeight="1">
      <c r="A29" s="229">
        <v>10</v>
      </c>
      <c r="B29" s="219" t="s">
        <v>425</v>
      </c>
      <c r="C29" s="217" t="s">
        <v>322</v>
      </c>
      <c r="D29" s="200">
        <v>484380</v>
      </c>
      <c r="E29" s="200"/>
      <c r="F29" s="200"/>
      <c r="G29" s="200"/>
      <c r="H29" s="200"/>
      <c r="I29" s="200">
        <v>304063</v>
      </c>
      <c r="J29" s="200"/>
      <c r="K29" s="200"/>
      <c r="L29" s="200"/>
      <c r="M29" s="200"/>
      <c r="N29" s="200"/>
      <c r="O29" s="200"/>
      <c r="P29" s="200">
        <v>716122</v>
      </c>
      <c r="Q29" s="200">
        <v>86028</v>
      </c>
      <c r="R29" s="200">
        <v>122040</v>
      </c>
      <c r="S29" s="200"/>
      <c r="T29" s="200"/>
      <c r="U29" s="200">
        <v>654770</v>
      </c>
      <c r="V29" s="200">
        <v>506170</v>
      </c>
      <c r="W29" s="200"/>
      <c r="X29" s="200"/>
      <c r="Y29" s="200"/>
      <c r="Z29" s="200"/>
      <c r="AA29" s="200"/>
      <c r="AB29" s="200">
        <v>580684</v>
      </c>
      <c r="AC29" s="200"/>
      <c r="AD29" s="200"/>
      <c r="AE29" s="200"/>
      <c r="AF29" s="200"/>
      <c r="AG29" s="262">
        <f t="shared" si="1"/>
        <v>3454257</v>
      </c>
      <c r="AH29" s="262">
        <v>1056425</v>
      </c>
      <c r="AI29" s="262">
        <f t="shared" si="2"/>
        <v>4510682</v>
      </c>
      <c r="AJ29" s="521">
        <f>AK29-AI29</f>
        <v>-394681</v>
      </c>
      <c r="AK29" s="522">
        <v>4116001</v>
      </c>
    </row>
    <row r="30" spans="1:37" ht="19.5" customHeight="1">
      <c r="A30" s="230">
        <v>11</v>
      </c>
      <c r="B30" s="215" t="s">
        <v>426</v>
      </c>
      <c r="C30" s="212" t="s">
        <v>427</v>
      </c>
      <c r="D30" s="201">
        <v>180000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0"/>
      <c r="P30" s="201">
        <v>15000</v>
      </c>
      <c r="Q30" s="201"/>
      <c r="R30" s="201">
        <v>444000</v>
      </c>
      <c r="S30" s="201"/>
      <c r="T30" s="201"/>
      <c r="U30" s="201">
        <v>130000</v>
      </c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62">
        <f t="shared" si="1"/>
        <v>769000</v>
      </c>
      <c r="AH30" s="405"/>
      <c r="AI30" s="262">
        <f t="shared" si="2"/>
        <v>769000</v>
      </c>
      <c r="AJ30" s="521">
        <f>AK30-AI30</f>
        <v>-570335</v>
      </c>
      <c r="AK30" s="522">
        <v>198665</v>
      </c>
    </row>
    <row r="31" spans="1:38" ht="19.5" customHeight="1">
      <c r="A31" s="230">
        <v>12</v>
      </c>
      <c r="B31" s="215" t="s">
        <v>428</v>
      </c>
      <c r="C31" s="212" t="s">
        <v>429</v>
      </c>
      <c r="D31" s="201">
        <v>120000</v>
      </c>
      <c r="E31" s="201">
        <v>110000</v>
      </c>
      <c r="F31" s="201"/>
      <c r="G31" s="201"/>
      <c r="H31" s="201"/>
      <c r="I31" s="201"/>
      <c r="J31" s="201">
        <v>115000</v>
      </c>
      <c r="K31" s="201">
        <v>50000</v>
      </c>
      <c r="L31" s="201"/>
      <c r="M31" s="201">
        <v>380000</v>
      </c>
      <c r="N31" s="201"/>
      <c r="O31" s="200"/>
      <c r="P31" s="201">
        <v>10000</v>
      </c>
      <c r="Q31" s="201"/>
      <c r="R31" s="201">
        <v>700000</v>
      </c>
      <c r="S31" s="201"/>
      <c r="T31" s="201"/>
      <c r="U31" s="201">
        <v>2537756</v>
      </c>
      <c r="V31" s="201">
        <v>865748</v>
      </c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62">
        <f t="shared" si="1"/>
        <v>4888504</v>
      </c>
      <c r="AH31" s="405">
        <f>120000+298617+50000</f>
        <v>468617</v>
      </c>
      <c r="AI31" s="262">
        <f t="shared" si="2"/>
        <v>5357121</v>
      </c>
      <c r="AJ31" s="521">
        <f>AK31-AI31</f>
        <v>-1319561</v>
      </c>
      <c r="AK31" s="522">
        <v>4037560</v>
      </c>
      <c r="AL31" s="261"/>
    </row>
    <row r="32" spans="1:37" ht="19.5" customHeight="1">
      <c r="A32" s="230" t="s">
        <v>430</v>
      </c>
      <c r="B32" s="215" t="s">
        <v>431</v>
      </c>
      <c r="C32" s="212" t="s">
        <v>432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0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62">
        <f t="shared" si="1"/>
        <v>0</v>
      </c>
      <c r="AH32" s="405"/>
      <c r="AI32" s="262">
        <f t="shared" si="2"/>
        <v>0</v>
      </c>
      <c r="AJ32" s="521"/>
      <c r="AK32" s="522">
        <f>SUM(AI32:AJ32)</f>
        <v>0</v>
      </c>
    </row>
    <row r="33" spans="1:37" s="93" customFormat="1" ht="19.5" customHeight="1">
      <c r="A33" s="229">
        <v>13</v>
      </c>
      <c r="B33" s="219" t="s">
        <v>433</v>
      </c>
      <c r="C33" s="217" t="s">
        <v>434</v>
      </c>
      <c r="D33" s="200">
        <f aca="true" t="shared" si="12" ref="D33:J33">SUM(D30:D32)</f>
        <v>300000</v>
      </c>
      <c r="E33" s="200">
        <f t="shared" si="12"/>
        <v>110000</v>
      </c>
      <c r="F33" s="200">
        <f t="shared" si="12"/>
        <v>0</v>
      </c>
      <c r="G33" s="200">
        <f t="shared" si="12"/>
        <v>0</v>
      </c>
      <c r="H33" s="200">
        <f t="shared" si="12"/>
        <v>0</v>
      </c>
      <c r="I33" s="200">
        <f t="shared" si="12"/>
        <v>0</v>
      </c>
      <c r="J33" s="200">
        <f t="shared" si="12"/>
        <v>115000</v>
      </c>
      <c r="K33" s="200">
        <f>SUM(K30:K32)</f>
        <v>50000</v>
      </c>
      <c r="L33" s="200">
        <f>SUM(L30:L32)</f>
        <v>0</v>
      </c>
      <c r="M33" s="200">
        <f>SUM(M30:M32)</f>
        <v>380000</v>
      </c>
      <c r="N33" s="200">
        <f>SUM(N30:N32)</f>
        <v>0</v>
      </c>
      <c r="O33" s="200">
        <f>SUM(O30:O32)</f>
        <v>0</v>
      </c>
      <c r="P33" s="200">
        <f aca="true" t="shared" si="13" ref="P33:W33">SUM(P30:P32)</f>
        <v>25000</v>
      </c>
      <c r="Q33" s="200">
        <f t="shared" si="13"/>
        <v>0</v>
      </c>
      <c r="R33" s="200">
        <f t="shared" si="13"/>
        <v>1144000</v>
      </c>
      <c r="S33" s="200">
        <f t="shared" si="13"/>
        <v>0</v>
      </c>
      <c r="T33" s="200">
        <f t="shared" si="13"/>
        <v>0</v>
      </c>
      <c r="U33" s="200">
        <f t="shared" si="13"/>
        <v>2667756</v>
      </c>
      <c r="V33" s="200">
        <f t="shared" si="13"/>
        <v>865748</v>
      </c>
      <c r="W33" s="200">
        <f t="shared" si="13"/>
        <v>0</v>
      </c>
      <c r="X33" s="200">
        <f aca="true" t="shared" si="14" ref="X33:AF33">SUM(X30:X32)</f>
        <v>0</v>
      </c>
      <c r="Y33" s="200">
        <f t="shared" si="14"/>
        <v>0</v>
      </c>
      <c r="Z33" s="200">
        <f t="shared" si="14"/>
        <v>0</v>
      </c>
      <c r="AA33" s="200">
        <f t="shared" si="14"/>
        <v>0</v>
      </c>
      <c r="AB33" s="200">
        <f t="shared" si="14"/>
        <v>0</v>
      </c>
      <c r="AC33" s="200">
        <f t="shared" si="14"/>
        <v>0</v>
      </c>
      <c r="AD33" s="200">
        <f t="shared" si="14"/>
        <v>0</v>
      </c>
      <c r="AE33" s="200">
        <f t="shared" si="14"/>
        <v>0</v>
      </c>
      <c r="AF33" s="200">
        <f t="shared" si="14"/>
        <v>0</v>
      </c>
      <c r="AG33" s="262">
        <f t="shared" si="1"/>
        <v>5657504</v>
      </c>
      <c r="AH33" s="262">
        <f>SUM(AH30:AH32)</f>
        <v>468617</v>
      </c>
      <c r="AI33" s="262">
        <f t="shared" si="2"/>
        <v>6126121</v>
      </c>
      <c r="AJ33" s="522">
        <f aca="true" t="shared" si="15" ref="AJ33:AJ38">AK33-AI33</f>
        <v>-1889896</v>
      </c>
      <c r="AK33" s="522">
        <f>AK30+AK31+AK32</f>
        <v>4236225</v>
      </c>
    </row>
    <row r="34" spans="1:37" ht="19.5" customHeight="1">
      <c r="A34" s="230">
        <v>14</v>
      </c>
      <c r="B34" s="215" t="s">
        <v>435</v>
      </c>
      <c r="C34" s="212" t="s">
        <v>436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0"/>
      <c r="P34" s="201">
        <v>35000</v>
      </c>
      <c r="Q34" s="201">
        <v>65000</v>
      </c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62">
        <f t="shared" si="1"/>
        <v>100000</v>
      </c>
      <c r="AH34" s="405">
        <v>50000</v>
      </c>
      <c r="AI34" s="262">
        <f t="shared" si="2"/>
        <v>150000</v>
      </c>
      <c r="AJ34" s="521">
        <f t="shared" si="15"/>
        <v>55667</v>
      </c>
      <c r="AK34" s="522">
        <v>205667</v>
      </c>
    </row>
    <row r="35" spans="1:37" ht="19.5" customHeight="1">
      <c r="A35" s="230">
        <v>15</v>
      </c>
      <c r="B35" s="215" t="s">
        <v>437</v>
      </c>
      <c r="C35" s="212" t="s">
        <v>438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0"/>
      <c r="P35" s="201">
        <v>50000</v>
      </c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62">
        <f t="shared" si="1"/>
        <v>50000</v>
      </c>
      <c r="AH35" s="405"/>
      <c r="AI35" s="262">
        <f t="shared" si="2"/>
        <v>50000</v>
      </c>
      <c r="AJ35" s="521">
        <f t="shared" si="15"/>
        <v>49858</v>
      </c>
      <c r="AK35" s="522">
        <v>99858</v>
      </c>
    </row>
    <row r="36" spans="1:37" ht="19.5" customHeight="1">
      <c r="A36" s="229">
        <v>16</v>
      </c>
      <c r="B36" s="219" t="s">
        <v>439</v>
      </c>
      <c r="C36" s="217" t="s">
        <v>440</v>
      </c>
      <c r="D36" s="200">
        <f aca="true" t="shared" si="16" ref="D36:J36">SUM(D34:D35)</f>
        <v>0</v>
      </c>
      <c r="E36" s="200">
        <f t="shared" si="16"/>
        <v>0</v>
      </c>
      <c r="F36" s="200">
        <f t="shared" si="16"/>
        <v>0</v>
      </c>
      <c r="G36" s="200">
        <f t="shared" si="16"/>
        <v>0</v>
      </c>
      <c r="H36" s="200">
        <f t="shared" si="16"/>
        <v>0</v>
      </c>
      <c r="I36" s="200">
        <f t="shared" si="16"/>
        <v>0</v>
      </c>
      <c r="J36" s="200">
        <f t="shared" si="16"/>
        <v>0</v>
      </c>
      <c r="K36" s="200">
        <f>SUM(K34:K35)</f>
        <v>0</v>
      </c>
      <c r="L36" s="200">
        <f>SUM(L34:L35)</f>
        <v>0</v>
      </c>
      <c r="M36" s="200">
        <f>SUM(M34:M35)</f>
        <v>0</v>
      </c>
      <c r="N36" s="200">
        <f>SUM(N34:N35)</f>
        <v>0</v>
      </c>
      <c r="O36" s="200">
        <f>SUM(O34:O35)</f>
        <v>0</v>
      </c>
      <c r="P36" s="200">
        <f aca="true" t="shared" si="17" ref="P36:W36">SUM(P34:P35)</f>
        <v>85000</v>
      </c>
      <c r="Q36" s="200">
        <f t="shared" si="17"/>
        <v>65000</v>
      </c>
      <c r="R36" s="200">
        <f t="shared" si="17"/>
        <v>0</v>
      </c>
      <c r="S36" s="200">
        <f t="shared" si="17"/>
        <v>0</v>
      </c>
      <c r="T36" s="200">
        <f t="shared" si="17"/>
        <v>0</v>
      </c>
      <c r="U36" s="200">
        <f t="shared" si="17"/>
        <v>0</v>
      </c>
      <c r="V36" s="200">
        <f t="shared" si="17"/>
        <v>0</v>
      </c>
      <c r="W36" s="200">
        <f t="shared" si="17"/>
        <v>0</v>
      </c>
      <c r="X36" s="200">
        <f aca="true" t="shared" si="18" ref="X36:AF36">SUM(X34:X35)</f>
        <v>0</v>
      </c>
      <c r="Y36" s="200">
        <f t="shared" si="18"/>
        <v>0</v>
      </c>
      <c r="Z36" s="200">
        <f t="shared" si="18"/>
        <v>0</v>
      </c>
      <c r="AA36" s="200">
        <f t="shared" si="18"/>
        <v>0</v>
      </c>
      <c r="AB36" s="200">
        <f t="shared" si="18"/>
        <v>0</v>
      </c>
      <c r="AC36" s="200">
        <f t="shared" si="18"/>
        <v>0</v>
      </c>
      <c r="AD36" s="200">
        <f t="shared" si="18"/>
        <v>0</v>
      </c>
      <c r="AE36" s="200">
        <f t="shared" si="18"/>
        <v>0</v>
      </c>
      <c r="AF36" s="200">
        <f t="shared" si="18"/>
        <v>0</v>
      </c>
      <c r="AG36" s="262">
        <f t="shared" si="1"/>
        <v>150000</v>
      </c>
      <c r="AH36" s="262">
        <f>SUM(AH34:AH35)</f>
        <v>50000</v>
      </c>
      <c r="AI36" s="262">
        <f t="shared" si="2"/>
        <v>200000</v>
      </c>
      <c r="AJ36" s="521">
        <f t="shared" si="15"/>
        <v>105525</v>
      </c>
      <c r="AK36" s="522">
        <f>SUM(AK34:AK35)</f>
        <v>305525</v>
      </c>
    </row>
    <row r="37" spans="1:37" ht="19.5" customHeight="1">
      <c r="A37" s="230">
        <v>17</v>
      </c>
      <c r="B37" s="215" t="s">
        <v>441</v>
      </c>
      <c r="C37" s="212" t="s">
        <v>442</v>
      </c>
      <c r="D37" s="201"/>
      <c r="E37" s="201">
        <v>25000</v>
      </c>
      <c r="F37" s="201"/>
      <c r="G37" s="201"/>
      <c r="H37" s="201"/>
      <c r="I37" s="201"/>
      <c r="J37" s="201"/>
      <c r="K37" s="201"/>
      <c r="L37" s="201">
        <v>1800000</v>
      </c>
      <c r="M37" s="201">
        <v>275000</v>
      </c>
      <c r="N37" s="201"/>
      <c r="O37" s="200"/>
      <c r="P37" s="201"/>
      <c r="Q37" s="201"/>
      <c r="R37" s="201">
        <v>780000</v>
      </c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62">
        <f t="shared" si="1"/>
        <v>2880000</v>
      </c>
      <c r="AH37" s="405"/>
      <c r="AI37" s="262">
        <f t="shared" si="2"/>
        <v>2880000</v>
      </c>
      <c r="AJ37" s="521">
        <f t="shared" si="15"/>
        <v>-218560</v>
      </c>
      <c r="AK37" s="522">
        <v>2661440</v>
      </c>
    </row>
    <row r="38" spans="1:37" ht="15.75" customHeight="1">
      <c r="A38" s="230">
        <v>18</v>
      </c>
      <c r="B38" s="215" t="s">
        <v>443</v>
      </c>
      <c r="C38" s="212" t="s">
        <v>444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0"/>
      <c r="P38" s="201"/>
      <c r="Q38" s="201"/>
      <c r="R38" s="201"/>
      <c r="S38" s="201"/>
      <c r="T38" s="201"/>
      <c r="U38" s="201">
        <v>11521629</v>
      </c>
      <c r="V38" s="201"/>
      <c r="W38" s="201"/>
      <c r="X38" s="201"/>
      <c r="Y38" s="201"/>
      <c r="Z38" s="201"/>
      <c r="AA38" s="201">
        <v>4878705</v>
      </c>
      <c r="AB38" s="201"/>
      <c r="AC38" s="201"/>
      <c r="AD38" s="201"/>
      <c r="AE38" s="201"/>
      <c r="AF38" s="201"/>
      <c r="AG38" s="262">
        <f t="shared" si="1"/>
        <v>16400334</v>
      </c>
      <c r="AH38" s="405"/>
      <c r="AI38" s="262">
        <f t="shared" si="2"/>
        <v>16400334</v>
      </c>
      <c r="AJ38" s="521">
        <f t="shared" si="15"/>
        <v>-1078023</v>
      </c>
      <c r="AK38" s="522">
        <v>15322311</v>
      </c>
    </row>
    <row r="39" spans="1:37" ht="15.75" customHeight="1">
      <c r="A39" s="230">
        <v>19</v>
      </c>
      <c r="B39" s="215" t="s">
        <v>445</v>
      </c>
      <c r="C39" s="212" t="s">
        <v>446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0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62">
        <f t="shared" si="1"/>
        <v>0</v>
      </c>
      <c r="AH39" s="405"/>
      <c r="AI39" s="262">
        <f t="shared" si="2"/>
        <v>0</v>
      </c>
      <c r="AJ39" s="521"/>
      <c r="AK39" s="522"/>
    </row>
    <row r="40" spans="1:37" ht="15.75" customHeight="1">
      <c r="A40" s="230">
        <v>20</v>
      </c>
      <c r="B40" s="215" t="s">
        <v>995</v>
      </c>
      <c r="C40" s="212" t="s">
        <v>446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0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62"/>
      <c r="AH40" s="405">
        <v>8000</v>
      </c>
      <c r="AI40" s="262">
        <f t="shared" si="2"/>
        <v>8000</v>
      </c>
      <c r="AJ40" s="521">
        <f>AK40-AI40</f>
        <v>20000</v>
      </c>
      <c r="AK40" s="522">
        <v>28000</v>
      </c>
    </row>
    <row r="41" spans="1:37" ht="15.75" customHeight="1">
      <c r="A41" s="230">
        <v>21</v>
      </c>
      <c r="B41" s="215" t="s">
        <v>447</v>
      </c>
      <c r="C41" s="212" t="s">
        <v>448</v>
      </c>
      <c r="D41" s="201"/>
      <c r="E41" s="201">
        <v>100000</v>
      </c>
      <c r="F41" s="201"/>
      <c r="G41" s="201"/>
      <c r="H41" s="201"/>
      <c r="I41" s="201"/>
      <c r="J41" s="201">
        <v>200000</v>
      </c>
      <c r="K41" s="201"/>
      <c r="L41" s="201"/>
      <c r="M41" s="201">
        <v>1000000</v>
      </c>
      <c r="N41" s="201"/>
      <c r="O41" s="200"/>
      <c r="P41" s="201"/>
      <c r="Q41" s="201">
        <v>10000</v>
      </c>
      <c r="R41" s="201">
        <v>200000</v>
      </c>
      <c r="S41" s="201"/>
      <c r="T41" s="201"/>
      <c r="U41" s="201">
        <v>50000</v>
      </c>
      <c r="V41" s="201">
        <v>450000</v>
      </c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62">
        <f t="shared" si="1"/>
        <v>2010000</v>
      </c>
      <c r="AH41" s="405">
        <f>208447+90000</f>
        <v>298447</v>
      </c>
      <c r="AI41" s="262">
        <f t="shared" si="2"/>
        <v>2308447</v>
      </c>
      <c r="AJ41" s="521">
        <f>AK41-AI41</f>
        <v>-988803</v>
      </c>
      <c r="AK41" s="522">
        <v>1319644</v>
      </c>
    </row>
    <row r="42" spans="1:37" ht="19.5" customHeight="1">
      <c r="A42" s="230">
        <v>22</v>
      </c>
      <c r="B42" s="215" t="s">
        <v>449</v>
      </c>
      <c r="C42" s="212" t="s">
        <v>450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0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62">
        <f t="shared" si="1"/>
        <v>0</v>
      </c>
      <c r="AH42" s="405"/>
      <c r="AI42" s="262">
        <f t="shared" si="2"/>
        <v>0</v>
      </c>
      <c r="AJ42" s="521"/>
      <c r="AK42" s="522"/>
    </row>
    <row r="43" spans="1:37" ht="19.5" customHeight="1">
      <c r="A43" s="230">
        <v>23</v>
      </c>
      <c r="B43" s="215" t="s">
        <v>449</v>
      </c>
      <c r="C43" s="212" t="s">
        <v>450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0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62"/>
      <c r="AH43" s="405">
        <v>1905000</v>
      </c>
      <c r="AI43" s="262">
        <f t="shared" si="2"/>
        <v>1905000</v>
      </c>
      <c r="AJ43" s="521">
        <f>AK43-AI43</f>
        <v>-515206</v>
      </c>
      <c r="AK43" s="522">
        <v>1389794</v>
      </c>
    </row>
    <row r="44" spans="1:39" ht="19.5" customHeight="1">
      <c r="A44" s="230">
        <v>24</v>
      </c>
      <c r="B44" s="218" t="s">
        <v>451</v>
      </c>
      <c r="C44" s="212" t="s">
        <v>452</v>
      </c>
      <c r="D44" s="201"/>
      <c r="E44" s="201"/>
      <c r="F44" s="201"/>
      <c r="G44" s="201"/>
      <c r="H44" s="201"/>
      <c r="I44" s="201"/>
      <c r="J44" s="201">
        <v>2267000</v>
      </c>
      <c r="K44" s="201"/>
      <c r="L44" s="201"/>
      <c r="M44" s="201"/>
      <c r="N44" s="201"/>
      <c r="O44" s="200"/>
      <c r="P44" s="201">
        <v>50000</v>
      </c>
      <c r="Q44" s="201"/>
      <c r="R44" s="201">
        <v>360000</v>
      </c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62">
        <f t="shared" si="1"/>
        <v>2677000</v>
      </c>
      <c r="AH44" s="405"/>
      <c r="AI44" s="262">
        <f t="shared" si="2"/>
        <v>2677000</v>
      </c>
      <c r="AJ44" s="521">
        <f>AK44-AI44</f>
        <v>204192</v>
      </c>
      <c r="AK44" s="522">
        <v>2881192</v>
      </c>
      <c r="AL44" s="261"/>
      <c r="AM44" s="261"/>
    </row>
    <row r="45" spans="1:39" ht="19.5" customHeight="1">
      <c r="A45" s="230">
        <v>25</v>
      </c>
      <c r="B45" s="215" t="s">
        <v>453</v>
      </c>
      <c r="C45" s="212" t="s">
        <v>454</v>
      </c>
      <c r="D45" s="201">
        <v>970000</v>
      </c>
      <c r="E45" s="201">
        <v>180000</v>
      </c>
      <c r="F45" s="201"/>
      <c r="G45" s="201"/>
      <c r="H45" s="201"/>
      <c r="I45" s="201"/>
      <c r="J45" s="201">
        <v>370000</v>
      </c>
      <c r="K45" s="201">
        <v>4400000</v>
      </c>
      <c r="L45" s="201"/>
      <c r="M45" s="201">
        <v>560000</v>
      </c>
      <c r="N45" s="201"/>
      <c r="O45" s="200"/>
      <c r="P45" s="201">
        <v>10000</v>
      </c>
      <c r="Q45" s="201"/>
      <c r="R45" s="201"/>
      <c r="S45" s="201"/>
      <c r="T45" s="201"/>
      <c r="U45" s="201">
        <v>60000</v>
      </c>
      <c r="V45" s="201">
        <v>62000</v>
      </c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62">
        <f t="shared" si="1"/>
        <v>6612000</v>
      </c>
      <c r="AH45" s="405"/>
      <c r="AI45" s="262">
        <f t="shared" si="2"/>
        <v>6612000</v>
      </c>
      <c r="AJ45" s="521">
        <f>AK45-AI45</f>
        <v>-2537106</v>
      </c>
      <c r="AK45" s="522">
        <v>4074894</v>
      </c>
      <c r="AL45" s="261"/>
      <c r="AM45" s="261"/>
    </row>
    <row r="46" spans="1:39" ht="19.5" customHeight="1">
      <c r="A46" s="230">
        <v>26</v>
      </c>
      <c r="B46" s="219" t="s">
        <v>455</v>
      </c>
      <c r="C46" s="217" t="s">
        <v>456</v>
      </c>
      <c r="D46" s="200">
        <f aca="true" t="shared" si="19" ref="D46:J46">SUM(D37:D45)</f>
        <v>970000</v>
      </c>
      <c r="E46" s="200">
        <f t="shared" si="19"/>
        <v>305000</v>
      </c>
      <c r="F46" s="200">
        <f t="shared" si="19"/>
        <v>0</v>
      </c>
      <c r="G46" s="200">
        <f t="shared" si="19"/>
        <v>0</v>
      </c>
      <c r="H46" s="200">
        <f t="shared" si="19"/>
        <v>0</v>
      </c>
      <c r="I46" s="200">
        <f t="shared" si="19"/>
        <v>0</v>
      </c>
      <c r="J46" s="200">
        <f t="shared" si="19"/>
        <v>2837000</v>
      </c>
      <c r="K46" s="200">
        <f>SUM(K37:K45)</f>
        <v>4400000</v>
      </c>
      <c r="L46" s="200">
        <f>SUM(L37:L45)</f>
        <v>1800000</v>
      </c>
      <c r="M46" s="200">
        <f>SUM(M37:M45)</f>
        <v>1835000</v>
      </c>
      <c r="N46" s="200">
        <f>SUM(N37:N45)</f>
        <v>0</v>
      </c>
      <c r="O46" s="200">
        <f>SUM(O37:O45)</f>
        <v>0</v>
      </c>
      <c r="P46" s="200">
        <f aca="true" t="shared" si="20" ref="P46:W46">SUM(P37:P45)</f>
        <v>60000</v>
      </c>
      <c r="Q46" s="200">
        <f t="shared" si="20"/>
        <v>10000</v>
      </c>
      <c r="R46" s="200">
        <f t="shared" si="20"/>
        <v>1340000</v>
      </c>
      <c r="S46" s="200">
        <f t="shared" si="20"/>
        <v>0</v>
      </c>
      <c r="T46" s="200">
        <f t="shared" si="20"/>
        <v>0</v>
      </c>
      <c r="U46" s="200">
        <f t="shared" si="20"/>
        <v>11631629</v>
      </c>
      <c r="V46" s="200">
        <f t="shared" si="20"/>
        <v>512000</v>
      </c>
      <c r="W46" s="200">
        <f t="shared" si="20"/>
        <v>0</v>
      </c>
      <c r="X46" s="200">
        <f>SUM(X37:X45)</f>
        <v>0</v>
      </c>
      <c r="Y46" s="200">
        <f>SUM(Y37:Y45)</f>
        <v>0</v>
      </c>
      <c r="Z46" s="200">
        <f>SUM(Z37:Z45)</f>
        <v>0</v>
      </c>
      <c r="AA46" s="200">
        <v>4876705</v>
      </c>
      <c r="AB46" s="200">
        <f>SUM(AB37:AB45)</f>
        <v>0</v>
      </c>
      <c r="AC46" s="200">
        <f>SUM(AC37:AC45)</f>
        <v>0</v>
      </c>
      <c r="AD46" s="200">
        <f>SUM(AD37:AD45)</f>
        <v>0</v>
      </c>
      <c r="AE46" s="200">
        <f>SUM(AE37:AE45)</f>
        <v>0</v>
      </c>
      <c r="AF46" s="200">
        <f>SUM(AF37:AF45)</f>
        <v>0</v>
      </c>
      <c r="AG46" s="262">
        <f>SUM(D46:AF46)</f>
        <v>30577334</v>
      </c>
      <c r="AH46" s="262">
        <f>SUM(AH37:AH45)</f>
        <v>2211447</v>
      </c>
      <c r="AI46" s="262">
        <f>SUM(AG46:AH46)</f>
        <v>32788781</v>
      </c>
      <c r="AJ46" s="262">
        <f>SUM(AJ37:AJ45)</f>
        <v>-5113506</v>
      </c>
      <c r="AK46" s="262">
        <f>SUM(AK37:AK45)</f>
        <v>27677275</v>
      </c>
      <c r="AL46" s="261"/>
      <c r="AM46" s="261"/>
    </row>
    <row r="47" spans="1:39" ht="19.5" customHeight="1">
      <c r="A47" s="230">
        <v>27</v>
      </c>
      <c r="B47" s="215" t="s">
        <v>457</v>
      </c>
      <c r="C47" s="212" t="s">
        <v>458</v>
      </c>
      <c r="D47" s="201">
        <v>300000</v>
      </c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0"/>
      <c r="P47" s="201">
        <v>15000</v>
      </c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62">
        <f t="shared" si="1"/>
        <v>315000</v>
      </c>
      <c r="AH47" s="405"/>
      <c r="AI47" s="262">
        <f t="shared" si="2"/>
        <v>315000</v>
      </c>
      <c r="AJ47" s="521">
        <f>AK47-AI47</f>
        <v>-178649</v>
      </c>
      <c r="AK47" s="522">
        <v>136351</v>
      </c>
      <c r="AM47" s="261"/>
    </row>
    <row r="48" spans="1:39" ht="19.5" customHeight="1">
      <c r="A48" s="230">
        <v>28</v>
      </c>
      <c r="B48" s="215" t="s">
        <v>459</v>
      </c>
      <c r="C48" s="212" t="s">
        <v>460</v>
      </c>
      <c r="D48" s="201">
        <v>400000</v>
      </c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0"/>
      <c r="P48" s="201"/>
      <c r="Q48" s="201"/>
      <c r="R48" s="201">
        <v>300000</v>
      </c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62">
        <f t="shared" si="1"/>
        <v>700000</v>
      </c>
      <c r="AH48" s="405"/>
      <c r="AI48" s="262">
        <f t="shared" si="2"/>
        <v>700000</v>
      </c>
      <c r="AJ48" s="521">
        <f>AK48-AI48</f>
        <v>-530382</v>
      </c>
      <c r="AK48" s="522">
        <v>169618</v>
      </c>
      <c r="AM48" s="261"/>
    </row>
    <row r="49" spans="1:39" ht="19.5" customHeight="1">
      <c r="A49" s="230">
        <v>29</v>
      </c>
      <c r="B49" s="219" t="s">
        <v>461</v>
      </c>
      <c r="C49" s="217" t="s">
        <v>462</v>
      </c>
      <c r="D49" s="200">
        <f aca="true" t="shared" si="21" ref="D49:J49">SUM(D47:D48)</f>
        <v>700000</v>
      </c>
      <c r="E49" s="200">
        <f t="shared" si="21"/>
        <v>0</v>
      </c>
      <c r="F49" s="200">
        <f t="shared" si="21"/>
        <v>0</v>
      </c>
      <c r="G49" s="200">
        <f t="shared" si="21"/>
        <v>0</v>
      </c>
      <c r="H49" s="200">
        <f t="shared" si="21"/>
        <v>0</v>
      </c>
      <c r="I49" s="200">
        <f t="shared" si="21"/>
        <v>0</v>
      </c>
      <c r="J49" s="200">
        <f t="shared" si="21"/>
        <v>0</v>
      </c>
      <c r="K49" s="200">
        <f>SUM(K47:K48)</f>
        <v>0</v>
      </c>
      <c r="L49" s="200">
        <f>SUM(L47:L48)</f>
        <v>0</v>
      </c>
      <c r="M49" s="200">
        <f>SUM(M47:M48)</f>
        <v>0</v>
      </c>
      <c r="N49" s="200">
        <f>SUM(N47:N48)</f>
        <v>0</v>
      </c>
      <c r="O49" s="200">
        <f>SUM(O47:O48)</f>
        <v>0</v>
      </c>
      <c r="P49" s="200">
        <f aca="true" t="shared" si="22" ref="P49:W49">SUM(P47:P48)</f>
        <v>15000</v>
      </c>
      <c r="Q49" s="200">
        <f t="shared" si="22"/>
        <v>0</v>
      </c>
      <c r="R49" s="200">
        <f t="shared" si="22"/>
        <v>300000</v>
      </c>
      <c r="S49" s="200">
        <f t="shared" si="22"/>
        <v>0</v>
      </c>
      <c r="T49" s="200">
        <f t="shared" si="22"/>
        <v>0</v>
      </c>
      <c r="U49" s="200">
        <f t="shared" si="22"/>
        <v>0</v>
      </c>
      <c r="V49" s="200">
        <f t="shared" si="22"/>
        <v>0</v>
      </c>
      <c r="W49" s="200">
        <f t="shared" si="22"/>
        <v>0</v>
      </c>
      <c r="X49" s="200">
        <f aca="true" t="shared" si="23" ref="X49:AF49">SUM(X47:X48)</f>
        <v>0</v>
      </c>
      <c r="Y49" s="200">
        <f t="shared" si="23"/>
        <v>0</v>
      </c>
      <c r="Z49" s="200">
        <f t="shared" si="23"/>
        <v>0</v>
      </c>
      <c r="AA49" s="200">
        <f t="shared" si="23"/>
        <v>0</v>
      </c>
      <c r="AB49" s="200">
        <f t="shared" si="23"/>
        <v>0</v>
      </c>
      <c r="AC49" s="200">
        <f t="shared" si="23"/>
        <v>0</v>
      </c>
      <c r="AD49" s="200">
        <f t="shared" si="23"/>
        <v>0</v>
      </c>
      <c r="AE49" s="200">
        <f t="shared" si="23"/>
        <v>0</v>
      </c>
      <c r="AF49" s="200">
        <f t="shared" si="23"/>
        <v>0</v>
      </c>
      <c r="AG49" s="262">
        <f t="shared" si="1"/>
        <v>1015000</v>
      </c>
      <c r="AH49" s="405"/>
      <c r="AI49" s="262">
        <f t="shared" si="2"/>
        <v>1015000</v>
      </c>
      <c r="AJ49" s="521">
        <f>SUM(AJ47:AJ48)</f>
        <v>-709031</v>
      </c>
      <c r="AK49" s="522">
        <f>SUM(AI49:AJ49)</f>
        <v>305969</v>
      </c>
      <c r="AM49" s="261"/>
    </row>
    <row r="50" spans="1:39" ht="19.5" customHeight="1">
      <c r="A50" s="230">
        <v>30</v>
      </c>
      <c r="B50" s="215" t="s">
        <v>463</v>
      </c>
      <c r="C50" s="212" t="s">
        <v>464</v>
      </c>
      <c r="D50" s="201">
        <v>85000</v>
      </c>
      <c r="E50" s="201">
        <v>112050</v>
      </c>
      <c r="F50" s="201"/>
      <c r="G50" s="201"/>
      <c r="H50" s="201"/>
      <c r="I50" s="201"/>
      <c r="J50" s="201">
        <v>707940</v>
      </c>
      <c r="K50" s="201">
        <v>1201500</v>
      </c>
      <c r="L50" s="201">
        <v>486000</v>
      </c>
      <c r="M50" s="201">
        <v>569970</v>
      </c>
      <c r="N50" s="201"/>
      <c r="O50" s="200"/>
      <c r="P50" s="201">
        <v>52650</v>
      </c>
      <c r="Q50" s="201">
        <v>20250</v>
      </c>
      <c r="R50" s="201">
        <v>1021680</v>
      </c>
      <c r="S50" s="201"/>
      <c r="T50" s="201"/>
      <c r="U50" s="201">
        <v>3860834</v>
      </c>
      <c r="V50" s="201">
        <v>355252</v>
      </c>
      <c r="W50" s="201"/>
      <c r="X50" s="201"/>
      <c r="Y50" s="201"/>
      <c r="Z50" s="201"/>
      <c r="AA50" s="201">
        <v>1316710</v>
      </c>
      <c r="AB50" s="201"/>
      <c r="AC50" s="201"/>
      <c r="AD50" s="201"/>
      <c r="AE50" s="201"/>
      <c r="AF50" s="201"/>
      <c r="AG50" s="262">
        <f t="shared" si="1"/>
        <v>9789836</v>
      </c>
      <c r="AH50" s="405">
        <f>439560+80627+13500+56281+13500</f>
        <v>603468</v>
      </c>
      <c r="AI50" s="262">
        <v>10391304</v>
      </c>
      <c r="AJ50" s="521">
        <f>AK50-AI50</f>
        <v>-2616708</v>
      </c>
      <c r="AK50" s="522">
        <v>7774596</v>
      </c>
      <c r="AL50" s="261"/>
      <c r="AM50" s="261"/>
    </row>
    <row r="51" spans="1:39" ht="19.5" customHeight="1">
      <c r="A51" s="230">
        <v>31</v>
      </c>
      <c r="B51" s="215" t="s">
        <v>465</v>
      </c>
      <c r="C51" s="212" t="s">
        <v>466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0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62">
        <f t="shared" si="1"/>
        <v>0</v>
      </c>
      <c r="AH51" s="405"/>
      <c r="AI51" s="262">
        <f t="shared" si="2"/>
        <v>0</v>
      </c>
      <c r="AJ51" s="521"/>
      <c r="AK51" s="522">
        <f>SUM(AI51:AJ51)</f>
        <v>0</v>
      </c>
      <c r="AM51" s="261"/>
    </row>
    <row r="52" spans="1:39" ht="19.5" customHeight="1">
      <c r="A52" s="230">
        <v>32</v>
      </c>
      <c r="B52" s="215" t="s">
        <v>467</v>
      </c>
      <c r="C52" s="212" t="s">
        <v>468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0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62">
        <f t="shared" si="1"/>
        <v>0</v>
      </c>
      <c r="AH52" s="405"/>
      <c r="AI52" s="262">
        <f t="shared" si="2"/>
        <v>0</v>
      </c>
      <c r="AJ52" s="521"/>
      <c r="AK52" s="522">
        <f>SUM(AI52:AJ52)</f>
        <v>0</v>
      </c>
      <c r="AM52" s="261"/>
    </row>
    <row r="53" spans="1:39" ht="19.5" customHeight="1">
      <c r="A53" s="230">
        <v>33</v>
      </c>
      <c r="B53" s="215" t="s">
        <v>469</v>
      </c>
      <c r="C53" s="212" t="s">
        <v>470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0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62">
        <f t="shared" si="1"/>
        <v>0</v>
      </c>
      <c r="AH53" s="405"/>
      <c r="AI53" s="262">
        <f t="shared" si="2"/>
        <v>0</v>
      </c>
      <c r="AJ53" s="521">
        <f>AK53-AI53</f>
        <v>1</v>
      </c>
      <c r="AK53" s="522">
        <v>1</v>
      </c>
      <c r="AM53" s="261"/>
    </row>
    <row r="54" spans="1:39" ht="19.5" customHeight="1">
      <c r="A54" s="230">
        <v>34</v>
      </c>
      <c r="B54" s="215" t="s">
        <v>471</v>
      </c>
      <c r="C54" s="212" t="s">
        <v>472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0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62">
        <f t="shared" si="1"/>
        <v>0</v>
      </c>
      <c r="AH54" s="405"/>
      <c r="AI54" s="262">
        <f t="shared" si="2"/>
        <v>0</v>
      </c>
      <c r="AJ54" s="521"/>
      <c r="AK54" s="522">
        <f>SUM(AI54:AJ54)</f>
        <v>0</v>
      </c>
      <c r="AM54" s="261"/>
    </row>
    <row r="55" spans="1:39" ht="28.5" customHeight="1">
      <c r="A55" s="230">
        <v>31</v>
      </c>
      <c r="B55" s="215" t="s">
        <v>1114</v>
      </c>
      <c r="C55" s="212" t="s">
        <v>472</v>
      </c>
      <c r="D55" s="201">
        <v>1000000</v>
      </c>
      <c r="E55" s="201"/>
      <c r="F55" s="201"/>
      <c r="G55" s="201"/>
      <c r="H55" s="201"/>
      <c r="I55" s="201"/>
      <c r="J55" s="201"/>
      <c r="K55" s="242"/>
      <c r="L55" s="242"/>
      <c r="M55" s="242"/>
      <c r="N55" s="242"/>
      <c r="O55" s="242"/>
      <c r="P55" s="242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62">
        <f t="shared" si="1"/>
        <v>1000000</v>
      </c>
      <c r="AH55" s="405">
        <f>1751930+268141</f>
        <v>2020071</v>
      </c>
      <c r="AI55" s="262">
        <f t="shared" si="2"/>
        <v>3020071</v>
      </c>
      <c r="AJ55" s="521">
        <f>AK55-AI55</f>
        <v>-73483</v>
      </c>
      <c r="AK55" s="522">
        <v>2946588</v>
      </c>
      <c r="AL55" s="261"/>
      <c r="AM55" s="261"/>
    </row>
    <row r="56" spans="1:39" ht="19.5" customHeight="1">
      <c r="A56" s="230">
        <v>32</v>
      </c>
      <c r="B56" s="219" t="s">
        <v>473</v>
      </c>
      <c r="C56" s="217" t="s">
        <v>474</v>
      </c>
      <c r="D56" s="200">
        <f>SUM(D50:D55)</f>
        <v>1085000</v>
      </c>
      <c r="E56" s="200">
        <f aca="true" t="shared" si="24" ref="E56:AF56">SUM(E50:E54)</f>
        <v>112050</v>
      </c>
      <c r="F56" s="200">
        <f t="shared" si="24"/>
        <v>0</v>
      </c>
      <c r="G56" s="200">
        <f t="shared" si="24"/>
        <v>0</v>
      </c>
      <c r="H56" s="200">
        <f t="shared" si="24"/>
        <v>0</v>
      </c>
      <c r="I56" s="200">
        <f t="shared" si="24"/>
        <v>0</v>
      </c>
      <c r="J56" s="200">
        <f t="shared" si="24"/>
        <v>707940</v>
      </c>
      <c r="K56" s="200">
        <f t="shared" si="24"/>
        <v>1201500</v>
      </c>
      <c r="L56" s="200">
        <f t="shared" si="24"/>
        <v>486000</v>
      </c>
      <c r="M56" s="200">
        <f t="shared" si="24"/>
        <v>569970</v>
      </c>
      <c r="N56" s="200">
        <f t="shared" si="24"/>
        <v>0</v>
      </c>
      <c r="O56" s="200">
        <f t="shared" si="24"/>
        <v>0</v>
      </c>
      <c r="P56" s="200">
        <f t="shared" si="24"/>
        <v>52650</v>
      </c>
      <c r="Q56" s="200">
        <f t="shared" si="24"/>
        <v>20250</v>
      </c>
      <c r="R56" s="200">
        <f t="shared" si="24"/>
        <v>1021680</v>
      </c>
      <c r="S56" s="200">
        <f t="shared" si="24"/>
        <v>0</v>
      </c>
      <c r="T56" s="200">
        <f t="shared" si="24"/>
        <v>0</v>
      </c>
      <c r="U56" s="200">
        <f t="shared" si="24"/>
        <v>3860834</v>
      </c>
      <c r="V56" s="200">
        <f t="shared" si="24"/>
        <v>355252</v>
      </c>
      <c r="W56" s="200">
        <f t="shared" si="24"/>
        <v>0</v>
      </c>
      <c r="X56" s="200">
        <f t="shared" si="24"/>
        <v>0</v>
      </c>
      <c r="Y56" s="200">
        <f t="shared" si="24"/>
        <v>0</v>
      </c>
      <c r="Z56" s="200">
        <f t="shared" si="24"/>
        <v>0</v>
      </c>
      <c r="AA56" s="200">
        <f t="shared" si="24"/>
        <v>1316710</v>
      </c>
      <c r="AB56" s="200">
        <f t="shared" si="24"/>
        <v>0</v>
      </c>
      <c r="AC56" s="200">
        <f t="shared" si="24"/>
        <v>0</v>
      </c>
      <c r="AD56" s="200">
        <f t="shared" si="24"/>
        <v>0</v>
      </c>
      <c r="AE56" s="200">
        <f t="shared" si="24"/>
        <v>0</v>
      </c>
      <c r="AF56" s="200">
        <f t="shared" si="24"/>
        <v>0</v>
      </c>
      <c r="AG56" s="262">
        <f t="shared" si="1"/>
        <v>10789836</v>
      </c>
      <c r="AH56" s="405">
        <f>SUM(AH50:AH55)</f>
        <v>2623539</v>
      </c>
      <c r="AI56" s="262">
        <f t="shared" si="2"/>
        <v>13413375</v>
      </c>
      <c r="AJ56" s="521">
        <f>SUM(AJ50:AJ55)</f>
        <v>-2690190</v>
      </c>
      <c r="AK56" s="522">
        <f>SUM(AI56:AJ56)</f>
        <v>10723185</v>
      </c>
      <c r="AM56" s="261"/>
    </row>
    <row r="57" spans="1:39" ht="19.5" customHeight="1">
      <c r="A57" s="230">
        <v>33</v>
      </c>
      <c r="B57" s="219" t="s">
        <v>475</v>
      </c>
      <c r="C57" s="217" t="s">
        <v>324</v>
      </c>
      <c r="D57" s="200">
        <f aca="true" t="shared" si="25" ref="D57:Q57">SUM(D33+D36+D46+D49+D56)</f>
        <v>3055000</v>
      </c>
      <c r="E57" s="200">
        <f t="shared" si="25"/>
        <v>527050</v>
      </c>
      <c r="F57" s="200">
        <f t="shared" si="25"/>
        <v>0</v>
      </c>
      <c r="G57" s="200">
        <f t="shared" si="25"/>
        <v>0</v>
      </c>
      <c r="H57" s="200">
        <f t="shared" si="25"/>
        <v>0</v>
      </c>
      <c r="I57" s="200">
        <f t="shared" si="25"/>
        <v>0</v>
      </c>
      <c r="J57" s="200">
        <f>SUM(J33+J36+J46+J49+J56)</f>
        <v>3659940</v>
      </c>
      <c r="K57" s="200">
        <f t="shared" si="25"/>
        <v>5651500</v>
      </c>
      <c r="L57" s="200">
        <f t="shared" si="25"/>
        <v>2286000</v>
      </c>
      <c r="M57" s="200">
        <f t="shared" si="25"/>
        <v>2784970</v>
      </c>
      <c r="N57" s="200">
        <f t="shared" si="25"/>
        <v>0</v>
      </c>
      <c r="O57" s="200">
        <f t="shared" si="25"/>
        <v>0</v>
      </c>
      <c r="P57" s="200">
        <f t="shared" si="25"/>
        <v>237650</v>
      </c>
      <c r="Q57" s="200">
        <f t="shared" si="25"/>
        <v>95250</v>
      </c>
      <c r="R57" s="200">
        <f>R56+R49+R46+R33</f>
        <v>3805680</v>
      </c>
      <c r="S57" s="200">
        <f aca="true" t="shared" si="26" ref="S57:AF57">SUM(S33+S36+S46+S49+S56)</f>
        <v>0</v>
      </c>
      <c r="T57" s="200">
        <f t="shared" si="26"/>
        <v>0</v>
      </c>
      <c r="U57" s="200">
        <f t="shared" si="26"/>
        <v>18160219</v>
      </c>
      <c r="V57" s="200">
        <f t="shared" si="26"/>
        <v>1733000</v>
      </c>
      <c r="W57" s="200">
        <f t="shared" si="26"/>
        <v>0</v>
      </c>
      <c r="X57" s="200">
        <f t="shared" si="26"/>
        <v>0</v>
      </c>
      <c r="Y57" s="200">
        <f t="shared" si="26"/>
        <v>0</v>
      </c>
      <c r="Z57" s="200">
        <f t="shared" si="26"/>
        <v>0</v>
      </c>
      <c r="AA57" s="200">
        <f t="shared" si="26"/>
        <v>6193415</v>
      </c>
      <c r="AB57" s="200">
        <f t="shared" si="26"/>
        <v>0</v>
      </c>
      <c r="AC57" s="200">
        <f t="shared" si="26"/>
        <v>0</v>
      </c>
      <c r="AD57" s="200">
        <f t="shared" si="26"/>
        <v>0</v>
      </c>
      <c r="AE57" s="200">
        <f t="shared" si="26"/>
        <v>0</v>
      </c>
      <c r="AF57" s="200">
        <f t="shared" si="26"/>
        <v>0</v>
      </c>
      <c r="AG57" s="262">
        <f t="shared" si="1"/>
        <v>48189674</v>
      </c>
      <c r="AH57" s="262">
        <f>SUM(AH33+AH36+AH46+AH49+AH56)</f>
        <v>5353603</v>
      </c>
      <c r="AI57" s="200">
        <f>SUM(AI33+AI36+AI46+AI49+AI56)</f>
        <v>53543277</v>
      </c>
      <c r="AJ57" s="200">
        <f>SUM(AJ33+AJ36+300+AJ46+AJ49+AJ56)</f>
        <v>-10296798</v>
      </c>
      <c r="AK57" s="200">
        <f>SUM(AK33+AK36+AK46+AK49+AK56)</f>
        <v>43248179</v>
      </c>
      <c r="AM57" s="261"/>
    </row>
    <row r="58" spans="1:39" ht="19.5" customHeight="1">
      <c r="A58" s="230">
        <v>38</v>
      </c>
      <c r="B58" s="215" t="s">
        <v>476</v>
      </c>
      <c r="C58" s="212" t="s">
        <v>477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0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62">
        <f t="shared" si="1"/>
        <v>0</v>
      </c>
      <c r="AH58" s="405"/>
      <c r="AI58" s="262">
        <f t="shared" si="2"/>
        <v>0</v>
      </c>
      <c r="AJ58" s="521"/>
      <c r="AK58" s="522">
        <f>SUM(AI58:AJ58)</f>
        <v>0</v>
      </c>
      <c r="AM58" s="261"/>
    </row>
    <row r="59" spans="1:39" ht="19.5" customHeight="1">
      <c r="A59" s="230">
        <v>34</v>
      </c>
      <c r="B59" s="215" t="s">
        <v>478</v>
      </c>
      <c r="C59" s="212" t="s">
        <v>479</v>
      </c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0"/>
      <c r="P59" s="201"/>
      <c r="Q59" s="201"/>
      <c r="R59" s="201"/>
      <c r="S59" s="201"/>
      <c r="T59" s="201"/>
      <c r="U59" s="201"/>
      <c r="V59" s="201"/>
      <c r="W59" s="201"/>
      <c r="X59" s="201"/>
      <c r="Y59" s="201">
        <v>276000</v>
      </c>
      <c r="Z59" s="201"/>
      <c r="AA59" s="201"/>
      <c r="AB59" s="201"/>
      <c r="AC59" s="201"/>
      <c r="AD59" s="201"/>
      <c r="AE59" s="201"/>
      <c r="AF59" s="201"/>
      <c r="AG59" s="262">
        <f t="shared" si="1"/>
        <v>276000</v>
      </c>
      <c r="AH59" s="405"/>
      <c r="AI59" s="262">
        <f t="shared" si="2"/>
        <v>276000</v>
      </c>
      <c r="AJ59" s="521">
        <f>AK59-AI59</f>
        <v>139320</v>
      </c>
      <c r="AK59" s="522">
        <v>415320</v>
      </c>
      <c r="AM59" s="261"/>
    </row>
    <row r="60" spans="1:39" ht="19.5" customHeight="1">
      <c r="A60" s="230">
        <v>40</v>
      </c>
      <c r="B60" s="215" t="s">
        <v>480</v>
      </c>
      <c r="C60" s="212" t="s">
        <v>481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0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62">
        <f t="shared" si="1"/>
        <v>0</v>
      </c>
      <c r="AH60" s="405"/>
      <c r="AI60" s="262">
        <f t="shared" si="2"/>
        <v>0</v>
      </c>
      <c r="AJ60" s="521"/>
      <c r="AK60" s="522">
        <f>SUM(AI60:AJ60)</f>
        <v>0</v>
      </c>
      <c r="AM60" s="261"/>
    </row>
    <row r="61" spans="1:39" ht="19.5" customHeight="1">
      <c r="A61" s="230">
        <v>41</v>
      </c>
      <c r="B61" s="215" t="s">
        <v>482</v>
      </c>
      <c r="C61" s="212" t="s">
        <v>483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0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62">
        <f t="shared" si="1"/>
        <v>0</v>
      </c>
      <c r="AH61" s="405"/>
      <c r="AI61" s="262">
        <f t="shared" si="2"/>
        <v>0</v>
      </c>
      <c r="AJ61" s="521"/>
      <c r="AK61" s="522">
        <f>SUM(AI61:AJ61)</f>
        <v>0</v>
      </c>
      <c r="AM61" s="261"/>
    </row>
    <row r="62" spans="1:39" ht="19.5" customHeight="1">
      <c r="A62" s="230">
        <v>35</v>
      </c>
      <c r="B62" s="215" t="s">
        <v>484</v>
      </c>
      <c r="C62" s="212" t="s">
        <v>485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0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62">
        <f t="shared" si="1"/>
        <v>0</v>
      </c>
      <c r="AH62" s="405"/>
      <c r="AI62" s="262">
        <f t="shared" si="2"/>
        <v>0</v>
      </c>
      <c r="AJ62" s="521"/>
      <c r="AK62" s="522">
        <f>SUM(AI62:AJ62)</f>
        <v>0</v>
      </c>
      <c r="AM62" s="261"/>
    </row>
    <row r="63" spans="1:39" ht="19.5" customHeight="1">
      <c r="A63" s="230">
        <v>43</v>
      </c>
      <c r="B63" s="215" t="s">
        <v>486</v>
      </c>
      <c r="C63" s="212" t="s">
        <v>487</v>
      </c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0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62">
        <f t="shared" si="1"/>
        <v>0</v>
      </c>
      <c r="AH63" s="405"/>
      <c r="AI63" s="262">
        <f t="shared" si="2"/>
        <v>0</v>
      </c>
      <c r="AJ63" s="521"/>
      <c r="AK63" s="522">
        <f>SUM(AI63:AJ63)</f>
        <v>0</v>
      </c>
      <c r="AM63" s="261"/>
    </row>
    <row r="64" spans="1:39" ht="19.5" customHeight="1">
      <c r="A64" s="230">
        <v>44</v>
      </c>
      <c r="B64" s="215" t="s">
        <v>488</v>
      </c>
      <c r="C64" s="212" t="s">
        <v>489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0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62">
        <f t="shared" si="1"/>
        <v>0</v>
      </c>
      <c r="AH64" s="405"/>
      <c r="AI64" s="262">
        <f t="shared" si="2"/>
        <v>0</v>
      </c>
      <c r="AJ64" s="521"/>
      <c r="AK64" s="522">
        <f>SUM(AI64:AJ64)</f>
        <v>0</v>
      </c>
      <c r="AM64" s="261"/>
    </row>
    <row r="65" spans="1:39" ht="19.5" customHeight="1">
      <c r="A65" s="230">
        <v>36</v>
      </c>
      <c r="B65" s="215" t="s">
        <v>490</v>
      </c>
      <c r="C65" s="212" t="s">
        <v>491</v>
      </c>
      <c r="D65" s="201"/>
      <c r="E65" s="201"/>
      <c r="F65" s="201"/>
      <c r="G65" s="201"/>
      <c r="H65" s="200">
        <f>SUM(H58:H64)</f>
        <v>0</v>
      </c>
      <c r="I65" s="201"/>
      <c r="J65" s="201"/>
      <c r="K65" s="201"/>
      <c r="L65" s="201"/>
      <c r="M65" s="201"/>
      <c r="N65" s="201"/>
      <c r="O65" s="200"/>
      <c r="P65" s="201"/>
      <c r="Q65" s="201"/>
      <c r="R65" s="201"/>
      <c r="S65" s="201"/>
      <c r="T65" s="201"/>
      <c r="U65" s="201"/>
      <c r="V65" s="201"/>
      <c r="W65" s="201">
        <v>550000</v>
      </c>
      <c r="X65" s="201"/>
      <c r="Y65" s="201"/>
      <c r="Z65" s="201"/>
      <c r="AA65" s="201"/>
      <c r="AB65" s="201"/>
      <c r="AC65" s="201"/>
      <c r="AD65" s="201">
        <v>3789649</v>
      </c>
      <c r="AE65" s="201"/>
      <c r="AF65" s="201"/>
      <c r="AG65" s="262">
        <f t="shared" si="1"/>
        <v>4339649</v>
      </c>
      <c r="AH65" s="405">
        <f>-475367+150000</f>
        <v>-325367</v>
      </c>
      <c r="AI65" s="262">
        <f t="shared" si="2"/>
        <v>4014282</v>
      </c>
      <c r="AJ65" s="521">
        <f>AK65-AI65</f>
        <v>-1052579</v>
      </c>
      <c r="AK65" s="522">
        <v>2961703</v>
      </c>
      <c r="AL65" s="261"/>
      <c r="AM65" s="261"/>
    </row>
    <row r="66" spans="1:39" ht="19.5" customHeight="1">
      <c r="A66" s="230">
        <v>37</v>
      </c>
      <c r="B66" s="219" t="s">
        <v>492</v>
      </c>
      <c r="C66" s="217" t="s">
        <v>325</v>
      </c>
      <c r="D66" s="200">
        <f>SUM(D58:D65)</f>
        <v>0</v>
      </c>
      <c r="E66" s="200">
        <f>SUM(E58:E65)</f>
        <v>0</v>
      </c>
      <c r="F66" s="200">
        <f>SUM(F58:F65)</f>
        <v>0</v>
      </c>
      <c r="G66" s="200">
        <f>SUM(G58:G65)</f>
        <v>0</v>
      </c>
      <c r="H66" s="201"/>
      <c r="I66" s="200">
        <f aca="true" t="shared" si="27" ref="I66:O66">SUM(I58:I65)</f>
        <v>0</v>
      </c>
      <c r="J66" s="200">
        <f t="shared" si="27"/>
        <v>0</v>
      </c>
      <c r="K66" s="200">
        <f t="shared" si="27"/>
        <v>0</v>
      </c>
      <c r="L66" s="200">
        <f t="shared" si="27"/>
        <v>0</v>
      </c>
      <c r="M66" s="200">
        <f t="shared" si="27"/>
        <v>0</v>
      </c>
      <c r="N66" s="200">
        <f t="shared" si="27"/>
        <v>0</v>
      </c>
      <c r="O66" s="200">
        <f t="shared" si="27"/>
        <v>0</v>
      </c>
      <c r="P66" s="200">
        <f aca="true" t="shared" si="28" ref="P66:W66">SUM(P58:P65)</f>
        <v>0</v>
      </c>
      <c r="Q66" s="200">
        <f t="shared" si="28"/>
        <v>0</v>
      </c>
      <c r="R66" s="200">
        <f t="shared" si="28"/>
        <v>0</v>
      </c>
      <c r="S66" s="200">
        <f t="shared" si="28"/>
        <v>0</v>
      </c>
      <c r="T66" s="200">
        <f t="shared" si="28"/>
        <v>0</v>
      </c>
      <c r="U66" s="200">
        <f t="shared" si="28"/>
        <v>0</v>
      </c>
      <c r="V66" s="200">
        <f t="shared" si="28"/>
        <v>0</v>
      </c>
      <c r="W66" s="200">
        <f t="shared" si="28"/>
        <v>550000</v>
      </c>
      <c r="X66" s="200">
        <f aca="true" t="shared" si="29" ref="X66:AH66">SUM(X58:X65)</f>
        <v>0</v>
      </c>
      <c r="Y66" s="200">
        <f t="shared" si="29"/>
        <v>276000</v>
      </c>
      <c r="Z66" s="200">
        <f t="shared" si="29"/>
        <v>0</v>
      </c>
      <c r="AA66" s="200">
        <f t="shared" si="29"/>
        <v>0</v>
      </c>
      <c r="AB66" s="200">
        <f t="shared" si="29"/>
        <v>0</v>
      </c>
      <c r="AC66" s="200">
        <f t="shared" si="29"/>
        <v>0</v>
      </c>
      <c r="AD66" s="200">
        <f t="shared" si="29"/>
        <v>3789649</v>
      </c>
      <c r="AE66" s="200">
        <f t="shared" si="29"/>
        <v>0</v>
      </c>
      <c r="AF66" s="200">
        <f t="shared" si="29"/>
        <v>0</v>
      </c>
      <c r="AG66" s="262">
        <f t="shared" si="1"/>
        <v>4615649</v>
      </c>
      <c r="AH66" s="262">
        <f t="shared" si="29"/>
        <v>-325367</v>
      </c>
      <c r="AI66" s="262">
        <f t="shared" si="2"/>
        <v>4290282</v>
      </c>
      <c r="AJ66" s="521">
        <f>SUM(AJ58:AJ65)</f>
        <v>-913259</v>
      </c>
      <c r="AK66" s="522">
        <f aca="true" t="shared" si="30" ref="AK66:AK71">SUM(AI66:AJ66)</f>
        <v>3377023</v>
      </c>
      <c r="AM66" s="261"/>
    </row>
    <row r="67" spans="1:39" ht="19.5" customHeight="1">
      <c r="A67" s="230">
        <v>47</v>
      </c>
      <c r="B67" s="213" t="s">
        <v>493</v>
      </c>
      <c r="C67" s="212" t="s">
        <v>494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0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62">
        <f t="shared" si="1"/>
        <v>0</v>
      </c>
      <c r="AH67" s="405"/>
      <c r="AI67" s="262">
        <f t="shared" si="2"/>
        <v>0</v>
      </c>
      <c r="AJ67" s="521"/>
      <c r="AK67" s="522">
        <f t="shared" si="30"/>
        <v>0</v>
      </c>
      <c r="AM67" s="261"/>
    </row>
    <row r="68" spans="1:39" ht="19.5" customHeight="1">
      <c r="A68" s="230">
        <v>48</v>
      </c>
      <c r="B68" s="213" t="s">
        <v>495</v>
      </c>
      <c r="C68" s="212" t="s">
        <v>496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0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62">
        <f t="shared" si="1"/>
        <v>0</v>
      </c>
      <c r="AH68" s="405"/>
      <c r="AI68" s="262">
        <f t="shared" si="2"/>
        <v>0</v>
      </c>
      <c r="AJ68" s="521"/>
      <c r="AK68" s="522">
        <f t="shared" si="30"/>
        <v>0</v>
      </c>
      <c r="AM68" s="261"/>
    </row>
    <row r="69" spans="1:39" ht="29.25" customHeight="1">
      <c r="A69" s="230">
        <v>49</v>
      </c>
      <c r="B69" s="213" t="s">
        <v>497</v>
      </c>
      <c r="C69" s="212" t="s">
        <v>498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0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62">
        <f t="shared" si="1"/>
        <v>0</v>
      </c>
      <c r="AH69" s="405"/>
      <c r="AI69" s="262">
        <f t="shared" si="2"/>
        <v>0</v>
      </c>
      <c r="AJ69" s="521"/>
      <c r="AK69" s="522">
        <f t="shared" si="30"/>
        <v>0</v>
      </c>
      <c r="AM69" s="261"/>
    </row>
    <row r="70" spans="1:39" ht="29.25" customHeight="1">
      <c r="A70" s="230">
        <v>50</v>
      </c>
      <c r="B70" s="213" t="s">
        <v>499</v>
      </c>
      <c r="C70" s="212" t="s">
        <v>500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0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62">
        <f t="shared" si="1"/>
        <v>0</v>
      </c>
      <c r="AH70" s="405"/>
      <c r="AI70" s="262">
        <f t="shared" si="2"/>
        <v>0</v>
      </c>
      <c r="AJ70" s="521"/>
      <c r="AK70" s="522">
        <f t="shared" si="30"/>
        <v>0</v>
      </c>
      <c r="AM70" s="261"/>
    </row>
    <row r="71" spans="1:39" ht="29.25" customHeight="1">
      <c r="A71" s="230">
        <v>51</v>
      </c>
      <c r="B71" s="213" t="s">
        <v>501</v>
      </c>
      <c r="C71" s="212" t="s">
        <v>502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0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62">
        <f t="shared" si="1"/>
        <v>0</v>
      </c>
      <c r="AH71" s="405"/>
      <c r="AI71" s="262">
        <f t="shared" si="2"/>
        <v>0</v>
      </c>
      <c r="AJ71" s="521"/>
      <c r="AK71" s="522">
        <f t="shared" si="30"/>
        <v>0</v>
      </c>
      <c r="AL71" s="261"/>
      <c r="AM71" s="261"/>
    </row>
    <row r="72" spans="1:39" ht="19.5" customHeight="1">
      <c r="A72" s="230">
        <v>38</v>
      </c>
      <c r="B72" s="213" t="s">
        <v>503</v>
      </c>
      <c r="C72" s="212" t="s">
        <v>504</v>
      </c>
      <c r="D72" s="201">
        <v>160000</v>
      </c>
      <c r="E72" s="201"/>
      <c r="F72" s="201"/>
      <c r="G72" s="201"/>
      <c r="H72" s="201"/>
      <c r="I72" s="201"/>
      <c r="J72" s="201"/>
      <c r="K72" s="201"/>
      <c r="L72" s="201"/>
      <c r="M72" s="201"/>
      <c r="N72" s="201">
        <v>319000</v>
      </c>
      <c r="O72" s="200">
        <v>200000</v>
      </c>
      <c r="P72" s="201"/>
      <c r="Q72" s="201"/>
      <c r="R72" s="201"/>
      <c r="S72" s="201"/>
      <c r="T72" s="201"/>
      <c r="U72" s="201"/>
      <c r="V72" s="201"/>
      <c r="W72" s="201"/>
      <c r="X72" s="201">
        <v>349000</v>
      </c>
      <c r="Y72" s="201"/>
      <c r="Z72" s="201"/>
      <c r="AA72" s="201"/>
      <c r="AB72" s="201"/>
      <c r="AC72" s="201"/>
      <c r="AD72" s="201"/>
      <c r="AE72" s="201"/>
      <c r="AF72" s="201"/>
      <c r="AG72" s="262">
        <f t="shared" si="1"/>
        <v>1028000</v>
      </c>
      <c r="AH72" s="405"/>
      <c r="AI72" s="262">
        <f t="shared" si="2"/>
        <v>1028000</v>
      </c>
      <c r="AJ72" s="521">
        <f>AK72-AI72</f>
        <v>-247209</v>
      </c>
      <c r="AK72" s="522">
        <v>780791</v>
      </c>
      <c r="AL72" s="261"/>
      <c r="AM72" s="261"/>
    </row>
    <row r="73" spans="1:39" ht="29.25" customHeight="1">
      <c r="A73" s="230">
        <v>53</v>
      </c>
      <c r="B73" s="213" t="s">
        <v>505</v>
      </c>
      <c r="C73" s="212" t="s">
        <v>506</v>
      </c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0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62">
        <f t="shared" si="1"/>
        <v>0</v>
      </c>
      <c r="AH73" s="405"/>
      <c r="AI73" s="262">
        <f t="shared" si="2"/>
        <v>0</v>
      </c>
      <c r="AJ73" s="521">
        <f>AK73-AI73</f>
        <v>4153800</v>
      </c>
      <c r="AK73" s="522">
        <v>4153800</v>
      </c>
      <c r="AM73" s="261"/>
    </row>
    <row r="74" spans="1:39" ht="29.25" customHeight="1">
      <c r="A74" s="230">
        <v>54</v>
      </c>
      <c r="B74" s="213" t="s">
        <v>507</v>
      </c>
      <c r="C74" s="212" t="s">
        <v>508</v>
      </c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0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62">
        <f t="shared" si="1"/>
        <v>0</v>
      </c>
      <c r="AH74" s="405"/>
      <c r="AI74" s="262">
        <f t="shared" si="2"/>
        <v>0</v>
      </c>
      <c r="AJ74" s="521"/>
      <c r="AK74" s="522">
        <f>SUM(AI74:AJ74)</f>
        <v>0</v>
      </c>
      <c r="AL74" s="261"/>
      <c r="AM74" s="261"/>
    </row>
    <row r="75" spans="1:39" ht="19.5" customHeight="1">
      <c r="A75" s="230">
        <v>55</v>
      </c>
      <c r="B75" s="213" t="s">
        <v>509</v>
      </c>
      <c r="C75" s="212" t="s">
        <v>510</v>
      </c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0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62">
        <f t="shared" si="1"/>
        <v>0</v>
      </c>
      <c r="AH75" s="405"/>
      <c r="AI75" s="262">
        <f t="shared" si="2"/>
        <v>0</v>
      </c>
      <c r="AJ75" s="521"/>
      <c r="AK75" s="522">
        <f>SUM(AI75:AJ75)</f>
        <v>0</v>
      </c>
      <c r="AM75" s="261"/>
    </row>
    <row r="76" spans="1:39" ht="19.5" customHeight="1">
      <c r="A76" s="230">
        <v>56</v>
      </c>
      <c r="B76" s="210" t="s">
        <v>511</v>
      </c>
      <c r="C76" s="212" t="s">
        <v>512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0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62">
        <f aca="true" t="shared" si="31" ref="AG76:AG105">SUM(D76:AF76)</f>
        <v>0</v>
      </c>
      <c r="AH76" s="405"/>
      <c r="AI76" s="262">
        <f t="shared" si="2"/>
        <v>0</v>
      </c>
      <c r="AJ76" s="521"/>
      <c r="AK76" s="522">
        <f>SUM(AI76:AJ76)</f>
        <v>0</v>
      </c>
      <c r="AM76" s="261"/>
    </row>
    <row r="77" spans="1:39" ht="19.5" customHeight="1">
      <c r="A77" s="230">
        <v>39</v>
      </c>
      <c r="B77" s="213" t="s">
        <v>513</v>
      </c>
      <c r="C77" s="212" t="s">
        <v>514</v>
      </c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0"/>
      <c r="P77" s="201">
        <v>836000</v>
      </c>
      <c r="Q77" s="201"/>
      <c r="R77" s="201"/>
      <c r="S77" s="201">
        <v>16986902</v>
      </c>
      <c r="T77" s="201">
        <v>150000</v>
      </c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62">
        <f>SUM(D77:AF77)</f>
        <v>17972902</v>
      </c>
      <c r="AH77" s="405">
        <f>-1545000-150000</f>
        <v>-1695000</v>
      </c>
      <c r="AI77" s="262">
        <f t="shared" si="2"/>
        <v>16277902</v>
      </c>
      <c r="AJ77" s="521">
        <f>AK77-AI77</f>
        <v>-12427286</v>
      </c>
      <c r="AK77" s="522">
        <v>3850616</v>
      </c>
      <c r="AL77" s="261"/>
      <c r="AM77" s="261"/>
    </row>
    <row r="78" spans="1:39" s="93" customFormat="1" ht="18.75" customHeight="1">
      <c r="A78" s="230">
        <v>40</v>
      </c>
      <c r="B78" s="402" t="s">
        <v>515</v>
      </c>
      <c r="C78" s="217" t="s">
        <v>1006</v>
      </c>
      <c r="D78" s="200"/>
      <c r="E78" s="200"/>
      <c r="F78" s="200"/>
      <c r="G78" s="200"/>
      <c r="H78" s="200">
        <f>SUM(H66:H77)</f>
        <v>0</v>
      </c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>
        <v>83222617</v>
      </c>
      <c r="AF78" s="200"/>
      <c r="AG78" s="262">
        <f t="shared" si="31"/>
        <v>83222617</v>
      </c>
      <c r="AH78" s="262">
        <v>-21154986</v>
      </c>
      <c r="AI78" s="262">
        <v>62017931</v>
      </c>
      <c r="AJ78" s="521">
        <v>-30119073</v>
      </c>
      <c r="AK78" s="522">
        <v>31948858</v>
      </c>
      <c r="AL78" s="261"/>
      <c r="AM78" s="518"/>
    </row>
    <row r="79" spans="1:39" ht="19.5" customHeight="1">
      <c r="A79" s="230">
        <v>41</v>
      </c>
      <c r="B79" s="219" t="s">
        <v>516</v>
      </c>
      <c r="C79" s="217" t="s">
        <v>326</v>
      </c>
      <c r="D79" s="200">
        <f>SUM(D67:D78)</f>
        <v>160000</v>
      </c>
      <c r="E79" s="200">
        <f>SUM(E67:E78)</f>
        <v>0</v>
      </c>
      <c r="F79" s="200">
        <f>SUM(F67:F78)</f>
        <v>0</v>
      </c>
      <c r="G79" s="200">
        <f>SUM(G67:G78)</f>
        <v>0</v>
      </c>
      <c r="H79" s="201"/>
      <c r="I79" s="200">
        <f aca="true" t="shared" si="32" ref="I79:O79">SUM(I67:I78)</f>
        <v>0</v>
      </c>
      <c r="J79" s="200">
        <f t="shared" si="32"/>
        <v>0</v>
      </c>
      <c r="K79" s="200">
        <f t="shared" si="32"/>
        <v>0</v>
      </c>
      <c r="L79" s="200">
        <f t="shared" si="32"/>
        <v>0</v>
      </c>
      <c r="M79" s="200">
        <f t="shared" si="32"/>
        <v>0</v>
      </c>
      <c r="N79" s="200">
        <f t="shared" si="32"/>
        <v>319000</v>
      </c>
      <c r="O79" s="200">
        <f t="shared" si="32"/>
        <v>200000</v>
      </c>
      <c r="P79" s="200">
        <f aca="true" t="shared" si="33" ref="P79:W79">SUM(P67:P78)</f>
        <v>836000</v>
      </c>
      <c r="Q79" s="200">
        <f t="shared" si="33"/>
        <v>0</v>
      </c>
      <c r="R79" s="200">
        <f t="shared" si="33"/>
        <v>0</v>
      </c>
      <c r="S79" s="200">
        <f t="shared" si="33"/>
        <v>16986902</v>
      </c>
      <c r="T79" s="200">
        <f t="shared" si="33"/>
        <v>150000</v>
      </c>
      <c r="U79" s="200">
        <f t="shared" si="33"/>
        <v>0</v>
      </c>
      <c r="V79" s="200">
        <f t="shared" si="33"/>
        <v>0</v>
      </c>
      <c r="W79" s="200">
        <f t="shared" si="33"/>
        <v>0</v>
      </c>
      <c r="X79" s="200">
        <f aca="true" t="shared" si="34" ref="X79:AH79">SUM(X67:X78)</f>
        <v>349000</v>
      </c>
      <c r="Y79" s="200">
        <f t="shared" si="34"/>
        <v>0</v>
      </c>
      <c r="Z79" s="200">
        <f t="shared" si="34"/>
        <v>0</v>
      </c>
      <c r="AA79" s="200">
        <f t="shared" si="34"/>
        <v>0</v>
      </c>
      <c r="AB79" s="200">
        <f t="shared" si="34"/>
        <v>0</v>
      </c>
      <c r="AC79" s="200">
        <f t="shared" si="34"/>
        <v>0</v>
      </c>
      <c r="AD79" s="200">
        <f t="shared" si="34"/>
        <v>0</v>
      </c>
      <c r="AE79" s="200">
        <f t="shared" si="34"/>
        <v>83222617</v>
      </c>
      <c r="AF79" s="200">
        <f t="shared" si="34"/>
        <v>0</v>
      </c>
      <c r="AG79" s="262">
        <f t="shared" si="31"/>
        <v>102223519</v>
      </c>
      <c r="AH79" s="262">
        <f t="shared" si="34"/>
        <v>-22849986</v>
      </c>
      <c r="AI79" s="262">
        <f t="shared" si="2"/>
        <v>79373533</v>
      </c>
      <c r="AJ79" s="200">
        <f>SUM(AJ67:AJ78)</f>
        <v>-38639768</v>
      </c>
      <c r="AK79" s="522">
        <f>SUM(AI79:AJ79)</f>
        <v>40733765</v>
      </c>
      <c r="AL79" s="261"/>
      <c r="AM79" s="261"/>
    </row>
    <row r="80" spans="1:39" ht="15.75">
      <c r="A80" s="230">
        <v>42</v>
      </c>
      <c r="B80" s="220" t="s">
        <v>517</v>
      </c>
      <c r="C80" s="212" t="s">
        <v>518</v>
      </c>
      <c r="D80" s="201"/>
      <c r="E80" s="201"/>
      <c r="F80" s="201">
        <v>1182000</v>
      </c>
      <c r="G80" s="201"/>
      <c r="H80" s="201"/>
      <c r="I80" s="201"/>
      <c r="J80" s="201"/>
      <c r="K80" s="201"/>
      <c r="L80" s="201"/>
      <c r="M80" s="201"/>
      <c r="N80" s="201"/>
      <c r="O80" s="200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62">
        <f t="shared" si="31"/>
        <v>1182000</v>
      </c>
      <c r="AH80" s="405">
        <v>661000</v>
      </c>
      <c r="AI80" s="262">
        <f aca="true" t="shared" si="35" ref="AI80:AI106">SUM(AG80:AH80)</f>
        <v>1843000</v>
      </c>
      <c r="AJ80" s="521">
        <f>AK80-AI80</f>
        <v>-494000</v>
      </c>
      <c r="AK80" s="522">
        <v>1349000</v>
      </c>
      <c r="AM80" s="261"/>
    </row>
    <row r="81" spans="1:39" ht="15.75">
      <c r="A81" s="230">
        <v>43</v>
      </c>
      <c r="B81" s="220" t="s">
        <v>519</v>
      </c>
      <c r="C81" s="214" t="s">
        <v>520</v>
      </c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0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62">
        <f t="shared" si="31"/>
        <v>0</v>
      </c>
      <c r="AH81" s="405">
        <v>6312020</v>
      </c>
      <c r="AI81" s="262">
        <f t="shared" si="35"/>
        <v>6312020</v>
      </c>
      <c r="AJ81" s="521">
        <f>AK81-AI81</f>
        <v>80000</v>
      </c>
      <c r="AK81" s="522">
        <v>6392020</v>
      </c>
      <c r="AM81" s="261"/>
    </row>
    <row r="82" spans="1:39" ht="15.75" customHeight="1">
      <c r="A82" s="230">
        <v>62</v>
      </c>
      <c r="B82" s="220" t="s">
        <v>521</v>
      </c>
      <c r="C82" s="214" t="s">
        <v>522</v>
      </c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0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62">
        <f t="shared" si="31"/>
        <v>0</v>
      </c>
      <c r="AH82" s="405"/>
      <c r="AI82" s="262">
        <f t="shared" si="35"/>
        <v>0</v>
      </c>
      <c r="AJ82" s="521">
        <f>AK82-AI82</f>
        <v>495139</v>
      </c>
      <c r="AK82" s="522">
        <v>495139</v>
      </c>
      <c r="AM82" s="261"/>
    </row>
    <row r="83" spans="1:39" ht="15.75">
      <c r="A83" s="230">
        <v>44</v>
      </c>
      <c r="B83" s="220" t="s">
        <v>523</v>
      </c>
      <c r="C83" s="212" t="s">
        <v>524</v>
      </c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0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62">
        <f t="shared" si="31"/>
        <v>0</v>
      </c>
      <c r="AH83" s="405">
        <v>366000</v>
      </c>
      <c r="AI83" s="262">
        <f t="shared" si="35"/>
        <v>366000</v>
      </c>
      <c r="AJ83" s="521">
        <f>AK83-AI83</f>
        <v>204468</v>
      </c>
      <c r="AK83" s="522">
        <v>570468</v>
      </c>
      <c r="AM83" s="261"/>
    </row>
    <row r="84" spans="1:39" ht="15.75" customHeight="1">
      <c r="A84" s="230">
        <v>64</v>
      </c>
      <c r="B84" s="218" t="s">
        <v>525</v>
      </c>
      <c r="C84" s="212" t="s">
        <v>526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0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62">
        <f t="shared" si="31"/>
        <v>0</v>
      </c>
      <c r="AH84" s="405"/>
      <c r="AI84" s="262">
        <f t="shared" si="35"/>
        <v>0</v>
      </c>
      <c r="AJ84" s="521"/>
      <c r="AK84" s="522">
        <f>SUM(AI84:AJ84)</f>
        <v>0</v>
      </c>
      <c r="AM84" s="261"/>
    </row>
    <row r="85" spans="1:39" ht="15.75" customHeight="1">
      <c r="A85" s="230">
        <v>65</v>
      </c>
      <c r="B85" s="218" t="s">
        <v>527</v>
      </c>
      <c r="C85" s="212" t="s">
        <v>528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0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62">
        <f t="shared" si="31"/>
        <v>0</v>
      </c>
      <c r="AH85" s="405"/>
      <c r="AI85" s="262">
        <f t="shared" si="35"/>
        <v>0</v>
      </c>
      <c r="AJ85" s="521"/>
      <c r="AK85" s="522">
        <f>SUM(AI85:AJ85)</f>
        <v>0</v>
      </c>
      <c r="AM85" s="261"/>
    </row>
    <row r="86" spans="1:39" ht="15.75">
      <c r="A86" s="230">
        <v>45</v>
      </c>
      <c r="B86" s="218" t="s">
        <v>529</v>
      </c>
      <c r="C86" s="212" t="s">
        <v>530</v>
      </c>
      <c r="D86" s="201"/>
      <c r="E86" s="201"/>
      <c r="F86" s="201">
        <v>319140</v>
      </c>
      <c r="G86" s="201"/>
      <c r="H86" s="200">
        <f>SUM(H79:H85)</f>
        <v>0</v>
      </c>
      <c r="I86" s="201"/>
      <c r="J86" s="201"/>
      <c r="K86" s="201"/>
      <c r="L86" s="201"/>
      <c r="M86" s="201"/>
      <c r="N86" s="201"/>
      <c r="O86" s="200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62">
        <f t="shared" si="31"/>
        <v>319140</v>
      </c>
      <c r="AH86" s="405">
        <f>48330+99000</f>
        <v>147330</v>
      </c>
      <c r="AI86" s="262">
        <f t="shared" si="35"/>
        <v>466470</v>
      </c>
      <c r="AJ86" s="521">
        <f>AK86-AI86</f>
        <v>-78319</v>
      </c>
      <c r="AK86" s="522">
        <v>388151</v>
      </c>
      <c r="AM86" s="261"/>
    </row>
    <row r="87" spans="1:39" s="93" customFormat="1" ht="19.5" customHeight="1">
      <c r="A87" s="229">
        <v>46</v>
      </c>
      <c r="B87" s="221" t="s">
        <v>531</v>
      </c>
      <c r="C87" s="217" t="s">
        <v>532</v>
      </c>
      <c r="D87" s="200">
        <f>SUM(D80:D86)</f>
        <v>0</v>
      </c>
      <c r="E87" s="200">
        <f>SUM(E80:E86)</f>
        <v>0</v>
      </c>
      <c r="F87" s="200">
        <f>SUM(F80:F86)</f>
        <v>1501140</v>
      </c>
      <c r="G87" s="200">
        <f>SUM(G80:G86)</f>
        <v>0</v>
      </c>
      <c r="H87" s="200"/>
      <c r="I87" s="200">
        <f aca="true" t="shared" si="36" ref="I87:O87">SUM(I80:I86)</f>
        <v>0</v>
      </c>
      <c r="J87" s="200">
        <f t="shared" si="36"/>
        <v>0</v>
      </c>
      <c r="K87" s="200">
        <f t="shared" si="36"/>
        <v>0</v>
      </c>
      <c r="L87" s="200">
        <f t="shared" si="36"/>
        <v>0</v>
      </c>
      <c r="M87" s="200">
        <f t="shared" si="36"/>
        <v>0</v>
      </c>
      <c r="N87" s="200">
        <f t="shared" si="36"/>
        <v>0</v>
      </c>
      <c r="O87" s="200">
        <f t="shared" si="36"/>
        <v>0</v>
      </c>
      <c r="P87" s="200"/>
      <c r="Q87" s="200">
        <f aca="true" t="shared" si="37" ref="Q87:W87">SUM(Q80:Q86)</f>
        <v>0</v>
      </c>
      <c r="R87" s="200">
        <f t="shared" si="37"/>
        <v>0</v>
      </c>
      <c r="S87" s="200">
        <f t="shared" si="37"/>
        <v>0</v>
      </c>
      <c r="T87" s="200">
        <f t="shared" si="37"/>
        <v>0</v>
      </c>
      <c r="U87" s="200">
        <f t="shared" si="37"/>
        <v>0</v>
      </c>
      <c r="V87" s="200">
        <f t="shared" si="37"/>
        <v>0</v>
      </c>
      <c r="W87" s="200">
        <f t="shared" si="37"/>
        <v>0</v>
      </c>
      <c r="X87" s="200">
        <f aca="true" t="shared" si="38" ref="X87:AH87">SUM(X80:X86)</f>
        <v>0</v>
      </c>
      <c r="Y87" s="200">
        <f t="shared" si="38"/>
        <v>0</v>
      </c>
      <c r="Z87" s="200">
        <f t="shared" si="38"/>
        <v>0</v>
      </c>
      <c r="AA87" s="200">
        <f t="shared" si="38"/>
        <v>0</v>
      </c>
      <c r="AB87" s="200">
        <f t="shared" si="38"/>
        <v>0</v>
      </c>
      <c r="AC87" s="200">
        <f t="shared" si="38"/>
        <v>0</v>
      </c>
      <c r="AD87" s="200">
        <f t="shared" si="38"/>
        <v>0</v>
      </c>
      <c r="AE87" s="200">
        <f t="shared" si="38"/>
        <v>0</v>
      </c>
      <c r="AF87" s="200">
        <f t="shared" si="38"/>
        <v>0</v>
      </c>
      <c r="AG87" s="262">
        <f t="shared" si="31"/>
        <v>1501140</v>
      </c>
      <c r="AH87" s="262">
        <f t="shared" si="38"/>
        <v>7486350</v>
      </c>
      <c r="AI87" s="262">
        <f t="shared" si="35"/>
        <v>8987490</v>
      </c>
      <c r="AJ87" s="522">
        <f>SUM(AJ80:AJ86)</f>
        <v>207288</v>
      </c>
      <c r="AK87" s="522">
        <f>SUM(AI87:AJ87)</f>
        <v>9194778</v>
      </c>
      <c r="AM87" s="518"/>
    </row>
    <row r="88" spans="1:39" ht="19.5" customHeight="1">
      <c r="A88" s="230">
        <v>47</v>
      </c>
      <c r="B88" s="215" t="s">
        <v>533</v>
      </c>
      <c r="C88" s="212" t="s">
        <v>534</v>
      </c>
      <c r="D88" s="201"/>
      <c r="E88" s="201"/>
      <c r="F88" s="201">
        <v>787000</v>
      </c>
      <c r="G88" s="201"/>
      <c r="H88" s="201"/>
      <c r="I88" s="201"/>
      <c r="J88" s="201"/>
      <c r="K88" s="201"/>
      <c r="L88" s="201"/>
      <c r="M88" s="201"/>
      <c r="N88" s="201"/>
      <c r="O88" s="200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62">
        <f t="shared" si="31"/>
        <v>787000</v>
      </c>
      <c r="AH88" s="405">
        <v>1555400</v>
      </c>
      <c r="AI88" s="262">
        <f t="shared" si="35"/>
        <v>2342400</v>
      </c>
      <c r="AJ88" s="521">
        <f>AK88-AI88</f>
        <v>-787000</v>
      </c>
      <c r="AK88" s="522">
        <v>1555400</v>
      </c>
      <c r="AM88" s="520"/>
    </row>
    <row r="89" spans="1:39" ht="19.5" customHeight="1">
      <c r="A89" s="230">
        <v>69</v>
      </c>
      <c r="B89" s="215" t="s">
        <v>535</v>
      </c>
      <c r="C89" s="212" t="s">
        <v>536</v>
      </c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0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62">
        <f t="shared" si="31"/>
        <v>0</v>
      </c>
      <c r="AH89" s="405"/>
      <c r="AI89" s="262">
        <f t="shared" si="35"/>
        <v>0</v>
      </c>
      <c r="AJ89" s="521"/>
      <c r="AK89" s="522">
        <f>SUM(AI89:AJ89)</f>
        <v>0</v>
      </c>
      <c r="AM89" s="261"/>
    </row>
    <row r="90" spans="1:39" ht="19.5" customHeight="1">
      <c r="A90" s="230">
        <v>70</v>
      </c>
      <c r="B90" s="215" t="s">
        <v>537</v>
      </c>
      <c r="C90" s="212" t="s">
        <v>538</v>
      </c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0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62">
        <f t="shared" si="31"/>
        <v>0</v>
      </c>
      <c r="AH90" s="405"/>
      <c r="AI90" s="262">
        <f t="shared" si="35"/>
        <v>0</v>
      </c>
      <c r="AJ90" s="521">
        <f>AK90-AI90</f>
        <v>106651</v>
      </c>
      <c r="AK90" s="522">
        <v>106651</v>
      </c>
      <c r="AM90" s="261"/>
    </row>
    <row r="91" spans="1:39" ht="19.5" customHeight="1">
      <c r="A91" s="230"/>
      <c r="B91" s="215" t="s">
        <v>1113</v>
      </c>
      <c r="C91" s="212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0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62"/>
      <c r="AH91" s="405"/>
      <c r="AI91" s="262"/>
      <c r="AJ91" s="521"/>
      <c r="AK91" s="522">
        <f>SUM(AI91:AJ91)</f>
        <v>0</v>
      </c>
      <c r="AM91" s="261"/>
    </row>
    <row r="92" spans="1:39" ht="19.5" customHeight="1">
      <c r="A92" s="230">
        <v>48</v>
      </c>
      <c r="B92" s="215" t="s">
        <v>539</v>
      </c>
      <c r="C92" s="212" t="s">
        <v>540</v>
      </c>
      <c r="D92" s="201"/>
      <c r="E92" s="201"/>
      <c r="F92" s="201">
        <v>213000</v>
      </c>
      <c r="G92" s="201"/>
      <c r="H92" s="200">
        <f>SUM(H87:H90)</f>
        <v>0</v>
      </c>
      <c r="I92" s="201"/>
      <c r="J92" s="201"/>
      <c r="K92" s="201"/>
      <c r="L92" s="201"/>
      <c r="M92" s="201"/>
      <c r="N92" s="201"/>
      <c r="O92" s="200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62">
        <f t="shared" si="31"/>
        <v>213000</v>
      </c>
      <c r="AH92" s="405">
        <v>419958</v>
      </c>
      <c r="AI92" s="262">
        <f t="shared" si="35"/>
        <v>632958</v>
      </c>
      <c r="AJ92" s="521">
        <f>AK92-AI92</f>
        <v>-184204</v>
      </c>
      <c r="AK92" s="522">
        <v>448754</v>
      </c>
      <c r="AM92" s="261"/>
    </row>
    <row r="93" spans="1:39" s="93" customFormat="1" ht="19.5" customHeight="1">
      <c r="A93" s="230">
        <v>49</v>
      </c>
      <c r="B93" s="219" t="s">
        <v>541</v>
      </c>
      <c r="C93" s="217" t="s">
        <v>327</v>
      </c>
      <c r="D93" s="200">
        <f>SUM(D88:D92)</f>
        <v>0</v>
      </c>
      <c r="E93" s="200">
        <f>SUM(E88:E92)</f>
        <v>0</v>
      </c>
      <c r="F93" s="200">
        <f>SUM(F88:F92)</f>
        <v>1000000</v>
      </c>
      <c r="G93" s="200">
        <f>SUM(G88:G92)</f>
        <v>0</v>
      </c>
      <c r="H93" s="201"/>
      <c r="I93" s="200">
        <f aca="true" t="shared" si="39" ref="I93:O93">SUM(I88:I92)</f>
        <v>0</v>
      </c>
      <c r="J93" s="200">
        <f t="shared" si="39"/>
        <v>0</v>
      </c>
      <c r="K93" s="200">
        <f t="shared" si="39"/>
        <v>0</v>
      </c>
      <c r="L93" s="200">
        <f t="shared" si="39"/>
        <v>0</v>
      </c>
      <c r="M93" s="200">
        <f t="shared" si="39"/>
        <v>0</v>
      </c>
      <c r="N93" s="200">
        <f t="shared" si="39"/>
        <v>0</v>
      </c>
      <c r="O93" s="200">
        <f t="shared" si="39"/>
        <v>0</v>
      </c>
      <c r="P93" s="200">
        <f aca="true" t="shared" si="40" ref="P93:W93">SUM(P88:P92)</f>
        <v>0</v>
      </c>
      <c r="Q93" s="200">
        <f t="shared" si="40"/>
        <v>0</v>
      </c>
      <c r="R93" s="200">
        <f t="shared" si="40"/>
        <v>0</v>
      </c>
      <c r="S93" s="200">
        <f t="shared" si="40"/>
        <v>0</v>
      </c>
      <c r="T93" s="200">
        <f t="shared" si="40"/>
        <v>0</v>
      </c>
      <c r="U93" s="200">
        <f t="shared" si="40"/>
        <v>0</v>
      </c>
      <c r="V93" s="200">
        <f t="shared" si="40"/>
        <v>0</v>
      </c>
      <c r="W93" s="200">
        <f t="shared" si="40"/>
        <v>0</v>
      </c>
      <c r="X93" s="200">
        <f aca="true" t="shared" si="41" ref="X93:AF93">SUM(X88:X92)</f>
        <v>0</v>
      </c>
      <c r="Y93" s="200">
        <f t="shared" si="41"/>
        <v>0</v>
      </c>
      <c r="Z93" s="200">
        <f t="shared" si="41"/>
        <v>0</v>
      </c>
      <c r="AA93" s="200">
        <f t="shared" si="41"/>
        <v>0</v>
      </c>
      <c r="AB93" s="200">
        <f t="shared" si="41"/>
        <v>0</v>
      </c>
      <c r="AC93" s="200">
        <f t="shared" si="41"/>
        <v>0</v>
      </c>
      <c r="AD93" s="200">
        <f t="shared" si="41"/>
        <v>0</v>
      </c>
      <c r="AE93" s="200">
        <f t="shared" si="41"/>
        <v>0</v>
      </c>
      <c r="AF93" s="200">
        <f t="shared" si="41"/>
        <v>0</v>
      </c>
      <c r="AG93" s="262">
        <f t="shared" si="31"/>
        <v>1000000</v>
      </c>
      <c r="AH93" s="262">
        <f>SUM(AH88:AH92)</f>
        <v>1975358</v>
      </c>
      <c r="AI93" s="262">
        <f t="shared" si="35"/>
        <v>2975358</v>
      </c>
      <c r="AJ93" s="521">
        <f>SUM(AJ88:AJ92)</f>
        <v>-864553</v>
      </c>
      <c r="AK93" s="522">
        <f>SUM(AK88:AK92)</f>
        <v>2110805</v>
      </c>
      <c r="AM93" s="518"/>
    </row>
    <row r="94" spans="1:39" ht="29.25" customHeight="1">
      <c r="A94" s="230">
        <v>73</v>
      </c>
      <c r="B94" s="215" t="s">
        <v>542</v>
      </c>
      <c r="C94" s="212" t="s">
        <v>543</v>
      </c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0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62">
        <f t="shared" si="31"/>
        <v>0</v>
      </c>
      <c r="AH94" s="405"/>
      <c r="AI94" s="262">
        <f t="shared" si="35"/>
        <v>0</v>
      </c>
      <c r="AJ94" s="521"/>
      <c r="AK94" s="522">
        <f aca="true" t="shared" si="42" ref="AK94:AK108">SUM(AI94:AJ94)</f>
        <v>0</v>
      </c>
      <c r="AM94" s="261"/>
    </row>
    <row r="95" spans="1:39" ht="29.25" customHeight="1">
      <c r="A95" s="230">
        <v>74</v>
      </c>
      <c r="B95" s="215" t="s">
        <v>544</v>
      </c>
      <c r="C95" s="212" t="s">
        <v>545</v>
      </c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0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62">
        <f t="shared" si="31"/>
        <v>0</v>
      </c>
      <c r="AH95" s="405"/>
      <c r="AI95" s="262">
        <f t="shared" si="35"/>
        <v>0</v>
      </c>
      <c r="AJ95" s="521"/>
      <c r="AK95" s="522">
        <f t="shared" si="42"/>
        <v>0</v>
      </c>
      <c r="AM95" s="261"/>
    </row>
    <row r="96" spans="1:39" ht="29.25" customHeight="1">
      <c r="A96" s="230">
        <v>75</v>
      </c>
      <c r="B96" s="215" t="s">
        <v>546</v>
      </c>
      <c r="C96" s="212" t="s">
        <v>547</v>
      </c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0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62">
        <f t="shared" si="31"/>
        <v>0</v>
      </c>
      <c r="AH96" s="405"/>
      <c r="AI96" s="262">
        <f t="shared" si="35"/>
        <v>0</v>
      </c>
      <c r="AJ96" s="521"/>
      <c r="AK96" s="522">
        <f t="shared" si="42"/>
        <v>0</v>
      </c>
      <c r="AM96" s="261"/>
    </row>
    <row r="97" spans="1:39" ht="19.5" customHeight="1">
      <c r="A97" s="230">
        <v>76</v>
      </c>
      <c r="B97" s="215" t="s">
        <v>548</v>
      </c>
      <c r="C97" s="212" t="s">
        <v>549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0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62">
        <f t="shared" si="31"/>
        <v>0</v>
      </c>
      <c r="AH97" s="405"/>
      <c r="AI97" s="262">
        <f t="shared" si="35"/>
        <v>0</v>
      </c>
      <c r="AJ97" s="521"/>
      <c r="AK97" s="522">
        <f t="shared" si="42"/>
        <v>0</v>
      </c>
      <c r="AM97" s="261"/>
    </row>
    <row r="98" spans="1:39" ht="29.25" customHeight="1">
      <c r="A98" s="230">
        <v>77</v>
      </c>
      <c r="B98" s="215" t="s">
        <v>550</v>
      </c>
      <c r="C98" s="212" t="s">
        <v>551</v>
      </c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0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62">
        <f t="shared" si="31"/>
        <v>0</v>
      </c>
      <c r="AH98" s="405"/>
      <c r="AI98" s="262">
        <f t="shared" si="35"/>
        <v>0</v>
      </c>
      <c r="AJ98" s="521"/>
      <c r="AK98" s="522">
        <f t="shared" si="42"/>
        <v>0</v>
      </c>
      <c r="AM98" s="261"/>
    </row>
    <row r="99" spans="1:39" ht="29.25" customHeight="1">
      <c r="A99" s="230">
        <v>78</v>
      </c>
      <c r="B99" s="215" t="s">
        <v>552</v>
      </c>
      <c r="C99" s="212" t="s">
        <v>553</v>
      </c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0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62">
        <f t="shared" si="31"/>
        <v>0</v>
      </c>
      <c r="AH99" s="405"/>
      <c r="AI99" s="262">
        <f t="shared" si="35"/>
        <v>0</v>
      </c>
      <c r="AJ99" s="521"/>
      <c r="AK99" s="522">
        <f t="shared" si="42"/>
        <v>0</v>
      </c>
      <c r="AM99" s="261"/>
    </row>
    <row r="100" spans="1:39" ht="19.5" customHeight="1">
      <c r="A100" s="230">
        <v>79</v>
      </c>
      <c r="B100" s="215" t="s">
        <v>554</v>
      </c>
      <c r="C100" s="212" t="s">
        <v>555</v>
      </c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0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62">
        <f t="shared" si="31"/>
        <v>0</v>
      </c>
      <c r="AH100" s="405"/>
      <c r="AI100" s="262">
        <f t="shared" si="35"/>
        <v>0</v>
      </c>
      <c r="AJ100" s="521"/>
      <c r="AK100" s="522">
        <f t="shared" si="42"/>
        <v>0</v>
      </c>
      <c r="AM100" s="261"/>
    </row>
    <row r="101" spans="1:39" ht="19.5" customHeight="1">
      <c r="A101" s="230">
        <v>80</v>
      </c>
      <c r="B101" s="215" t="s">
        <v>556</v>
      </c>
      <c r="C101" s="212" t="s">
        <v>557</v>
      </c>
      <c r="D101" s="201"/>
      <c r="E101" s="201"/>
      <c r="F101" s="201"/>
      <c r="G101" s="201"/>
      <c r="H101" s="200">
        <f>SUM(H93:H100)</f>
        <v>0</v>
      </c>
      <c r="I101" s="201"/>
      <c r="J101" s="201"/>
      <c r="K101" s="201"/>
      <c r="L101" s="201"/>
      <c r="M101" s="201"/>
      <c r="N101" s="201"/>
      <c r="O101" s="200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62">
        <f t="shared" si="31"/>
        <v>0</v>
      </c>
      <c r="AH101" s="405"/>
      <c r="AI101" s="262">
        <f t="shared" si="35"/>
        <v>0</v>
      </c>
      <c r="AJ101" s="521">
        <f>AK101-AI101</f>
        <v>12906902</v>
      </c>
      <c r="AK101" s="522">
        <v>12906902</v>
      </c>
      <c r="AM101" s="261"/>
    </row>
    <row r="102" spans="1:39" ht="19.5" customHeight="1">
      <c r="A102" s="230">
        <v>81</v>
      </c>
      <c r="B102" s="219" t="s">
        <v>558</v>
      </c>
      <c r="C102" s="217" t="s">
        <v>559</v>
      </c>
      <c r="D102" s="200">
        <f>SUM(D94:D101)</f>
        <v>0</v>
      </c>
      <c r="E102" s="200">
        <f>SUM(E94:E101)</f>
        <v>0</v>
      </c>
      <c r="F102" s="200">
        <f>SUM(F94:F101)</f>
        <v>0</v>
      </c>
      <c r="G102" s="200">
        <f>SUM(G94:G101)</f>
        <v>0</v>
      </c>
      <c r="H102" s="200">
        <f>SUM(H28+H29+H57+H65+H78+H86+H92+H101)</f>
        <v>0</v>
      </c>
      <c r="I102" s="200">
        <f aca="true" t="shared" si="43" ref="I102:O102">SUM(I94:I101)</f>
        <v>0</v>
      </c>
      <c r="J102" s="200">
        <f t="shared" si="43"/>
        <v>0</v>
      </c>
      <c r="K102" s="200">
        <f t="shared" si="43"/>
        <v>0</v>
      </c>
      <c r="L102" s="200">
        <f t="shared" si="43"/>
        <v>0</v>
      </c>
      <c r="M102" s="200">
        <f t="shared" si="43"/>
        <v>0</v>
      </c>
      <c r="N102" s="200">
        <f t="shared" si="43"/>
        <v>0</v>
      </c>
      <c r="O102" s="200">
        <f t="shared" si="43"/>
        <v>0</v>
      </c>
      <c r="P102" s="200">
        <f aca="true" t="shared" si="44" ref="P102:W102">SUM(P94:P101)</f>
        <v>0</v>
      </c>
      <c r="Q102" s="200">
        <f t="shared" si="44"/>
        <v>0</v>
      </c>
      <c r="R102" s="200">
        <f t="shared" si="44"/>
        <v>0</v>
      </c>
      <c r="S102" s="200">
        <f t="shared" si="44"/>
        <v>0</v>
      </c>
      <c r="T102" s="200">
        <f t="shared" si="44"/>
        <v>0</v>
      </c>
      <c r="U102" s="200">
        <f t="shared" si="44"/>
        <v>0</v>
      </c>
      <c r="V102" s="200">
        <f t="shared" si="44"/>
        <v>0</v>
      </c>
      <c r="W102" s="200">
        <f t="shared" si="44"/>
        <v>0</v>
      </c>
      <c r="X102" s="200">
        <f aca="true" t="shared" si="45" ref="X102:AF102">SUM(X94:X101)</f>
        <v>0</v>
      </c>
      <c r="Y102" s="200">
        <f t="shared" si="45"/>
        <v>0</v>
      </c>
      <c r="Z102" s="200">
        <f t="shared" si="45"/>
        <v>0</v>
      </c>
      <c r="AA102" s="200">
        <f t="shared" si="45"/>
        <v>0</v>
      </c>
      <c r="AB102" s="200">
        <f t="shared" si="45"/>
        <v>0</v>
      </c>
      <c r="AC102" s="200">
        <f t="shared" si="45"/>
        <v>0</v>
      </c>
      <c r="AD102" s="200">
        <f t="shared" si="45"/>
        <v>0</v>
      </c>
      <c r="AE102" s="200">
        <f t="shared" si="45"/>
        <v>0</v>
      </c>
      <c r="AF102" s="200">
        <f t="shared" si="45"/>
        <v>0</v>
      </c>
      <c r="AG102" s="262">
        <f t="shared" si="31"/>
        <v>0</v>
      </c>
      <c r="AH102" s="405"/>
      <c r="AI102" s="262">
        <f t="shared" si="35"/>
        <v>0</v>
      </c>
      <c r="AJ102" s="521">
        <f>SUM(AJ94:AJ101)</f>
        <v>12906902</v>
      </c>
      <c r="AK102" s="522">
        <f t="shared" si="42"/>
        <v>12906902</v>
      </c>
      <c r="AM102" s="261"/>
    </row>
    <row r="103" spans="1:39" s="93" customFormat="1" ht="19.5" customHeight="1">
      <c r="A103" s="230">
        <v>50</v>
      </c>
      <c r="B103" s="221" t="s">
        <v>560</v>
      </c>
      <c r="C103" s="222" t="s">
        <v>561</v>
      </c>
      <c r="D103" s="200">
        <f>SUM(D28+D29+D57+D66+D79+D87+D93+D102)</f>
        <v>6004012</v>
      </c>
      <c r="E103" s="200">
        <f>SUM(E28+E29+E57+E66+E79+E87+E93+E102)</f>
        <v>527050</v>
      </c>
      <c r="F103" s="200">
        <f>SUM(F28+F29+F57+F66+F79+F87+F93+F102)</f>
        <v>2501140</v>
      </c>
      <c r="G103" s="200">
        <f>SUM(G28+G29+G57+G66+G79+G87+G93+G102)</f>
        <v>0</v>
      </c>
      <c r="H103" s="200"/>
      <c r="I103" s="200">
        <f aca="true" t="shared" si="46" ref="I103:Q103">SUM(I28+I29+I57+I66+I79+I87+I93+I102)</f>
        <v>2556384</v>
      </c>
      <c r="J103" s="200">
        <f t="shared" si="46"/>
        <v>3659940</v>
      </c>
      <c r="K103" s="200">
        <f t="shared" si="46"/>
        <v>5651500</v>
      </c>
      <c r="L103" s="200">
        <f t="shared" si="46"/>
        <v>2286000</v>
      </c>
      <c r="M103" s="200">
        <f t="shared" si="46"/>
        <v>2784970</v>
      </c>
      <c r="N103" s="200">
        <f t="shared" si="46"/>
        <v>319000</v>
      </c>
      <c r="O103" s="200">
        <f t="shared" si="46"/>
        <v>200000</v>
      </c>
      <c r="P103" s="200">
        <f t="shared" si="46"/>
        <v>4463372</v>
      </c>
      <c r="Q103" s="200">
        <f t="shared" si="46"/>
        <v>535278</v>
      </c>
      <c r="R103" s="200">
        <f>R57+R28+R29</f>
        <v>4379720</v>
      </c>
      <c r="S103" s="200">
        <f aca="true" t="shared" si="47" ref="S103:AF103">SUM(S28+S29+S57+S66+S79+S87+S93+S102)</f>
        <v>16986902</v>
      </c>
      <c r="T103" s="200">
        <f t="shared" si="47"/>
        <v>150000</v>
      </c>
      <c r="U103" s="200">
        <f t="shared" si="47"/>
        <v>21250989</v>
      </c>
      <c r="V103" s="200">
        <f t="shared" si="47"/>
        <v>4087170</v>
      </c>
      <c r="W103" s="200">
        <f t="shared" si="47"/>
        <v>550000</v>
      </c>
      <c r="X103" s="200">
        <f t="shared" si="47"/>
        <v>349000</v>
      </c>
      <c r="Y103" s="200">
        <f t="shared" si="47"/>
        <v>276000</v>
      </c>
      <c r="Z103" s="200">
        <f t="shared" si="47"/>
        <v>0</v>
      </c>
      <c r="AA103" s="200">
        <f t="shared" si="47"/>
        <v>6193415</v>
      </c>
      <c r="AB103" s="200">
        <f t="shared" si="47"/>
        <v>2545084</v>
      </c>
      <c r="AC103" s="200">
        <f t="shared" si="47"/>
        <v>0</v>
      </c>
      <c r="AD103" s="200">
        <f t="shared" si="47"/>
        <v>3789649</v>
      </c>
      <c r="AE103" s="200">
        <f t="shared" si="47"/>
        <v>83222617</v>
      </c>
      <c r="AF103" s="200">
        <f t="shared" si="47"/>
        <v>0</v>
      </c>
      <c r="AG103" s="262">
        <f t="shared" si="31"/>
        <v>175269192</v>
      </c>
      <c r="AH103" s="200">
        <f>SUM(AH28+AH29+AH57+AH66+AH79+AH87+AH93+AH102)</f>
        <v>-553629</v>
      </c>
      <c r="AI103" s="262">
        <f t="shared" si="35"/>
        <v>174715563</v>
      </c>
      <c r="AJ103" s="646">
        <f>SUM(AJ28+AJ29+AJ57+AJ66+AJ79+AJ87+AJ93+AJ102)</f>
        <v>-40929747</v>
      </c>
      <c r="AK103" s="522">
        <f>SUM(AI103:AJ103)</f>
        <v>133785816</v>
      </c>
      <c r="AM103" s="518"/>
    </row>
    <row r="104" spans="1:39" s="93" customFormat="1" ht="19.5" customHeight="1">
      <c r="A104" s="230">
        <v>51</v>
      </c>
      <c r="B104" s="221" t="s">
        <v>999</v>
      </c>
      <c r="C104" s="222" t="s">
        <v>562</v>
      </c>
      <c r="D104" s="200"/>
      <c r="E104" s="200"/>
      <c r="F104" s="200"/>
      <c r="G104" s="200">
        <v>78687133</v>
      </c>
      <c r="H104" s="200">
        <f>SUM(H102:H103)</f>
        <v>0</v>
      </c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62">
        <f t="shared" si="31"/>
        <v>78687133</v>
      </c>
      <c r="AH104" s="262">
        <v>5377175</v>
      </c>
      <c r="AI104" s="262">
        <f t="shared" si="35"/>
        <v>84064308</v>
      </c>
      <c r="AJ104" s="521">
        <f>AK104-AI104</f>
        <v>795293</v>
      </c>
      <c r="AK104" s="522">
        <v>84859601</v>
      </c>
      <c r="AL104" s="518"/>
      <c r="AM104" s="518"/>
    </row>
    <row r="105" spans="1:39" s="93" customFormat="1" ht="19.5" customHeight="1">
      <c r="A105" s="230">
        <v>52</v>
      </c>
      <c r="B105" s="221" t="s">
        <v>929</v>
      </c>
      <c r="C105" s="222" t="s">
        <v>1008</v>
      </c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62">
        <f t="shared" si="31"/>
        <v>0</v>
      </c>
      <c r="AH105" s="262">
        <f>4476336+1399760</f>
        <v>5876096</v>
      </c>
      <c r="AI105" s="262">
        <f t="shared" si="35"/>
        <v>5876096</v>
      </c>
      <c r="AJ105" s="521">
        <f>AK105-AI105</f>
        <v>805411</v>
      </c>
      <c r="AK105" s="522">
        <v>6681507</v>
      </c>
      <c r="AM105" s="518"/>
    </row>
    <row r="106" spans="1:39" s="93" customFormat="1" ht="19.5" customHeight="1">
      <c r="A106" s="230">
        <v>53</v>
      </c>
      <c r="B106" s="221" t="s">
        <v>997</v>
      </c>
      <c r="C106" s="222" t="s">
        <v>1007</v>
      </c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62"/>
      <c r="AH106" s="262">
        <v>45000000</v>
      </c>
      <c r="AI106" s="262">
        <f t="shared" si="35"/>
        <v>45000000</v>
      </c>
      <c r="AJ106" s="521">
        <f>AK106-AI106</f>
        <v>40000000</v>
      </c>
      <c r="AK106" s="522">
        <v>85000000</v>
      </c>
      <c r="AM106" s="518"/>
    </row>
    <row r="107" spans="1:39" s="93" customFormat="1" ht="19.5" customHeight="1">
      <c r="A107" s="230">
        <v>54</v>
      </c>
      <c r="B107" s="221" t="s">
        <v>1000</v>
      </c>
      <c r="C107" s="222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62">
        <f>SUM(AG104:AG106)</f>
        <v>78687133</v>
      </c>
      <c r="AH107" s="262">
        <f>SUM(AH104:AH106)</f>
        <v>56253271</v>
      </c>
      <c r="AI107" s="262">
        <f>SUM(AI104:AI106)</f>
        <v>134940404</v>
      </c>
      <c r="AJ107" s="521">
        <f>SUM(AJ104:AJ106)</f>
        <v>41600704</v>
      </c>
      <c r="AK107" s="522">
        <f t="shared" si="42"/>
        <v>176541108</v>
      </c>
      <c r="AM107" s="518"/>
    </row>
    <row r="108" spans="1:37" s="93" customFormat="1" ht="19.5" customHeight="1">
      <c r="A108" s="230">
        <v>55</v>
      </c>
      <c r="B108" s="221" t="s">
        <v>563</v>
      </c>
      <c r="C108" s="222" t="s">
        <v>10</v>
      </c>
      <c r="D108" s="200">
        <f>SUM(D103:D104)</f>
        <v>6004012</v>
      </c>
      <c r="E108" s="200">
        <f>SUM(E103:E104)</f>
        <v>527050</v>
      </c>
      <c r="F108" s="200">
        <f>SUM(F103:F104)</f>
        <v>2501140</v>
      </c>
      <c r="G108" s="200">
        <f>SUM(G103:G104)</f>
        <v>78687133</v>
      </c>
      <c r="H108" s="200">
        <f>SUM(H103:H104)</f>
        <v>0</v>
      </c>
      <c r="I108" s="200">
        <f aca="true" t="shared" si="48" ref="I108:O108">SUM(I103:I104)</f>
        <v>2556384</v>
      </c>
      <c r="J108" s="200">
        <f t="shared" si="48"/>
        <v>3659940</v>
      </c>
      <c r="K108" s="200">
        <f t="shared" si="48"/>
        <v>5651500</v>
      </c>
      <c r="L108" s="200">
        <f t="shared" si="48"/>
        <v>2286000</v>
      </c>
      <c r="M108" s="200">
        <f t="shared" si="48"/>
        <v>2784970</v>
      </c>
      <c r="N108" s="200">
        <f t="shared" si="48"/>
        <v>319000</v>
      </c>
      <c r="O108" s="200">
        <f t="shared" si="48"/>
        <v>200000</v>
      </c>
      <c r="P108" s="200">
        <f aca="true" t="shared" si="49" ref="P108:W108">SUM(P103:P104)</f>
        <v>4463372</v>
      </c>
      <c r="Q108" s="200">
        <f t="shared" si="49"/>
        <v>535278</v>
      </c>
      <c r="R108" s="200">
        <f t="shared" si="49"/>
        <v>4379720</v>
      </c>
      <c r="S108" s="200">
        <f t="shared" si="49"/>
        <v>16986902</v>
      </c>
      <c r="T108" s="200">
        <f>SUM(T103:T104)</f>
        <v>150000</v>
      </c>
      <c r="U108" s="200">
        <f t="shared" si="49"/>
        <v>21250989</v>
      </c>
      <c r="V108" s="200">
        <f t="shared" si="49"/>
        <v>4087170</v>
      </c>
      <c r="W108" s="200">
        <f t="shared" si="49"/>
        <v>550000</v>
      </c>
      <c r="X108" s="200">
        <f aca="true" t="shared" si="50" ref="X108:AE108">SUM(X103:X104)</f>
        <v>349000</v>
      </c>
      <c r="Y108" s="200">
        <f t="shared" si="50"/>
        <v>276000</v>
      </c>
      <c r="Z108" s="200">
        <f t="shared" si="50"/>
        <v>0</v>
      </c>
      <c r="AA108" s="200">
        <f t="shared" si="50"/>
        <v>6193415</v>
      </c>
      <c r="AB108" s="200">
        <f t="shared" si="50"/>
        <v>2545084</v>
      </c>
      <c r="AC108" s="200">
        <f t="shared" si="50"/>
        <v>0</v>
      </c>
      <c r="AD108" s="200">
        <f t="shared" si="50"/>
        <v>3789649</v>
      </c>
      <c r="AE108" s="200">
        <f t="shared" si="50"/>
        <v>83222617</v>
      </c>
      <c r="AF108" s="200"/>
      <c r="AG108" s="262">
        <f>SUM(AG103:AG105)</f>
        <v>253956325</v>
      </c>
      <c r="AH108" s="262">
        <f>AH103+AH107</f>
        <v>55699642</v>
      </c>
      <c r="AI108" s="262">
        <f>AI103+AI107</f>
        <v>309655967</v>
      </c>
      <c r="AJ108" s="521">
        <f>AJ103+AJ107</f>
        <v>670957</v>
      </c>
      <c r="AK108" s="522">
        <f t="shared" si="42"/>
        <v>310326924</v>
      </c>
    </row>
    <row r="109" spans="2:20" ht="15.75">
      <c r="B109" s="96"/>
      <c r="C109" s="96"/>
      <c r="T109" s="261"/>
    </row>
    <row r="110" spans="2:3" ht="15.75">
      <c r="B110" s="96"/>
      <c r="C110" s="96"/>
    </row>
    <row r="111" spans="2:3" ht="15.75">
      <c r="B111" s="96"/>
      <c r="C111" s="96"/>
    </row>
    <row r="112" spans="2:3" ht="15.75">
      <c r="B112" s="96"/>
      <c r="C112" s="96"/>
    </row>
    <row r="113" ht="15.75">
      <c r="C113" s="96"/>
    </row>
    <row r="114" ht="15.75">
      <c r="C114" s="96"/>
    </row>
  </sheetData>
  <sheetProtection/>
  <autoFilter ref="C1:C114"/>
  <mergeCells count="8">
    <mergeCell ref="A4:A7"/>
    <mergeCell ref="AG5:AG7"/>
    <mergeCell ref="A2:AK2"/>
    <mergeCell ref="A1:AK1"/>
    <mergeCell ref="AH4:AH7"/>
    <mergeCell ref="AI4:AI7"/>
    <mergeCell ref="AJ4:AJ7"/>
    <mergeCell ref="AK4:AK7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360" verticalDpi="360" orientation="landscape" paperSize="8" scale="45" r:id="rId1"/>
  <headerFooter alignWithMargins="0">
    <oddHeader>&amp;LMAGYARPOLÁNY KÖZSÉG 
ÖNKORMÁNYZATA
&amp;C2016. ÉVI KÖLTSÉGVETÉS&amp;R4.a. melléklet a 4/2017. (V. 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16"/>
  <sheetViews>
    <sheetView view="pageLayout" zoomScaleSheetLayoutView="39" workbookViewId="0" topLeftCell="H1">
      <selection activeCell="D410" sqref="D410"/>
    </sheetView>
  </sheetViews>
  <sheetFormatPr defaultColWidth="9.00390625" defaultRowHeight="12.75"/>
  <cols>
    <col min="1" max="1" width="8.125" style="232" bestFit="1" customWidth="1"/>
    <col min="2" max="2" width="2.25390625" style="2" bestFit="1" customWidth="1"/>
    <col min="3" max="3" width="10.125" style="1" bestFit="1" customWidth="1"/>
    <col min="4" max="4" width="65.375" style="0" customWidth="1"/>
    <col min="5" max="5" width="16.25390625" style="68" hidden="1" customWidth="1"/>
    <col min="6" max="6" width="12.75390625" style="1" hidden="1" customWidth="1"/>
    <col min="7" max="7" width="31.125" style="0" hidden="1" customWidth="1"/>
    <col min="8" max="8" width="14.75390625" style="68" bestFit="1" customWidth="1"/>
    <col min="9" max="9" width="18.125" style="378" customWidth="1"/>
    <col min="10" max="10" width="17.25390625" style="379" customWidth="1"/>
    <col min="11" max="11" width="16.75390625" style="433" customWidth="1"/>
    <col min="12" max="12" width="14.75390625" style="481" bestFit="1" customWidth="1"/>
    <col min="13" max="13" width="9.75390625" style="0" bestFit="1" customWidth="1"/>
    <col min="15" max="15" width="11.125" style="0" bestFit="1" customWidth="1"/>
  </cols>
  <sheetData>
    <row r="1" spans="4:8" ht="12.75">
      <c r="D1" s="3" t="s">
        <v>0</v>
      </c>
      <c r="E1" s="4"/>
      <c r="H1" s="4"/>
    </row>
    <row r="2" spans="4:8" ht="27" customHeight="1">
      <c r="D2" s="5" t="s">
        <v>1</v>
      </c>
      <c r="E2" s="4"/>
      <c r="H2" s="4"/>
    </row>
    <row r="3" spans="1:12" s="1" customFormat="1" ht="12.75">
      <c r="A3" s="232"/>
      <c r="B3" s="2"/>
      <c r="D3" s="3"/>
      <c r="E3" s="6"/>
      <c r="H3" s="7"/>
      <c r="I3" s="378"/>
      <c r="J3" s="379"/>
      <c r="K3" s="399"/>
      <c r="L3" s="481"/>
    </row>
    <row r="4" spans="1:12" ht="12.75">
      <c r="A4" s="876" t="s">
        <v>311</v>
      </c>
      <c r="B4" s="878" t="s">
        <v>2</v>
      </c>
      <c r="C4" s="878"/>
      <c r="D4" s="8" t="s">
        <v>3</v>
      </c>
      <c r="E4" s="9" t="s">
        <v>4</v>
      </c>
      <c r="F4" s="1">
        <v>511112</v>
      </c>
      <c r="H4" s="9" t="s">
        <v>4</v>
      </c>
      <c r="I4" s="294" t="s">
        <v>5</v>
      </c>
      <c r="J4" s="372" t="s">
        <v>6</v>
      </c>
      <c r="K4" s="440" t="s">
        <v>314</v>
      </c>
      <c r="L4" s="455" t="s">
        <v>666</v>
      </c>
    </row>
    <row r="5" spans="1:17" ht="12.75">
      <c r="A5" s="877"/>
      <c r="B5" s="878" t="s">
        <v>7</v>
      </c>
      <c r="C5" s="878"/>
      <c r="D5" s="8" t="s">
        <v>8</v>
      </c>
      <c r="E5" s="9" t="s">
        <v>9</v>
      </c>
      <c r="H5" s="9" t="s">
        <v>869</v>
      </c>
      <c r="I5" s="294" t="s">
        <v>931</v>
      </c>
      <c r="J5" s="372" t="s">
        <v>932</v>
      </c>
      <c r="K5" s="441" t="s">
        <v>1018</v>
      </c>
      <c r="L5" s="464" t="s">
        <v>1019</v>
      </c>
      <c r="Q5" s="433"/>
    </row>
    <row r="6" spans="1:17" ht="12.75">
      <c r="A6" s="233">
        <v>1</v>
      </c>
      <c r="B6" s="11" t="s">
        <v>10</v>
      </c>
      <c r="C6" s="10">
        <v>121</v>
      </c>
      <c r="D6" s="12" t="s">
        <v>896</v>
      </c>
      <c r="E6" s="13">
        <v>4464000</v>
      </c>
      <c r="F6" s="1">
        <v>514192</v>
      </c>
      <c r="H6" s="647">
        <v>1794000</v>
      </c>
      <c r="I6" s="648">
        <f>J6-H6</f>
        <v>599600</v>
      </c>
      <c r="J6" s="649">
        <v>2393600</v>
      </c>
      <c r="K6" s="864">
        <f>L6-J10</f>
        <v>-266406</v>
      </c>
      <c r="L6" s="864">
        <v>3061918</v>
      </c>
      <c r="Q6" s="433"/>
    </row>
    <row r="7" spans="1:17" ht="12.75">
      <c r="A7" s="233">
        <f>A6+1</f>
        <v>2</v>
      </c>
      <c r="B7" s="11" t="s">
        <v>10</v>
      </c>
      <c r="C7" s="10">
        <v>121</v>
      </c>
      <c r="D7" s="12" t="s">
        <v>897</v>
      </c>
      <c r="E7" s="13">
        <v>1250000</v>
      </c>
      <c r="H7" s="647">
        <v>268280</v>
      </c>
      <c r="I7" s="648">
        <f>J7-H7</f>
        <v>90760</v>
      </c>
      <c r="J7" s="649">
        <v>359040</v>
      </c>
      <c r="K7" s="864"/>
      <c r="L7" s="864"/>
      <c r="Q7" s="433"/>
    </row>
    <row r="8" spans="1:17" ht="12.75">
      <c r="A8" s="233">
        <f aca="true" t="shared" si="0" ref="A8:A53">A7+1</f>
        <v>3</v>
      </c>
      <c r="B8" s="11" t="s">
        <v>10</v>
      </c>
      <c r="C8" s="10">
        <v>121</v>
      </c>
      <c r="D8" s="12" t="s">
        <v>147</v>
      </c>
      <c r="E8" s="13">
        <v>12000</v>
      </c>
      <c r="F8" s="1">
        <v>514122</v>
      </c>
      <c r="G8" s="1"/>
      <c r="H8" s="647">
        <v>242352</v>
      </c>
      <c r="I8" s="648">
        <f>J8-H8</f>
        <v>0</v>
      </c>
      <c r="J8" s="650">
        <v>242352</v>
      </c>
      <c r="K8" s="864"/>
      <c r="L8" s="864"/>
      <c r="Q8" s="433"/>
    </row>
    <row r="9" spans="1:17" ht="12.75">
      <c r="A9" s="233">
        <f t="shared" si="0"/>
        <v>4</v>
      </c>
      <c r="B9" s="11" t="s">
        <v>10</v>
      </c>
      <c r="C9" s="10">
        <v>121</v>
      </c>
      <c r="D9" s="286" t="s">
        <v>395</v>
      </c>
      <c r="E9" s="287"/>
      <c r="G9" s="1"/>
      <c r="H9" s="651"/>
      <c r="I9" s="648">
        <f>J9-H9</f>
        <v>333332</v>
      </c>
      <c r="J9" s="650">
        <v>333332</v>
      </c>
      <c r="K9" s="864"/>
      <c r="L9" s="864"/>
      <c r="Q9" s="433"/>
    </row>
    <row r="10" spans="1:17" ht="12.75">
      <c r="A10" s="233">
        <f t="shared" si="0"/>
        <v>5</v>
      </c>
      <c r="B10" s="11" t="s">
        <v>10</v>
      </c>
      <c r="C10" s="15">
        <v>12</v>
      </c>
      <c r="D10" s="16" t="s">
        <v>1017</v>
      </c>
      <c r="E10" s="17">
        <f>SUM(E6:E8)</f>
        <v>5726000</v>
      </c>
      <c r="F10" s="1">
        <v>53111</v>
      </c>
      <c r="H10" s="652">
        <f>SUM(H6:H8)</f>
        <v>2304632</v>
      </c>
      <c r="I10" s="653">
        <f>SUM(I6:I9)</f>
        <v>1023692</v>
      </c>
      <c r="J10" s="653">
        <f>SUM(H10:I10)</f>
        <v>3328324</v>
      </c>
      <c r="K10" s="653">
        <f>L10-J10</f>
        <v>-266406</v>
      </c>
      <c r="L10" s="653">
        <f>SUM(L6)</f>
        <v>3061918</v>
      </c>
      <c r="Q10" s="433"/>
    </row>
    <row r="11" spans="1:17" ht="12.75">
      <c r="A11" s="233">
        <f t="shared" si="0"/>
        <v>6</v>
      </c>
      <c r="B11" s="11" t="s">
        <v>10</v>
      </c>
      <c r="C11" s="289"/>
      <c r="D11" s="437" t="s">
        <v>1210</v>
      </c>
      <c r="E11" s="438"/>
      <c r="F11" s="292"/>
      <c r="G11" s="293"/>
      <c r="H11" s="654"/>
      <c r="I11" s="655"/>
      <c r="J11" s="655"/>
      <c r="K11" s="648">
        <f>L11-J11</f>
        <v>71868</v>
      </c>
      <c r="L11" s="648">
        <v>71868</v>
      </c>
      <c r="Q11" s="433"/>
    </row>
    <row r="12" spans="1:17" ht="12.75">
      <c r="A12" s="233">
        <f t="shared" si="0"/>
        <v>7</v>
      </c>
      <c r="B12" s="11" t="s">
        <v>10</v>
      </c>
      <c r="C12" s="15"/>
      <c r="D12" s="16" t="s">
        <v>1026</v>
      </c>
      <c r="E12" s="17"/>
      <c r="H12" s="652"/>
      <c r="I12" s="653"/>
      <c r="J12" s="653"/>
      <c r="K12" s="653">
        <f>SUM(K11)</f>
        <v>71868</v>
      </c>
      <c r="L12" s="653">
        <f>SUM(L11)</f>
        <v>71868</v>
      </c>
      <c r="Q12" s="433"/>
    </row>
    <row r="13" spans="1:17" ht="12.75">
      <c r="A13" s="233">
        <f t="shared" si="0"/>
        <v>8</v>
      </c>
      <c r="B13" s="11" t="s">
        <v>10</v>
      </c>
      <c r="C13" s="10">
        <v>21</v>
      </c>
      <c r="D13" s="18" t="s">
        <v>564</v>
      </c>
      <c r="E13" s="13">
        <f>SUM(E6+E7/2)*0.27</f>
        <v>1374030</v>
      </c>
      <c r="H13" s="647">
        <f>H6*0.27</f>
        <v>484380.00000000006</v>
      </c>
      <c r="I13" s="648">
        <v>161892</v>
      </c>
      <c r="J13" s="649">
        <f aca="true" t="shared" si="1" ref="J13:J54">SUM(H13:I13)</f>
        <v>646272</v>
      </c>
      <c r="K13" s="648">
        <f aca="true" t="shared" si="2" ref="K13:K53">L13-J13</f>
        <v>28976</v>
      </c>
      <c r="L13" s="648">
        <v>675248</v>
      </c>
      <c r="Q13" s="433"/>
    </row>
    <row r="14" spans="1:12" ht="12.75">
      <c r="A14" s="233">
        <f t="shared" si="0"/>
        <v>9</v>
      </c>
      <c r="B14" s="11" t="s">
        <v>10</v>
      </c>
      <c r="C14" s="10">
        <v>23</v>
      </c>
      <c r="D14" s="18" t="s">
        <v>955</v>
      </c>
      <c r="E14" s="13"/>
      <c r="H14" s="647"/>
      <c r="I14" s="648">
        <v>55533</v>
      </c>
      <c r="J14" s="649">
        <f t="shared" si="1"/>
        <v>55533</v>
      </c>
      <c r="K14" s="648">
        <f t="shared" si="2"/>
        <v>-55533</v>
      </c>
      <c r="L14" s="648">
        <v>0</v>
      </c>
    </row>
    <row r="15" spans="1:12" ht="12.75">
      <c r="A15" s="233">
        <f t="shared" si="0"/>
        <v>10</v>
      </c>
      <c r="B15" s="11" t="s">
        <v>10</v>
      </c>
      <c r="C15" s="10">
        <v>27</v>
      </c>
      <c r="D15" s="18" t="s">
        <v>956</v>
      </c>
      <c r="E15" s="13"/>
      <c r="H15" s="647"/>
      <c r="I15" s="648">
        <v>59500</v>
      </c>
      <c r="J15" s="649">
        <f t="shared" si="1"/>
        <v>59500</v>
      </c>
      <c r="K15" s="648">
        <f t="shared" si="2"/>
        <v>-59500</v>
      </c>
      <c r="L15" s="648">
        <v>0</v>
      </c>
    </row>
    <row r="16" spans="1:12" ht="12.75">
      <c r="A16" s="233">
        <f t="shared" si="0"/>
        <v>11</v>
      </c>
      <c r="B16" s="11" t="s">
        <v>10</v>
      </c>
      <c r="C16" s="15">
        <v>2</v>
      </c>
      <c r="D16" s="19" t="s">
        <v>566</v>
      </c>
      <c r="E16" s="20">
        <f>SUM(E13:E13)</f>
        <v>1374030</v>
      </c>
      <c r="H16" s="656">
        <f>SUM(H13:H13)</f>
        <v>484380.00000000006</v>
      </c>
      <c r="I16" s="653">
        <f>SUM(I13:I15)</f>
        <v>276925</v>
      </c>
      <c r="J16" s="653">
        <f t="shared" si="1"/>
        <v>761305</v>
      </c>
      <c r="K16" s="653">
        <f t="shared" si="2"/>
        <v>-86057</v>
      </c>
      <c r="L16" s="653">
        <f>SUM(L13:L15)</f>
        <v>675248</v>
      </c>
    </row>
    <row r="17" spans="1:12" ht="12.75">
      <c r="A17" s="233">
        <f t="shared" si="0"/>
        <v>12</v>
      </c>
      <c r="B17" s="11" t="s">
        <v>10</v>
      </c>
      <c r="C17" s="10">
        <v>311</v>
      </c>
      <c r="D17" s="18" t="s">
        <v>12</v>
      </c>
      <c r="E17" s="22">
        <v>50000</v>
      </c>
      <c r="H17" s="657">
        <v>30000</v>
      </c>
      <c r="I17" s="648"/>
      <c r="J17" s="649">
        <f t="shared" si="1"/>
        <v>30000</v>
      </c>
      <c r="K17" s="648">
        <f t="shared" si="2"/>
        <v>-30000</v>
      </c>
      <c r="L17" s="648">
        <v>0</v>
      </c>
    </row>
    <row r="18" spans="1:12" ht="12.75">
      <c r="A18" s="233">
        <f t="shared" si="0"/>
        <v>13</v>
      </c>
      <c r="B18" s="11" t="s">
        <v>10</v>
      </c>
      <c r="C18" s="10">
        <v>311</v>
      </c>
      <c r="D18" s="18" t="s">
        <v>13</v>
      </c>
      <c r="E18" s="22"/>
      <c r="H18" s="657">
        <v>150000</v>
      </c>
      <c r="I18" s="648"/>
      <c r="J18" s="649">
        <f t="shared" si="1"/>
        <v>150000</v>
      </c>
      <c r="K18" s="648">
        <f t="shared" si="2"/>
        <v>-125740</v>
      </c>
      <c r="L18" s="648">
        <v>24260</v>
      </c>
    </row>
    <row r="19" spans="1:12" ht="12.75">
      <c r="A19" s="233">
        <f t="shared" si="0"/>
        <v>14</v>
      </c>
      <c r="B19" s="11" t="s">
        <v>10</v>
      </c>
      <c r="C19" s="10">
        <v>311</v>
      </c>
      <c r="D19" s="288" t="s">
        <v>957</v>
      </c>
      <c r="E19" s="22"/>
      <c r="H19" s="657">
        <f>SUM(H17:H18)</f>
        <v>180000</v>
      </c>
      <c r="I19" s="648"/>
      <c r="J19" s="649">
        <f t="shared" si="1"/>
        <v>180000</v>
      </c>
      <c r="K19" s="658">
        <f t="shared" si="2"/>
        <v>-155740</v>
      </c>
      <c r="L19" s="658">
        <f>SUM(L17:L18)</f>
        <v>24260</v>
      </c>
    </row>
    <row r="20" spans="1:12" ht="12.75">
      <c r="A20" s="233">
        <f t="shared" si="0"/>
        <v>15</v>
      </c>
      <c r="B20" s="11" t="s">
        <v>10</v>
      </c>
      <c r="C20" s="10">
        <v>3121</v>
      </c>
      <c r="D20" s="39" t="s">
        <v>1020</v>
      </c>
      <c r="E20" s="22"/>
      <c r="H20" s="657"/>
      <c r="I20" s="648"/>
      <c r="J20" s="649"/>
      <c r="K20" s="648">
        <f t="shared" si="2"/>
        <v>96026</v>
      </c>
      <c r="L20" s="658">
        <v>96026</v>
      </c>
    </row>
    <row r="21" spans="1:12" ht="12.75">
      <c r="A21" s="233">
        <f t="shared" si="0"/>
        <v>16</v>
      </c>
      <c r="B21" s="11" t="s">
        <v>10</v>
      </c>
      <c r="C21" s="10">
        <v>3122</v>
      </c>
      <c r="D21" s="18" t="s">
        <v>11</v>
      </c>
      <c r="E21" s="21">
        <v>100000</v>
      </c>
      <c r="F21" s="1">
        <v>55111</v>
      </c>
      <c r="H21" s="657">
        <v>120000</v>
      </c>
      <c r="I21" s="648"/>
      <c r="J21" s="649">
        <f t="shared" si="1"/>
        <v>120000</v>
      </c>
      <c r="K21" s="648">
        <f t="shared" si="2"/>
        <v>-57154</v>
      </c>
      <c r="L21" s="648">
        <v>62846</v>
      </c>
    </row>
    <row r="22" spans="1:12" ht="12.75">
      <c r="A22" s="233">
        <f t="shared" si="0"/>
        <v>17</v>
      </c>
      <c r="B22" s="11" t="s">
        <v>10</v>
      </c>
      <c r="C22" s="10">
        <v>3129</v>
      </c>
      <c r="D22" s="18" t="s">
        <v>958</v>
      </c>
      <c r="E22" s="22"/>
      <c r="H22" s="657"/>
      <c r="I22" s="648">
        <v>120000</v>
      </c>
      <c r="J22" s="649">
        <f t="shared" si="1"/>
        <v>120000</v>
      </c>
      <c r="K22" s="648">
        <f t="shared" si="2"/>
        <v>34332</v>
      </c>
      <c r="L22" s="648">
        <v>154332</v>
      </c>
    </row>
    <row r="23" spans="1:12" ht="12.75">
      <c r="A23" s="233">
        <f t="shared" si="0"/>
        <v>18</v>
      </c>
      <c r="B23" s="11" t="s">
        <v>10</v>
      </c>
      <c r="C23" s="10">
        <v>312</v>
      </c>
      <c r="D23" s="288" t="s">
        <v>959</v>
      </c>
      <c r="E23" s="22"/>
      <c r="H23" s="657">
        <f>SUM(H21:H22)</f>
        <v>120000</v>
      </c>
      <c r="I23" s="649">
        <f>SUM(I21:I22)</f>
        <v>120000</v>
      </c>
      <c r="J23" s="649">
        <f t="shared" si="1"/>
        <v>240000</v>
      </c>
      <c r="K23" s="658">
        <f t="shared" si="2"/>
        <v>73204</v>
      </c>
      <c r="L23" s="658">
        <f>SUM(L20:L22)</f>
        <v>313204</v>
      </c>
    </row>
    <row r="24" spans="1:12" ht="12.75">
      <c r="A24" s="233">
        <f t="shared" si="0"/>
        <v>19</v>
      </c>
      <c r="B24" s="11" t="s">
        <v>10</v>
      </c>
      <c r="C24" s="15">
        <v>31</v>
      </c>
      <c r="D24" s="19" t="s">
        <v>567</v>
      </c>
      <c r="E24" s="24">
        <f>SUM(E17:E18)</f>
        <v>50000</v>
      </c>
      <c r="F24" s="1">
        <v>55111</v>
      </c>
      <c r="H24" s="659">
        <f>H19+H23</f>
        <v>300000</v>
      </c>
      <c r="I24" s="653">
        <f>I19+I23</f>
        <v>120000</v>
      </c>
      <c r="J24" s="653">
        <f t="shared" si="1"/>
        <v>420000</v>
      </c>
      <c r="K24" s="653">
        <f t="shared" si="2"/>
        <v>-82536</v>
      </c>
      <c r="L24" s="653">
        <f>L19+L23</f>
        <v>337464</v>
      </c>
    </row>
    <row r="25" spans="1:12" ht="12.75">
      <c r="A25" s="233">
        <f t="shared" si="0"/>
        <v>20</v>
      </c>
      <c r="B25" s="11" t="s">
        <v>10</v>
      </c>
      <c r="C25" s="289">
        <v>321</v>
      </c>
      <c r="D25" s="290" t="s">
        <v>1211</v>
      </c>
      <c r="E25" s="291"/>
      <c r="F25" s="292"/>
      <c r="G25" s="293"/>
      <c r="H25" s="660"/>
      <c r="I25" s="655"/>
      <c r="J25" s="655"/>
      <c r="K25" s="658">
        <f t="shared" si="2"/>
        <v>12000</v>
      </c>
      <c r="L25" s="649">
        <v>12000</v>
      </c>
    </row>
    <row r="26" spans="1:12" ht="12.75">
      <c r="A26" s="233">
        <f t="shared" si="0"/>
        <v>21</v>
      </c>
      <c r="B26" s="11" t="s">
        <v>10</v>
      </c>
      <c r="C26" s="289">
        <v>322</v>
      </c>
      <c r="D26" s="290" t="s">
        <v>1021</v>
      </c>
      <c r="E26" s="291"/>
      <c r="F26" s="292"/>
      <c r="G26" s="293"/>
      <c r="H26" s="660"/>
      <c r="I26" s="655"/>
      <c r="J26" s="655"/>
      <c r="K26" s="658">
        <f t="shared" si="2"/>
        <v>59184</v>
      </c>
      <c r="L26" s="649">
        <v>59184</v>
      </c>
    </row>
    <row r="27" spans="1:12" ht="12.75">
      <c r="A27" s="233">
        <f t="shared" si="0"/>
        <v>22</v>
      </c>
      <c r="B27" s="11" t="s">
        <v>10</v>
      </c>
      <c r="C27" s="15">
        <v>32</v>
      </c>
      <c r="D27" s="19" t="s">
        <v>1025</v>
      </c>
      <c r="E27" s="24"/>
      <c r="H27" s="659"/>
      <c r="I27" s="653"/>
      <c r="J27" s="653"/>
      <c r="K27" s="653">
        <f>SUM(K25:K26)</f>
        <v>71184</v>
      </c>
      <c r="L27" s="653">
        <f>SUM(L25:L26)</f>
        <v>71184</v>
      </c>
    </row>
    <row r="28" spans="1:12" ht="12.75">
      <c r="A28" s="233">
        <f t="shared" si="0"/>
        <v>23</v>
      </c>
      <c r="B28" s="11" t="s">
        <v>10</v>
      </c>
      <c r="C28" s="289">
        <v>332</v>
      </c>
      <c r="D28" s="290" t="s">
        <v>1022</v>
      </c>
      <c r="E28" s="291"/>
      <c r="F28" s="292"/>
      <c r="G28" s="293"/>
      <c r="H28" s="660"/>
      <c r="I28" s="655"/>
      <c r="J28" s="655"/>
      <c r="K28" s="658">
        <f t="shared" si="2"/>
        <v>110054</v>
      </c>
      <c r="L28" s="649">
        <v>110054</v>
      </c>
    </row>
    <row r="29" spans="1:12" ht="12.75">
      <c r="A29" s="233">
        <f t="shared" si="0"/>
        <v>24</v>
      </c>
      <c r="B29" s="11" t="s">
        <v>10</v>
      </c>
      <c r="C29" s="289">
        <v>333</v>
      </c>
      <c r="D29" s="290" t="s">
        <v>960</v>
      </c>
      <c r="E29" s="291"/>
      <c r="F29" s="292"/>
      <c r="G29" s="293"/>
      <c r="H29" s="660"/>
      <c r="I29" s="648">
        <v>8000</v>
      </c>
      <c r="J29" s="649">
        <f t="shared" si="1"/>
        <v>8000</v>
      </c>
      <c r="K29" s="658">
        <f t="shared" si="2"/>
        <v>-8000</v>
      </c>
      <c r="L29" s="648">
        <v>0</v>
      </c>
    </row>
    <row r="30" spans="1:12" ht="12.75">
      <c r="A30" s="233">
        <f t="shared" si="0"/>
        <v>25</v>
      </c>
      <c r="B30" s="11" t="s">
        <v>10</v>
      </c>
      <c r="C30" s="289">
        <v>335</v>
      </c>
      <c r="D30" s="290" t="s">
        <v>449</v>
      </c>
      <c r="E30" s="291"/>
      <c r="F30" s="292"/>
      <c r="G30" s="293"/>
      <c r="H30" s="660"/>
      <c r="I30" s="648">
        <v>1905000</v>
      </c>
      <c r="J30" s="649">
        <f t="shared" si="1"/>
        <v>1905000</v>
      </c>
      <c r="K30" s="648">
        <f t="shared" si="2"/>
        <v>-515206</v>
      </c>
      <c r="L30" s="648">
        <v>1389794</v>
      </c>
    </row>
    <row r="31" spans="1:12" ht="12.75">
      <c r="A31" s="233">
        <f t="shared" si="0"/>
        <v>26</v>
      </c>
      <c r="B31" s="11" t="s">
        <v>10</v>
      </c>
      <c r="C31" s="289">
        <v>336</v>
      </c>
      <c r="D31" s="290" t="s">
        <v>1023</v>
      </c>
      <c r="E31" s="291"/>
      <c r="F31" s="292"/>
      <c r="G31" s="293"/>
      <c r="H31" s="660"/>
      <c r="I31" s="648"/>
      <c r="J31" s="649"/>
      <c r="K31" s="658">
        <f t="shared" si="2"/>
        <v>305500</v>
      </c>
      <c r="L31" s="648">
        <v>305500</v>
      </c>
    </row>
    <row r="32" spans="1:12" ht="12.75">
      <c r="A32" s="233">
        <f t="shared" si="0"/>
        <v>27</v>
      </c>
      <c r="B32" s="11" t="s">
        <v>10</v>
      </c>
      <c r="C32" s="10">
        <v>337</v>
      </c>
      <c r="D32" s="18" t="s">
        <v>690</v>
      </c>
      <c r="E32" s="13">
        <v>20000</v>
      </c>
      <c r="H32" s="647">
        <v>120000</v>
      </c>
      <c r="I32" s="648"/>
      <c r="J32" s="649">
        <f t="shared" si="1"/>
        <v>120000</v>
      </c>
      <c r="K32" s="648">
        <f t="shared" si="2"/>
        <v>42420</v>
      </c>
      <c r="L32" s="648">
        <v>162420</v>
      </c>
    </row>
    <row r="33" spans="1:12" ht="12.75">
      <c r="A33" s="233">
        <f t="shared" si="0"/>
        <v>28</v>
      </c>
      <c r="B33" s="11" t="s">
        <v>10</v>
      </c>
      <c r="C33" s="10">
        <v>337</v>
      </c>
      <c r="D33" s="18" t="s">
        <v>14</v>
      </c>
      <c r="E33" s="13">
        <v>5000</v>
      </c>
      <c r="H33" s="647">
        <v>10000</v>
      </c>
      <c r="I33" s="648"/>
      <c r="J33" s="649">
        <f t="shared" si="1"/>
        <v>10000</v>
      </c>
      <c r="K33" s="648">
        <f t="shared" si="2"/>
        <v>-10000</v>
      </c>
      <c r="L33" s="648"/>
    </row>
    <row r="34" spans="1:12" ht="12.75">
      <c r="A34" s="233">
        <f t="shared" si="0"/>
        <v>29</v>
      </c>
      <c r="B34" s="11" t="s">
        <v>10</v>
      </c>
      <c r="C34" s="10">
        <v>337</v>
      </c>
      <c r="D34" s="18" t="s">
        <v>15</v>
      </c>
      <c r="E34" s="13">
        <v>860000</v>
      </c>
      <c r="H34" s="647">
        <v>840000</v>
      </c>
      <c r="I34" s="648"/>
      <c r="J34" s="649">
        <f t="shared" si="1"/>
        <v>840000</v>
      </c>
      <c r="K34" s="648">
        <f t="shared" si="2"/>
        <v>169092</v>
      </c>
      <c r="L34" s="648">
        <v>1009092</v>
      </c>
    </row>
    <row r="35" spans="1:12" ht="12.75">
      <c r="A35" s="233">
        <f t="shared" si="0"/>
        <v>30</v>
      </c>
      <c r="B35" s="11" t="s">
        <v>10</v>
      </c>
      <c r="C35" s="15">
        <v>33</v>
      </c>
      <c r="D35" s="19" t="s">
        <v>568</v>
      </c>
      <c r="E35" s="24">
        <f>SUM(E32:G34)</f>
        <v>885000</v>
      </c>
      <c r="F35" s="1">
        <v>56213</v>
      </c>
      <c r="H35" s="659">
        <f>SUM(H32:H34)</f>
        <v>970000</v>
      </c>
      <c r="I35" s="653">
        <f>SUM(I29:I34)</f>
        <v>1913000</v>
      </c>
      <c r="J35" s="653">
        <f t="shared" si="1"/>
        <v>2883000</v>
      </c>
      <c r="K35" s="661">
        <f>SUM(K28:K34)</f>
        <v>93860</v>
      </c>
      <c r="L35" s="661">
        <f>SUM(L28:L34)</f>
        <v>2976860</v>
      </c>
    </row>
    <row r="36" spans="1:12" ht="12.75">
      <c r="A36" s="233">
        <f t="shared" si="0"/>
        <v>31</v>
      </c>
      <c r="B36" s="11" t="s">
        <v>10</v>
      </c>
      <c r="C36" s="10">
        <v>342</v>
      </c>
      <c r="D36" s="18" t="s">
        <v>16</v>
      </c>
      <c r="E36" s="13">
        <v>150000</v>
      </c>
      <c r="H36" s="647">
        <v>400000</v>
      </c>
      <c r="I36" s="648"/>
      <c r="J36" s="649">
        <f t="shared" si="1"/>
        <v>400000</v>
      </c>
      <c r="K36" s="648">
        <f t="shared" si="2"/>
        <v>-400000</v>
      </c>
      <c r="L36" s="648"/>
    </row>
    <row r="37" spans="1:12" ht="12.75">
      <c r="A37" s="233">
        <f t="shared" si="0"/>
        <v>32</v>
      </c>
      <c r="B37" s="11" t="s">
        <v>10</v>
      </c>
      <c r="C37" s="10">
        <v>342</v>
      </c>
      <c r="D37" s="18" t="s">
        <v>309</v>
      </c>
      <c r="E37" s="13"/>
      <c r="H37" s="647">
        <v>300000</v>
      </c>
      <c r="I37" s="648"/>
      <c r="J37" s="649">
        <f t="shared" si="1"/>
        <v>300000</v>
      </c>
      <c r="K37" s="648">
        <f t="shared" si="2"/>
        <v>-193149</v>
      </c>
      <c r="L37" s="648">
        <v>106851</v>
      </c>
    </row>
    <row r="38" spans="1:12" ht="12.75">
      <c r="A38" s="233">
        <f t="shared" si="0"/>
        <v>33</v>
      </c>
      <c r="B38" s="11" t="s">
        <v>10</v>
      </c>
      <c r="C38" s="26">
        <v>34</v>
      </c>
      <c r="D38" s="27" t="s">
        <v>569</v>
      </c>
      <c r="E38" s="24">
        <f>SUM(E36)</f>
        <v>150000</v>
      </c>
      <c r="H38" s="659">
        <f>SUM(H36:H37)</f>
        <v>700000</v>
      </c>
      <c r="I38" s="661"/>
      <c r="J38" s="653">
        <f t="shared" si="1"/>
        <v>700000</v>
      </c>
      <c r="K38" s="661">
        <f t="shared" si="2"/>
        <v>-593149</v>
      </c>
      <c r="L38" s="661">
        <f>SUM(L36:L37)</f>
        <v>106851</v>
      </c>
    </row>
    <row r="39" spans="1:12" ht="12.75">
      <c r="A39" s="233">
        <f t="shared" si="0"/>
        <v>34</v>
      </c>
      <c r="B39" s="11" t="s">
        <v>10</v>
      </c>
      <c r="C39" s="10">
        <v>351</v>
      </c>
      <c r="D39" s="18" t="s">
        <v>17</v>
      </c>
      <c r="E39" s="13" t="e">
        <f>SUM(E21+#REF!+E17+E32+E36)*0.27</f>
        <v>#REF!</v>
      </c>
      <c r="F39" s="1">
        <v>561111</v>
      </c>
      <c r="H39" s="647">
        <v>85000</v>
      </c>
      <c r="I39" s="648">
        <v>439560</v>
      </c>
      <c r="J39" s="649">
        <f t="shared" si="1"/>
        <v>524560</v>
      </c>
      <c r="K39" s="648">
        <f t="shared" si="2"/>
        <v>69694</v>
      </c>
      <c r="L39" s="648">
        <v>594254</v>
      </c>
    </row>
    <row r="40" spans="1:12" ht="12.75">
      <c r="A40" s="233">
        <f t="shared" si="0"/>
        <v>35</v>
      </c>
      <c r="B40" s="11" t="s">
        <v>10</v>
      </c>
      <c r="C40" s="10">
        <v>355</v>
      </c>
      <c r="D40" s="18" t="s">
        <v>870</v>
      </c>
      <c r="E40" s="13"/>
      <c r="H40" s="647">
        <v>1000000</v>
      </c>
      <c r="I40" s="648" t="s">
        <v>925</v>
      </c>
      <c r="J40" s="649">
        <f t="shared" si="1"/>
        <v>1000000</v>
      </c>
      <c r="K40" s="905">
        <f>L40-J40-J41</f>
        <v>-226994</v>
      </c>
      <c r="L40" s="905">
        <v>2524936</v>
      </c>
    </row>
    <row r="41" spans="1:12" ht="12.75">
      <c r="A41" s="233">
        <f t="shared" si="0"/>
        <v>36</v>
      </c>
      <c r="B41" s="11" t="s">
        <v>10</v>
      </c>
      <c r="C41" s="10">
        <v>355</v>
      </c>
      <c r="D41" s="18" t="s">
        <v>961</v>
      </c>
      <c r="E41" s="13"/>
      <c r="H41" s="647"/>
      <c r="I41" s="648">
        <v>1751930</v>
      </c>
      <c r="J41" s="649">
        <f t="shared" si="1"/>
        <v>1751930</v>
      </c>
      <c r="K41" s="906"/>
      <c r="L41" s="906"/>
    </row>
    <row r="42" spans="1:12" ht="12.75">
      <c r="A42" s="233">
        <f t="shared" si="0"/>
        <v>37</v>
      </c>
      <c r="B42" s="11" t="s">
        <v>10</v>
      </c>
      <c r="C42" s="15">
        <v>35</v>
      </c>
      <c r="D42" s="19" t="s">
        <v>570</v>
      </c>
      <c r="E42" s="24" t="e">
        <f>SUM(E39)</f>
        <v>#REF!</v>
      </c>
      <c r="H42" s="659">
        <f>SUM(H39:H40)</f>
        <v>1085000</v>
      </c>
      <c r="I42" s="653">
        <f>SUM(I39:I41)</f>
        <v>2191490</v>
      </c>
      <c r="J42" s="653">
        <f t="shared" si="1"/>
        <v>3276490</v>
      </c>
      <c r="K42" s="661">
        <f>SUM(K39:K41)</f>
        <v>-157300</v>
      </c>
      <c r="L42" s="661">
        <f>SUM(L39:L41)</f>
        <v>3119190</v>
      </c>
    </row>
    <row r="43" spans="1:12" ht="12.75">
      <c r="A43" s="233">
        <f t="shared" si="0"/>
        <v>38</v>
      </c>
      <c r="B43" s="11" t="s">
        <v>10</v>
      </c>
      <c r="C43" s="15">
        <v>3</v>
      </c>
      <c r="D43" s="19" t="s">
        <v>571</v>
      </c>
      <c r="E43" s="24" t="e">
        <f>SUM(E35+E38+E24+E42)</f>
        <v>#REF!</v>
      </c>
      <c r="H43" s="659">
        <f>SUM(H35+H38+H24+H42)</f>
        <v>3055000</v>
      </c>
      <c r="I43" s="662">
        <f>SUM(I35+I38+I24+I42)</f>
        <v>4224490</v>
      </c>
      <c r="J43" s="653">
        <f t="shared" si="1"/>
        <v>7279490</v>
      </c>
      <c r="K43" s="661">
        <f t="shared" si="2"/>
        <v>-667941</v>
      </c>
      <c r="L43" s="663">
        <f>SUM(L35+L38+L24+L42+L27)</f>
        <v>6611549</v>
      </c>
    </row>
    <row r="44" spans="1:12" ht="12.75">
      <c r="A44" s="233">
        <f t="shared" si="0"/>
        <v>39</v>
      </c>
      <c r="B44" s="11" t="s">
        <v>10</v>
      </c>
      <c r="C44" s="10">
        <v>506</v>
      </c>
      <c r="D44" s="18" t="s">
        <v>1024</v>
      </c>
      <c r="E44" s="13">
        <v>200000</v>
      </c>
      <c r="H44" s="647"/>
      <c r="I44" s="648"/>
      <c r="J44" s="649">
        <f t="shared" si="1"/>
        <v>0</v>
      </c>
      <c r="K44" s="648">
        <f t="shared" si="2"/>
        <v>110000</v>
      </c>
      <c r="L44" s="648">
        <v>110000</v>
      </c>
    </row>
    <row r="45" spans="1:12" ht="12.75">
      <c r="A45" s="233">
        <f t="shared" si="0"/>
        <v>40</v>
      </c>
      <c r="B45" s="11" t="s">
        <v>10</v>
      </c>
      <c r="C45" s="10">
        <v>508</v>
      </c>
      <c r="D45" s="18" t="s">
        <v>1088</v>
      </c>
      <c r="E45" s="13"/>
      <c r="H45" s="647"/>
      <c r="I45" s="648"/>
      <c r="J45" s="649"/>
      <c r="K45" s="648">
        <f t="shared" si="2"/>
        <v>4000000</v>
      </c>
      <c r="L45" s="648">
        <v>4000000</v>
      </c>
    </row>
    <row r="46" spans="1:12" ht="12.75">
      <c r="A46" s="233">
        <f t="shared" si="0"/>
        <v>41</v>
      </c>
      <c r="B46" s="11" t="s">
        <v>10</v>
      </c>
      <c r="C46" s="10">
        <v>512</v>
      </c>
      <c r="D46" s="18" t="s">
        <v>20</v>
      </c>
      <c r="E46" s="13"/>
      <c r="H46" s="647">
        <v>160000</v>
      </c>
      <c r="I46" s="648"/>
      <c r="J46" s="649">
        <f>SUM(H46:I46)</f>
        <v>160000</v>
      </c>
      <c r="K46" s="664">
        <f t="shared" si="2"/>
        <v>28524</v>
      </c>
      <c r="L46" s="648">
        <v>188524</v>
      </c>
    </row>
    <row r="47" spans="1:12" ht="12.75">
      <c r="A47" s="233">
        <f t="shared" si="0"/>
        <v>42</v>
      </c>
      <c r="B47" s="11" t="s">
        <v>10</v>
      </c>
      <c r="C47" s="15">
        <v>5</v>
      </c>
      <c r="D47" s="28" t="s">
        <v>572</v>
      </c>
      <c r="E47" s="24">
        <f>SUM(E44)</f>
        <v>200000</v>
      </c>
      <c r="F47" s="1">
        <v>56213</v>
      </c>
      <c r="H47" s="659">
        <f>SUM(H46)</f>
        <v>160000</v>
      </c>
      <c r="I47" s="653"/>
      <c r="J47" s="653">
        <f t="shared" si="1"/>
        <v>160000</v>
      </c>
      <c r="K47" s="661">
        <f>SUM(K44:K46)</f>
        <v>4138524</v>
      </c>
      <c r="L47" s="661">
        <f>SUM(L44:L46)</f>
        <v>4298524</v>
      </c>
    </row>
    <row r="48" spans="1:12" ht="12.75">
      <c r="A48" s="233">
        <f t="shared" si="0"/>
        <v>43</v>
      </c>
      <c r="B48" s="11" t="s">
        <v>10</v>
      </c>
      <c r="C48" s="289">
        <v>612</v>
      </c>
      <c r="D48" s="505" t="s">
        <v>1089</v>
      </c>
      <c r="E48" s="291"/>
      <c r="F48" s="292"/>
      <c r="G48" s="293"/>
      <c r="H48" s="660"/>
      <c r="I48" s="655"/>
      <c r="J48" s="655"/>
      <c r="K48" s="648">
        <f t="shared" si="2"/>
        <v>488000</v>
      </c>
      <c r="L48" s="664">
        <v>488000</v>
      </c>
    </row>
    <row r="49" spans="1:12" ht="12.75">
      <c r="A49" s="233">
        <f t="shared" si="0"/>
        <v>44</v>
      </c>
      <c r="B49" s="11" t="s">
        <v>10</v>
      </c>
      <c r="C49" s="289">
        <v>631</v>
      </c>
      <c r="D49" s="505" t="s">
        <v>1090</v>
      </c>
      <c r="E49" s="291"/>
      <c r="F49" s="292"/>
      <c r="G49" s="293"/>
      <c r="H49" s="660"/>
      <c r="I49" s="655"/>
      <c r="J49" s="655"/>
      <c r="K49" s="648">
        <f t="shared" si="2"/>
        <v>477880</v>
      </c>
      <c r="L49" s="664">
        <v>477880</v>
      </c>
    </row>
    <row r="50" spans="1:12" ht="12.75">
      <c r="A50" s="233">
        <f t="shared" si="0"/>
        <v>45</v>
      </c>
      <c r="B50" s="11" t="s">
        <v>10</v>
      </c>
      <c r="C50" s="289">
        <v>672</v>
      </c>
      <c r="D50" s="505" t="s">
        <v>884</v>
      </c>
      <c r="E50" s="291"/>
      <c r="F50" s="292"/>
      <c r="G50" s="293"/>
      <c r="H50" s="660"/>
      <c r="I50" s="655"/>
      <c r="J50" s="655"/>
      <c r="K50" s="648">
        <f t="shared" si="2"/>
        <v>161428</v>
      </c>
      <c r="L50" s="664">
        <v>161428</v>
      </c>
    </row>
    <row r="51" spans="1:12" ht="12.75">
      <c r="A51" s="233">
        <f t="shared" si="0"/>
        <v>46</v>
      </c>
      <c r="B51" s="11" t="s">
        <v>10</v>
      </c>
      <c r="C51" s="15">
        <v>6</v>
      </c>
      <c r="D51" s="28" t="s">
        <v>1052</v>
      </c>
      <c r="E51" s="24"/>
      <c r="H51" s="659"/>
      <c r="I51" s="653"/>
      <c r="J51" s="653"/>
      <c r="K51" s="661">
        <f>SUM(K48:K50)</f>
        <v>1127308</v>
      </c>
      <c r="L51" s="661">
        <f>SUM(L48:L50)</f>
        <v>1127308</v>
      </c>
    </row>
    <row r="52" spans="1:12" ht="12.75">
      <c r="A52" s="233">
        <f t="shared" si="0"/>
        <v>47</v>
      </c>
      <c r="B52" s="11" t="s">
        <v>10</v>
      </c>
      <c r="C52" s="10">
        <v>914</v>
      </c>
      <c r="D52" s="39" t="s">
        <v>976</v>
      </c>
      <c r="E52" s="9"/>
      <c r="H52" s="665"/>
      <c r="I52" s="666">
        <v>4476336</v>
      </c>
      <c r="J52" s="666">
        <f t="shared" si="1"/>
        <v>4476336</v>
      </c>
      <c r="K52" s="648">
        <f t="shared" si="2"/>
        <v>-4476336</v>
      </c>
      <c r="L52" s="648">
        <v>0</v>
      </c>
    </row>
    <row r="53" spans="1:12" ht="12.75">
      <c r="A53" s="233">
        <f t="shared" si="0"/>
        <v>48</v>
      </c>
      <c r="B53" s="11" t="s">
        <v>10</v>
      </c>
      <c r="C53" s="400">
        <v>912</v>
      </c>
      <c r="D53" s="401" t="s">
        <v>998</v>
      </c>
      <c r="E53" s="377"/>
      <c r="H53" s="667"/>
      <c r="I53" s="668">
        <v>45000000</v>
      </c>
      <c r="J53" s="666">
        <f>SUM(H53:I53)</f>
        <v>45000000</v>
      </c>
      <c r="K53" s="648">
        <f t="shared" si="2"/>
        <v>-45000000</v>
      </c>
      <c r="L53" s="648">
        <v>0</v>
      </c>
    </row>
    <row r="54" spans="1:12" ht="12.75">
      <c r="A54" s="876">
        <v>49</v>
      </c>
      <c r="B54" s="894" t="s">
        <v>22</v>
      </c>
      <c r="C54" s="895"/>
      <c r="D54" s="896"/>
      <c r="E54" s="917" t="e">
        <f>SUM(E10+E16+E43+E47)</f>
        <v>#REF!</v>
      </c>
      <c r="H54" s="874">
        <f>SUM(H10+H16+H43+H47)</f>
        <v>6004012</v>
      </c>
      <c r="I54" s="933">
        <f>SUM(I10+I16+I43+I47+I52+I53)</f>
        <v>55001443</v>
      </c>
      <c r="J54" s="907">
        <f t="shared" si="1"/>
        <v>61005455</v>
      </c>
      <c r="K54" s="874">
        <f>SUM(K10+K16+K43+K47+K12+K51+K52+K53)</f>
        <v>-45159040</v>
      </c>
      <c r="L54" s="874">
        <f>SUM(L10+L16+L43+L47+L12+L51+L52+L53)</f>
        <v>15846415</v>
      </c>
    </row>
    <row r="55" spans="1:12" ht="12.75">
      <c r="A55" s="877"/>
      <c r="B55" s="897"/>
      <c r="C55" s="898"/>
      <c r="D55" s="899"/>
      <c r="E55" s="918"/>
      <c r="H55" s="875"/>
      <c r="I55" s="934"/>
      <c r="J55" s="907"/>
      <c r="K55" s="875"/>
      <c r="L55" s="875"/>
    </row>
    <row r="56" spans="3:8" ht="12.75">
      <c r="C56" s="29"/>
      <c r="D56" s="30"/>
      <c r="E56" s="31"/>
      <c r="H56" s="31"/>
    </row>
    <row r="57" spans="3:8" ht="12.75">
      <c r="C57" s="29"/>
      <c r="D57" s="30"/>
      <c r="E57" s="31"/>
      <c r="H57" s="31"/>
    </row>
    <row r="58" spans="3:8" ht="12.75">
      <c r="C58" s="29"/>
      <c r="D58" s="3" t="s">
        <v>1028</v>
      </c>
      <c r="E58" s="31"/>
      <c r="H58" s="31"/>
    </row>
    <row r="59" spans="3:8" ht="12.75">
      <c r="C59" s="29"/>
      <c r="D59" s="3" t="s">
        <v>1029</v>
      </c>
      <c r="E59" s="31"/>
      <c r="H59" s="31"/>
    </row>
    <row r="60" spans="1:12" ht="12.75">
      <c r="A60" s="876" t="s">
        <v>311</v>
      </c>
      <c r="B60" s="878" t="s">
        <v>2</v>
      </c>
      <c r="C60" s="878"/>
      <c r="D60" s="8" t="s">
        <v>3</v>
      </c>
      <c r="E60" s="9" t="s">
        <v>4</v>
      </c>
      <c r="F60" s="1">
        <v>511112</v>
      </c>
      <c r="H60" s="9" t="s">
        <v>4</v>
      </c>
      <c r="I60" s="294" t="s">
        <v>5</v>
      </c>
      <c r="J60" s="372" t="s">
        <v>6</v>
      </c>
      <c r="K60" s="440" t="s">
        <v>314</v>
      </c>
      <c r="L60" s="455" t="s">
        <v>666</v>
      </c>
    </row>
    <row r="61" spans="1:12" ht="12.75">
      <c r="A61" s="902"/>
      <c r="B61" s="858" t="s">
        <v>7</v>
      </c>
      <c r="C61" s="858"/>
      <c r="D61" s="376" t="s">
        <v>8</v>
      </c>
      <c r="E61" s="377" t="s">
        <v>9</v>
      </c>
      <c r="H61" s="377" t="s">
        <v>869</v>
      </c>
      <c r="I61" s="393" t="s">
        <v>931</v>
      </c>
      <c r="J61" s="394" t="s">
        <v>932</v>
      </c>
      <c r="K61" s="446" t="s">
        <v>1018</v>
      </c>
      <c r="L61" s="477" t="s">
        <v>1019</v>
      </c>
    </row>
    <row r="62" spans="1:12" ht="12.75">
      <c r="A62" s="233">
        <v>1</v>
      </c>
      <c r="B62" s="11" t="s">
        <v>10</v>
      </c>
      <c r="C62" s="10">
        <v>3551</v>
      </c>
      <c r="D62" s="447" t="s">
        <v>1030</v>
      </c>
      <c r="E62" s="448"/>
      <c r="F62" s="10"/>
      <c r="G62" s="249"/>
      <c r="H62" s="448"/>
      <c r="I62" s="294"/>
      <c r="J62" s="372"/>
      <c r="K62" s="664">
        <f>L62-J62</f>
        <v>12946</v>
      </c>
      <c r="L62" s="648">
        <v>12946</v>
      </c>
    </row>
    <row r="63" spans="1:12" ht="12.75">
      <c r="A63" s="891">
        <v>2</v>
      </c>
      <c r="B63" s="859" t="s">
        <v>22</v>
      </c>
      <c r="C63" s="859"/>
      <c r="D63" s="859"/>
      <c r="E63" s="448"/>
      <c r="F63" s="10"/>
      <c r="G63" s="249"/>
      <c r="H63" s="861"/>
      <c r="I63" s="903"/>
      <c r="J63" s="904"/>
      <c r="K63" s="873">
        <v>12946</v>
      </c>
      <c r="L63" s="887">
        <v>12946</v>
      </c>
    </row>
    <row r="64" spans="1:12" ht="12.75">
      <c r="A64" s="891"/>
      <c r="B64" s="859"/>
      <c r="C64" s="859"/>
      <c r="D64" s="859"/>
      <c r="E64" s="448"/>
      <c r="F64" s="10"/>
      <c r="G64" s="249"/>
      <c r="H64" s="861"/>
      <c r="I64" s="903"/>
      <c r="J64" s="904"/>
      <c r="K64" s="873"/>
      <c r="L64" s="888"/>
    </row>
    <row r="65" spans="3:11" ht="12.75">
      <c r="C65" s="29"/>
      <c r="D65" s="444"/>
      <c r="E65" s="31"/>
      <c r="H65" s="31"/>
      <c r="K65" s="445"/>
    </row>
    <row r="66" spans="3:8" ht="12.75">
      <c r="C66" s="29"/>
      <c r="D66" s="30"/>
      <c r="E66" s="31"/>
      <c r="H66" s="31"/>
    </row>
    <row r="67" spans="4:8" ht="12.75">
      <c r="D67" s="3" t="s">
        <v>23</v>
      </c>
      <c r="E67" s="4"/>
      <c r="H67" s="4"/>
    </row>
    <row r="68" spans="1:16" s="1" customFormat="1" ht="12.75">
      <c r="A68" s="232"/>
      <c r="B68" s="2"/>
      <c r="D68" s="3" t="s">
        <v>24</v>
      </c>
      <c r="E68" s="4"/>
      <c r="H68" s="4"/>
      <c r="I68" s="378"/>
      <c r="J68" s="379"/>
      <c r="K68" s="399"/>
      <c r="L68" s="481"/>
      <c r="P68"/>
    </row>
    <row r="69" spans="4:8" ht="12.75">
      <c r="D69" s="3"/>
      <c r="E69" s="6"/>
      <c r="F69" s="1">
        <v>12543</v>
      </c>
      <c r="H69" s="6"/>
    </row>
    <row r="70" spans="4:8" ht="12.75">
      <c r="D70" s="3"/>
      <c r="E70" s="6"/>
      <c r="G70" s="1"/>
      <c r="H70" s="7"/>
    </row>
    <row r="71" spans="1:12" ht="12.75">
      <c r="A71" s="876" t="s">
        <v>311</v>
      </c>
      <c r="B71" s="878" t="s">
        <v>2</v>
      </c>
      <c r="C71" s="878"/>
      <c r="D71" s="8" t="s">
        <v>3</v>
      </c>
      <c r="E71" s="9" t="s">
        <v>4</v>
      </c>
      <c r="F71" s="1">
        <v>511112</v>
      </c>
      <c r="H71" s="9" t="s">
        <v>4</v>
      </c>
      <c r="I71" s="294" t="s">
        <v>5</v>
      </c>
      <c r="J71" s="372" t="s">
        <v>6</v>
      </c>
      <c r="K71" s="440" t="s">
        <v>314</v>
      </c>
      <c r="L71" s="455" t="s">
        <v>666</v>
      </c>
    </row>
    <row r="72" spans="1:12" ht="12.75">
      <c r="A72" s="877"/>
      <c r="B72" s="878" t="s">
        <v>7</v>
      </c>
      <c r="C72" s="878"/>
      <c r="D72" s="8" t="s">
        <v>8</v>
      </c>
      <c r="E72" s="9" t="s">
        <v>9</v>
      </c>
      <c r="H72" s="9" t="s">
        <v>869</v>
      </c>
      <c r="I72" s="294" t="s">
        <v>931</v>
      </c>
      <c r="J72" s="372" t="s">
        <v>932</v>
      </c>
      <c r="K72" s="294" t="s">
        <v>1018</v>
      </c>
      <c r="L72" s="464" t="s">
        <v>1027</v>
      </c>
    </row>
    <row r="73" spans="1:12" ht="12.75">
      <c r="A73" s="233">
        <v>1</v>
      </c>
      <c r="B73" s="11" t="s">
        <v>10</v>
      </c>
      <c r="C73" s="10">
        <v>312</v>
      </c>
      <c r="D73" s="23" t="s">
        <v>25</v>
      </c>
      <c r="E73" s="13">
        <v>250000</v>
      </c>
      <c r="H73" s="669">
        <v>55000</v>
      </c>
      <c r="I73" s="648"/>
      <c r="J73" s="649">
        <f>SUM(H73:I73)</f>
        <v>55000</v>
      </c>
      <c r="K73" s="648">
        <f>L73-J73</f>
        <v>7480</v>
      </c>
      <c r="L73" s="648">
        <v>62480</v>
      </c>
    </row>
    <row r="74" spans="1:16" s="32" customFormat="1" ht="12.75">
      <c r="A74" s="233">
        <v>2</v>
      </c>
      <c r="B74" s="11" t="s">
        <v>10</v>
      </c>
      <c r="C74" s="10">
        <v>312</v>
      </c>
      <c r="D74" s="23" t="s">
        <v>26</v>
      </c>
      <c r="E74" s="13">
        <v>200000</v>
      </c>
      <c r="F74" s="1">
        <v>55215</v>
      </c>
      <c r="G74"/>
      <c r="H74" s="669">
        <v>55000</v>
      </c>
      <c r="I74" s="670"/>
      <c r="J74" s="649">
        <f aca="true" t="shared" si="3" ref="J74:J87">SUM(H74:I74)</f>
        <v>55000</v>
      </c>
      <c r="K74" s="648">
        <f>L74-J74</f>
        <v>-55000</v>
      </c>
      <c r="L74" s="670"/>
      <c r="P74"/>
    </row>
    <row r="75" spans="1:16" s="32" customFormat="1" ht="12.75">
      <c r="A75" s="233">
        <v>3</v>
      </c>
      <c r="B75" s="11" t="s">
        <v>10</v>
      </c>
      <c r="C75" s="15">
        <v>31</v>
      </c>
      <c r="D75" s="19" t="s">
        <v>573</v>
      </c>
      <c r="E75" s="20">
        <f>SUM(E73:E74)</f>
        <v>450000</v>
      </c>
      <c r="F75" s="1">
        <v>55217</v>
      </c>
      <c r="G75"/>
      <c r="H75" s="656">
        <f>SUM(H73:H74)</f>
        <v>110000</v>
      </c>
      <c r="I75" s="671"/>
      <c r="J75" s="653">
        <f t="shared" si="3"/>
        <v>110000</v>
      </c>
      <c r="K75" s="672">
        <f>SUM(K73:K74)</f>
        <v>-47520</v>
      </c>
      <c r="L75" s="671">
        <f>SUM(L73:L74)</f>
        <v>62480</v>
      </c>
      <c r="P75"/>
    </row>
    <row r="76" spans="1:16" s="32" customFormat="1" ht="12.75">
      <c r="A76" s="233">
        <v>4</v>
      </c>
      <c r="B76" s="11" t="s">
        <v>10</v>
      </c>
      <c r="C76" s="10">
        <v>331</v>
      </c>
      <c r="D76" s="33" t="s">
        <v>27</v>
      </c>
      <c r="E76" s="13">
        <v>10000</v>
      </c>
      <c r="F76" s="1">
        <v>552192</v>
      </c>
      <c r="G76"/>
      <c r="H76" s="669">
        <v>5000</v>
      </c>
      <c r="I76" s="670"/>
      <c r="J76" s="649">
        <f t="shared" si="3"/>
        <v>5000</v>
      </c>
      <c r="K76" s="648">
        <f>L76-J76</f>
        <v>-3477</v>
      </c>
      <c r="L76" s="670">
        <v>1523</v>
      </c>
      <c r="P76"/>
    </row>
    <row r="77" spans="1:16" s="32" customFormat="1" ht="12.75">
      <c r="A77" s="233">
        <v>5</v>
      </c>
      <c r="B77" s="11" t="s">
        <v>10</v>
      </c>
      <c r="C77" s="10">
        <v>331</v>
      </c>
      <c r="D77" s="33" t="s">
        <v>28</v>
      </c>
      <c r="E77" s="13">
        <v>30000</v>
      </c>
      <c r="F77" s="1"/>
      <c r="G77"/>
      <c r="H77" s="669">
        <v>20000</v>
      </c>
      <c r="I77" s="670"/>
      <c r="J77" s="649">
        <f t="shared" si="3"/>
        <v>20000</v>
      </c>
      <c r="K77" s="648">
        <f>L77-J77</f>
        <v>-8469</v>
      </c>
      <c r="L77" s="670">
        <v>11531</v>
      </c>
      <c r="P77"/>
    </row>
    <row r="78" spans="1:16" s="32" customFormat="1" ht="12.75">
      <c r="A78" s="233">
        <v>6</v>
      </c>
      <c r="B78" s="11" t="s">
        <v>10</v>
      </c>
      <c r="C78" s="10">
        <v>334</v>
      </c>
      <c r="D78" s="33" t="s">
        <v>29</v>
      </c>
      <c r="E78" s="13"/>
      <c r="F78" s="1"/>
      <c r="G78"/>
      <c r="H78" s="669">
        <v>100000</v>
      </c>
      <c r="I78" s="670"/>
      <c r="J78" s="649">
        <f t="shared" si="3"/>
        <v>100000</v>
      </c>
      <c r="K78" s="648">
        <f>L78-J78</f>
        <v>-100000</v>
      </c>
      <c r="L78" s="670"/>
      <c r="P78"/>
    </row>
    <row r="79" spans="1:16" s="32" customFormat="1" ht="12.75">
      <c r="A79" s="233">
        <v>7</v>
      </c>
      <c r="B79" s="11" t="s">
        <v>10</v>
      </c>
      <c r="C79" s="10">
        <v>337</v>
      </c>
      <c r="D79" s="18" t="s">
        <v>30</v>
      </c>
      <c r="E79" s="13">
        <v>250000</v>
      </c>
      <c r="F79" s="1">
        <v>561111</v>
      </c>
      <c r="G79"/>
      <c r="H79" s="669">
        <v>180000</v>
      </c>
      <c r="I79" s="670"/>
      <c r="J79" s="649">
        <f t="shared" si="3"/>
        <v>180000</v>
      </c>
      <c r="K79" s="648">
        <f>L79-J79</f>
        <v>-61735</v>
      </c>
      <c r="L79" s="670">
        <v>118265</v>
      </c>
      <c r="P79"/>
    </row>
    <row r="80" spans="1:16" s="32" customFormat="1" ht="12.75">
      <c r="A80" s="233">
        <v>8</v>
      </c>
      <c r="B80" s="11" t="s">
        <v>10</v>
      </c>
      <c r="C80" s="15">
        <v>33</v>
      </c>
      <c r="D80" s="19" t="s">
        <v>574</v>
      </c>
      <c r="E80" s="20">
        <f>SUM(E76:E79)</f>
        <v>290000</v>
      </c>
      <c r="F80" s="1"/>
      <c r="G80"/>
      <c r="H80" s="656">
        <f>SUM(H76:H79)</f>
        <v>305000</v>
      </c>
      <c r="I80" s="671"/>
      <c r="J80" s="653">
        <f t="shared" si="3"/>
        <v>305000</v>
      </c>
      <c r="K80" s="672">
        <f>SUM(K76:K79)</f>
        <v>-173681</v>
      </c>
      <c r="L80" s="671">
        <f>SUM(L76:L79)</f>
        <v>131319</v>
      </c>
      <c r="P80"/>
    </row>
    <row r="81" spans="1:16" s="32" customFormat="1" ht="12.75">
      <c r="A81" s="233">
        <v>9</v>
      </c>
      <c r="B81" s="11" t="s">
        <v>10</v>
      </c>
      <c r="C81" s="10">
        <v>351</v>
      </c>
      <c r="D81" s="18" t="s">
        <v>17</v>
      </c>
      <c r="E81" s="13">
        <f>SUM(E80,E75)*0.27</f>
        <v>199800</v>
      </c>
      <c r="F81" s="1"/>
      <c r="G81"/>
      <c r="H81" s="669">
        <v>112050</v>
      </c>
      <c r="I81" s="670"/>
      <c r="J81" s="649">
        <f t="shared" si="3"/>
        <v>112050</v>
      </c>
      <c r="K81" s="648">
        <f>L81-J81</f>
        <v>-59725</v>
      </c>
      <c r="L81" s="670">
        <v>52325</v>
      </c>
      <c r="P81"/>
    </row>
    <row r="82" spans="1:16" s="32" customFormat="1" ht="12.75">
      <c r="A82" s="233">
        <v>10</v>
      </c>
      <c r="B82" s="11" t="s">
        <v>10</v>
      </c>
      <c r="C82" s="15">
        <v>35</v>
      </c>
      <c r="D82" s="19" t="s">
        <v>18</v>
      </c>
      <c r="E82" s="24">
        <f>SUM(E81:E81)</f>
        <v>199800</v>
      </c>
      <c r="F82" s="1"/>
      <c r="G82"/>
      <c r="H82" s="659">
        <f>SUM(H81:H81)</f>
        <v>112050</v>
      </c>
      <c r="I82" s="671"/>
      <c r="J82" s="653">
        <f t="shared" si="3"/>
        <v>112050</v>
      </c>
      <c r="K82" s="672">
        <f>SUM(K81)</f>
        <v>-59725</v>
      </c>
      <c r="L82" s="671">
        <f>SUM(L81)</f>
        <v>52325</v>
      </c>
      <c r="P82"/>
    </row>
    <row r="83" spans="1:16" s="34" customFormat="1" ht="12.75">
      <c r="A83" s="233">
        <v>11</v>
      </c>
      <c r="B83" s="11" t="s">
        <v>10</v>
      </c>
      <c r="C83" s="15">
        <v>3</v>
      </c>
      <c r="D83" s="19" t="s">
        <v>19</v>
      </c>
      <c r="E83" s="20">
        <f>SUM(E75+E80+E82)</f>
        <v>939800</v>
      </c>
      <c r="F83" s="1"/>
      <c r="G83"/>
      <c r="H83" s="656">
        <f>SUM(H75+H80+H82)</f>
        <v>527050</v>
      </c>
      <c r="I83" s="671"/>
      <c r="J83" s="653">
        <f t="shared" si="3"/>
        <v>527050</v>
      </c>
      <c r="K83" s="673">
        <f>SUM(K75+K80+K82)</f>
        <v>-280926</v>
      </c>
      <c r="L83" s="656">
        <f>SUM(L75+L80+L82)</f>
        <v>246124</v>
      </c>
      <c r="P83"/>
    </row>
    <row r="84" spans="1:16" s="34" customFormat="1" ht="12.75">
      <c r="A84" s="233">
        <v>12</v>
      </c>
      <c r="B84" s="56" t="s">
        <v>10</v>
      </c>
      <c r="C84" s="83">
        <v>61</v>
      </c>
      <c r="D84" s="84"/>
      <c r="E84" s="56"/>
      <c r="F84" s="56"/>
      <c r="G84" s="56"/>
      <c r="H84" s="669"/>
      <c r="I84" s="674"/>
      <c r="J84" s="649">
        <f t="shared" si="3"/>
        <v>0</v>
      </c>
      <c r="K84" s="675">
        <f>L84-J84</f>
        <v>0</v>
      </c>
      <c r="L84" s="674"/>
      <c r="P84"/>
    </row>
    <row r="85" spans="1:16" s="34" customFormat="1" ht="12.75">
      <c r="A85" s="233">
        <v>13</v>
      </c>
      <c r="B85" s="56" t="s">
        <v>10</v>
      </c>
      <c r="C85" s="83">
        <v>67</v>
      </c>
      <c r="D85" s="84"/>
      <c r="E85" s="56"/>
      <c r="F85" s="56"/>
      <c r="G85" s="56"/>
      <c r="H85" s="669"/>
      <c r="I85" s="674"/>
      <c r="J85" s="649">
        <f t="shared" si="3"/>
        <v>0</v>
      </c>
      <c r="K85" s="675">
        <f>L85-J85</f>
        <v>0</v>
      </c>
      <c r="L85" s="674"/>
      <c r="P85"/>
    </row>
    <row r="86" spans="1:16" s="34" customFormat="1" ht="12.75">
      <c r="A86" s="233">
        <v>14</v>
      </c>
      <c r="B86" s="11" t="s">
        <v>10</v>
      </c>
      <c r="C86" s="15">
        <v>6</v>
      </c>
      <c r="D86" s="19" t="s">
        <v>149</v>
      </c>
      <c r="E86" s="20"/>
      <c r="F86" s="1"/>
      <c r="G86"/>
      <c r="H86" s="656">
        <f>SUM(H84:H85)</f>
        <v>0</v>
      </c>
      <c r="I86" s="671"/>
      <c r="J86" s="653">
        <f t="shared" si="3"/>
        <v>0</v>
      </c>
      <c r="K86" s="672"/>
      <c r="L86" s="671"/>
      <c r="P86"/>
    </row>
    <row r="87" spans="1:12" ht="12.75">
      <c r="A87" s="876">
        <v>15</v>
      </c>
      <c r="B87" s="894" t="s">
        <v>22</v>
      </c>
      <c r="C87" s="895"/>
      <c r="D87" s="896"/>
      <c r="E87" s="919">
        <f>SUM(E83)</f>
        <v>939800</v>
      </c>
      <c r="H87" s="893">
        <f>SUM(H83+H86)</f>
        <v>527050</v>
      </c>
      <c r="I87" s="887"/>
      <c r="J87" s="866">
        <f t="shared" si="3"/>
        <v>527050</v>
      </c>
      <c r="K87" s="892">
        <f>SUM(K83+K86)</f>
        <v>-280926</v>
      </c>
      <c r="L87" s="893">
        <f>SUM(L83+L86)</f>
        <v>246124</v>
      </c>
    </row>
    <row r="88" spans="1:12" ht="12.75">
      <c r="A88" s="877"/>
      <c r="B88" s="897"/>
      <c r="C88" s="898"/>
      <c r="D88" s="899"/>
      <c r="E88" s="919"/>
      <c r="H88" s="893"/>
      <c r="I88" s="888"/>
      <c r="J88" s="867"/>
      <c r="K88" s="892"/>
      <c r="L88" s="893"/>
    </row>
    <row r="89" spans="1:8" ht="12.75">
      <c r="A89" s="234"/>
      <c r="C89" s="35"/>
      <c r="D89" s="30"/>
      <c r="E89" s="36"/>
      <c r="F89" s="37"/>
      <c r="G89" s="38"/>
      <c r="H89" s="36"/>
    </row>
    <row r="90" spans="4:8" ht="12.75">
      <c r="D90" s="3" t="s">
        <v>842</v>
      </c>
      <c r="E90" s="4"/>
      <c r="F90" s="1" t="s">
        <v>31</v>
      </c>
      <c r="H90" s="4"/>
    </row>
    <row r="91" spans="4:8" ht="12.75">
      <c r="D91" s="3" t="s">
        <v>843</v>
      </c>
      <c r="E91" s="4"/>
      <c r="H91" s="4"/>
    </row>
    <row r="92" spans="4:8" ht="12.75">
      <c r="D92" s="3"/>
      <c r="E92" s="4"/>
      <c r="H92" s="4"/>
    </row>
    <row r="93" spans="1:12" ht="12.75">
      <c r="A93" s="876" t="s">
        <v>311</v>
      </c>
      <c r="B93" s="878" t="s">
        <v>2</v>
      </c>
      <c r="C93" s="878"/>
      <c r="D93" s="8" t="s">
        <v>3</v>
      </c>
      <c r="E93" s="9" t="s">
        <v>4</v>
      </c>
      <c r="F93" s="1">
        <v>511112</v>
      </c>
      <c r="H93" s="9" t="s">
        <v>4</v>
      </c>
      <c r="I93" s="294" t="s">
        <v>5</v>
      </c>
      <c r="J93" s="372" t="s">
        <v>6</v>
      </c>
      <c r="K93" s="440" t="s">
        <v>314</v>
      </c>
      <c r="L93" s="455" t="s">
        <v>666</v>
      </c>
    </row>
    <row r="94" spans="1:12" ht="12.75">
      <c r="A94" s="877"/>
      <c r="B94" s="878" t="s">
        <v>7</v>
      </c>
      <c r="C94" s="878"/>
      <c r="D94" s="8" t="s">
        <v>8</v>
      </c>
      <c r="E94" s="9" t="s">
        <v>9</v>
      </c>
      <c r="H94" s="9" t="s">
        <v>869</v>
      </c>
      <c r="I94" s="294" t="s">
        <v>931</v>
      </c>
      <c r="J94" s="372" t="s">
        <v>932</v>
      </c>
      <c r="K94" s="294" t="s">
        <v>1018</v>
      </c>
      <c r="L94" s="464" t="s">
        <v>1027</v>
      </c>
    </row>
    <row r="95" spans="1:12" ht="12.75">
      <c r="A95" s="224">
        <v>1</v>
      </c>
      <c r="B95" s="83" t="s">
        <v>10</v>
      </c>
      <c r="C95" s="83">
        <v>337</v>
      </c>
      <c r="D95" s="450" t="s">
        <v>1031</v>
      </c>
      <c r="E95" s="449"/>
      <c r="H95" s="665"/>
      <c r="I95" s="648"/>
      <c r="J95" s="649"/>
      <c r="K95" s="648">
        <f>L95-J95</f>
        <v>29560</v>
      </c>
      <c r="L95" s="648">
        <v>29560</v>
      </c>
    </row>
    <row r="96" spans="1:12" ht="12.75">
      <c r="A96" s="224">
        <v>2</v>
      </c>
      <c r="B96" s="83" t="s">
        <v>10</v>
      </c>
      <c r="C96" s="83">
        <v>355</v>
      </c>
      <c r="D96" s="450" t="s">
        <v>1032</v>
      </c>
      <c r="E96" s="449"/>
      <c r="H96" s="665"/>
      <c r="I96" s="648"/>
      <c r="J96" s="649"/>
      <c r="K96" s="648">
        <f>L96-J96</f>
        <v>154250</v>
      </c>
      <c r="L96" s="648">
        <v>154250</v>
      </c>
    </row>
    <row r="97" spans="1:12" ht="12.75">
      <c r="A97" s="224">
        <v>3</v>
      </c>
      <c r="B97" s="83" t="s">
        <v>10</v>
      </c>
      <c r="C97" s="15">
        <v>3</v>
      </c>
      <c r="D97" s="19" t="s">
        <v>19</v>
      </c>
      <c r="E97" s="449"/>
      <c r="H97" s="676"/>
      <c r="I97" s="661"/>
      <c r="J97" s="653"/>
      <c r="K97" s="677">
        <f>SUM(K95:K96)</f>
        <v>183810</v>
      </c>
      <c r="L97" s="661">
        <f>SUM(L95:L96)</f>
        <v>183810</v>
      </c>
    </row>
    <row r="98" spans="1:12" ht="12.75">
      <c r="A98" s="224">
        <v>4</v>
      </c>
      <c r="B98" s="56" t="s">
        <v>10</v>
      </c>
      <c r="C98" s="83">
        <v>61</v>
      </c>
      <c r="D98" s="84" t="s">
        <v>636</v>
      </c>
      <c r="E98" s="56"/>
      <c r="F98" s="56"/>
      <c r="G98" s="56"/>
      <c r="H98" s="669">
        <v>1182000</v>
      </c>
      <c r="I98" s="648"/>
      <c r="J98" s="669">
        <v>1182000</v>
      </c>
      <c r="K98" s="648">
        <f>L98-J98</f>
        <v>-1182000</v>
      </c>
      <c r="L98" s="648"/>
    </row>
    <row r="99" spans="1:12" ht="12.75">
      <c r="A99" s="224">
        <v>5</v>
      </c>
      <c r="B99" s="56" t="s">
        <v>10</v>
      </c>
      <c r="C99" s="83">
        <v>621</v>
      </c>
      <c r="D99" s="84" t="s">
        <v>982</v>
      </c>
      <c r="E99" s="56"/>
      <c r="F99" s="56"/>
      <c r="G99" s="56"/>
      <c r="H99" s="669"/>
      <c r="I99" s="648">
        <v>6312020</v>
      </c>
      <c r="J99" s="669">
        <f>SUM(I99)</f>
        <v>6312020</v>
      </c>
      <c r="K99" s="648">
        <f>L99-J99</f>
        <v>80000</v>
      </c>
      <c r="L99" s="648">
        <v>6392020</v>
      </c>
    </row>
    <row r="100" spans="1:12" ht="12.75">
      <c r="A100" s="224">
        <v>6</v>
      </c>
      <c r="B100" s="56" t="s">
        <v>10</v>
      </c>
      <c r="C100" s="83">
        <v>67</v>
      </c>
      <c r="D100" s="84" t="s">
        <v>148</v>
      </c>
      <c r="E100" s="56"/>
      <c r="F100" s="56"/>
      <c r="G100" s="56"/>
      <c r="H100" s="669">
        <v>319140</v>
      </c>
      <c r="I100" s="648"/>
      <c r="J100" s="669">
        <v>319140</v>
      </c>
      <c r="K100" s="648">
        <f>L100-J100</f>
        <v>-297540</v>
      </c>
      <c r="L100" s="648">
        <v>21600</v>
      </c>
    </row>
    <row r="101" spans="1:12" ht="12.75">
      <c r="A101" s="224">
        <v>7</v>
      </c>
      <c r="B101" s="257" t="s">
        <v>10</v>
      </c>
      <c r="C101" s="258">
        <v>6</v>
      </c>
      <c r="D101" s="259" t="s">
        <v>928</v>
      </c>
      <c r="E101" s="257"/>
      <c r="F101" s="257"/>
      <c r="G101" s="257"/>
      <c r="H101" s="678">
        <f>SUM(H98:H100)</f>
        <v>1501140</v>
      </c>
      <c r="I101" s="661">
        <f>SUM(I98:I100)</f>
        <v>6312020</v>
      </c>
      <c r="J101" s="678">
        <f>SUM(J98:J100)</f>
        <v>7813160</v>
      </c>
      <c r="K101" s="661">
        <f>SUM(K98:K100)</f>
        <v>-1399540</v>
      </c>
      <c r="L101" s="661">
        <f>SUM(L98:L100)</f>
        <v>6413620</v>
      </c>
    </row>
    <row r="102" spans="1:16" s="34" customFormat="1" ht="12.75">
      <c r="A102" s="224">
        <v>8</v>
      </c>
      <c r="B102" s="56" t="s">
        <v>10</v>
      </c>
      <c r="C102" s="83">
        <v>7</v>
      </c>
      <c r="D102" s="84" t="s">
        <v>844</v>
      </c>
      <c r="E102" s="56"/>
      <c r="F102" s="56"/>
      <c r="G102" s="56"/>
      <c r="H102" s="669">
        <v>787000</v>
      </c>
      <c r="I102" s="674"/>
      <c r="J102" s="669">
        <v>787000</v>
      </c>
      <c r="K102" s="648">
        <f>L102-J102</f>
        <v>-787000</v>
      </c>
      <c r="L102" s="674">
        <v>0</v>
      </c>
      <c r="P102"/>
    </row>
    <row r="103" spans="1:16" s="34" customFormat="1" ht="12.75">
      <c r="A103" s="224">
        <v>9</v>
      </c>
      <c r="B103" s="56" t="s">
        <v>10</v>
      </c>
      <c r="C103" s="83">
        <v>7</v>
      </c>
      <c r="D103" s="84" t="s">
        <v>845</v>
      </c>
      <c r="E103" s="56"/>
      <c r="F103" s="56"/>
      <c r="G103" s="56"/>
      <c r="H103" s="669">
        <v>213000</v>
      </c>
      <c r="I103" s="674"/>
      <c r="J103" s="669">
        <v>213000</v>
      </c>
      <c r="K103" s="648">
        <f>L103-J103</f>
        <v>-213000</v>
      </c>
      <c r="L103" s="674">
        <v>0</v>
      </c>
      <c r="P103"/>
    </row>
    <row r="104" spans="1:16" s="34" customFormat="1" ht="12.75">
      <c r="A104" s="224">
        <v>10</v>
      </c>
      <c r="B104" s="260" t="s">
        <v>10</v>
      </c>
      <c r="C104" s="15">
        <v>6</v>
      </c>
      <c r="D104" s="19" t="s">
        <v>926</v>
      </c>
      <c r="E104" s="20"/>
      <c r="F104" s="1"/>
      <c r="G104"/>
      <c r="H104" s="656">
        <f>SUM(H102:H103)</f>
        <v>1000000</v>
      </c>
      <c r="I104" s="671"/>
      <c r="J104" s="676">
        <f>SUM(J102:J103)</f>
        <v>1000000</v>
      </c>
      <c r="K104" s="671">
        <f>SUM(K102:K103)</f>
        <v>-1000000</v>
      </c>
      <c r="L104" s="671">
        <f>SUM(J104:K104)</f>
        <v>0</v>
      </c>
      <c r="P104"/>
    </row>
    <row r="105" spans="1:12" ht="12.75">
      <c r="A105" s="876">
        <v>11</v>
      </c>
      <c r="B105" s="894" t="s">
        <v>22</v>
      </c>
      <c r="C105" s="895"/>
      <c r="D105" s="896"/>
      <c r="E105" s="919">
        <f>SUM(E91)</f>
        <v>0</v>
      </c>
      <c r="H105" s="893">
        <f>H101+H104</f>
        <v>2501140</v>
      </c>
      <c r="I105" s="887">
        <v>6312020</v>
      </c>
      <c r="J105" s="893">
        <f>J101+J104</f>
        <v>8813160</v>
      </c>
      <c r="K105" s="893">
        <f>K101+K104+K97</f>
        <v>-2215730</v>
      </c>
      <c r="L105" s="656">
        <f>L101+L104+L97</f>
        <v>6597430</v>
      </c>
    </row>
    <row r="106" spans="1:12" ht="12.75">
      <c r="A106" s="877"/>
      <c r="B106" s="897"/>
      <c r="C106" s="898"/>
      <c r="D106" s="899"/>
      <c r="E106" s="919"/>
      <c r="H106" s="893"/>
      <c r="I106" s="888"/>
      <c r="J106" s="893"/>
      <c r="K106" s="893"/>
      <c r="L106" s="656"/>
    </row>
    <row r="107" spans="1:8" ht="12.75">
      <c r="A107" s="234"/>
      <c r="C107" s="35"/>
      <c r="D107" s="30"/>
      <c r="E107" s="36"/>
      <c r="F107" s="37"/>
      <c r="G107" s="38"/>
      <c r="H107" s="36"/>
    </row>
    <row r="108" spans="1:8" ht="12.75">
      <c r="A108" s="234"/>
      <c r="C108" s="35"/>
      <c r="D108" s="3" t="s">
        <v>1140</v>
      </c>
      <c r="E108" s="4"/>
      <c r="F108" s="1" t="s">
        <v>31</v>
      </c>
      <c r="H108" s="4"/>
    </row>
    <row r="109" spans="1:8" ht="12.75">
      <c r="A109" s="234"/>
      <c r="C109" s="35"/>
      <c r="D109" s="3" t="s">
        <v>1141</v>
      </c>
      <c r="E109" s="4"/>
      <c r="H109" s="4"/>
    </row>
    <row r="110" spans="1:8" ht="12.75">
      <c r="A110" s="234"/>
      <c r="C110" s="35"/>
      <c r="D110" s="30"/>
      <c r="E110" s="36"/>
      <c r="F110" s="37"/>
      <c r="G110" s="38"/>
      <c r="H110" s="36"/>
    </row>
    <row r="111" spans="1:12" ht="12.75">
      <c r="A111" s="876" t="s">
        <v>311</v>
      </c>
      <c r="B111" s="878" t="s">
        <v>2</v>
      </c>
      <c r="C111" s="878"/>
      <c r="D111" s="8" t="s">
        <v>3</v>
      </c>
      <c r="E111" s="9" t="s">
        <v>4</v>
      </c>
      <c r="F111" s="1">
        <v>511112</v>
      </c>
      <c r="H111" s="9" t="s">
        <v>4</v>
      </c>
      <c r="I111" s="294" t="s">
        <v>5</v>
      </c>
      <c r="J111" s="372" t="s">
        <v>6</v>
      </c>
      <c r="K111" s="440" t="s">
        <v>314</v>
      </c>
      <c r="L111" s="455" t="s">
        <v>666</v>
      </c>
    </row>
    <row r="112" spans="1:12" ht="12.75">
      <c r="A112" s="902"/>
      <c r="B112" s="858" t="s">
        <v>7</v>
      </c>
      <c r="C112" s="858"/>
      <c r="D112" s="376" t="s">
        <v>8</v>
      </c>
      <c r="E112" s="377" t="s">
        <v>9</v>
      </c>
      <c r="H112" s="377" t="s">
        <v>869</v>
      </c>
      <c r="I112" s="393" t="s">
        <v>931</v>
      </c>
      <c r="J112" s="394" t="s">
        <v>932</v>
      </c>
      <c r="K112" s="393" t="s">
        <v>1018</v>
      </c>
      <c r="L112" s="477" t="s">
        <v>1027</v>
      </c>
    </row>
    <row r="113" spans="1:12" ht="12.75">
      <c r="A113" s="540">
        <v>1</v>
      </c>
      <c r="B113" s="11" t="s">
        <v>10</v>
      </c>
      <c r="C113" s="48">
        <v>914</v>
      </c>
      <c r="D113" s="447" t="s">
        <v>1142</v>
      </c>
      <c r="E113" s="541"/>
      <c r="F113" s="48"/>
      <c r="G113" s="542"/>
      <c r="H113" s="541"/>
      <c r="I113" s="294"/>
      <c r="J113" s="372"/>
      <c r="K113" s="648">
        <v>6681507</v>
      </c>
      <c r="L113" s="648">
        <f>SUM(J113:K113)</f>
        <v>6681507</v>
      </c>
    </row>
    <row r="114" spans="1:12" ht="12.75">
      <c r="A114" s="543">
        <v>2</v>
      </c>
      <c r="B114" s="260" t="s">
        <v>10</v>
      </c>
      <c r="C114" s="544">
        <v>9</v>
      </c>
      <c r="D114" s="534" t="s">
        <v>37</v>
      </c>
      <c r="E114" s="537"/>
      <c r="F114" s="359"/>
      <c r="G114" s="352"/>
      <c r="H114" s="537"/>
      <c r="I114" s="535"/>
      <c r="J114" s="536"/>
      <c r="K114" s="661">
        <f>SUM(K113)</f>
        <v>6681507</v>
      </c>
      <c r="L114" s="661">
        <f>SUM(L113)</f>
        <v>6681507</v>
      </c>
    </row>
    <row r="115" spans="1:12" ht="12.75">
      <c r="A115" s="860">
        <v>3</v>
      </c>
      <c r="B115" s="859" t="s">
        <v>22</v>
      </c>
      <c r="C115" s="859"/>
      <c r="D115" s="859"/>
      <c r="E115" s="537"/>
      <c r="F115" s="359"/>
      <c r="G115" s="352"/>
      <c r="H115" s="861"/>
      <c r="I115" s="861"/>
      <c r="J115" s="861"/>
      <c r="K115" s="855">
        <f>K114</f>
        <v>6681507</v>
      </c>
      <c r="L115" s="855">
        <f>L114</f>
        <v>6681507</v>
      </c>
    </row>
    <row r="116" spans="1:12" ht="12.75">
      <c r="A116" s="860"/>
      <c r="B116" s="859"/>
      <c r="C116" s="859"/>
      <c r="D116" s="859"/>
      <c r="E116" s="448"/>
      <c r="F116" s="48"/>
      <c r="G116" s="542"/>
      <c r="H116" s="861"/>
      <c r="I116" s="861"/>
      <c r="J116" s="861"/>
      <c r="K116" s="855"/>
      <c r="L116" s="855"/>
    </row>
    <row r="117" spans="1:8" ht="12.75">
      <c r="A117" s="235"/>
      <c r="C117" s="43"/>
      <c r="D117" s="30"/>
      <c r="E117" s="31"/>
      <c r="F117" s="37"/>
      <c r="G117" s="38"/>
      <c r="H117" s="31"/>
    </row>
    <row r="118" spans="1:8" ht="12.75">
      <c r="A118" s="235"/>
      <c r="D118" s="3" t="s">
        <v>33</v>
      </c>
      <c r="E118" s="4"/>
      <c r="H118" s="4"/>
    </row>
    <row r="119" spans="4:8" ht="12.75">
      <c r="D119" s="3" t="s">
        <v>34</v>
      </c>
      <c r="E119" s="4"/>
      <c r="H119" s="4"/>
    </row>
    <row r="120" spans="4:8" ht="12.75">
      <c r="D120" s="3"/>
      <c r="E120" s="6"/>
      <c r="F120" s="1">
        <v>583119</v>
      </c>
      <c r="H120" s="7"/>
    </row>
    <row r="121" spans="1:12" ht="12.75">
      <c r="A121" s="876" t="s">
        <v>311</v>
      </c>
      <c r="B121" s="878" t="s">
        <v>2</v>
      </c>
      <c r="C121" s="878"/>
      <c r="D121" s="8" t="s">
        <v>3</v>
      </c>
      <c r="E121" s="9" t="s">
        <v>4</v>
      </c>
      <c r="F121" s="1">
        <v>511112</v>
      </c>
      <c r="H121" s="9" t="s">
        <v>4</v>
      </c>
      <c r="I121" s="294" t="s">
        <v>5</v>
      </c>
      <c r="J121" s="372" t="s">
        <v>6</v>
      </c>
      <c r="K121" s="440" t="s">
        <v>314</v>
      </c>
      <c r="L121" s="455" t="s">
        <v>666</v>
      </c>
    </row>
    <row r="122" spans="1:12" ht="12.75">
      <c r="A122" s="877"/>
      <c r="B122" s="878" t="s">
        <v>7</v>
      </c>
      <c r="C122" s="878"/>
      <c r="D122" s="8" t="s">
        <v>8</v>
      </c>
      <c r="E122" s="9" t="s">
        <v>9</v>
      </c>
      <c r="H122" s="9" t="s">
        <v>869</v>
      </c>
      <c r="I122" s="294" t="s">
        <v>931</v>
      </c>
      <c r="J122" s="372" t="s">
        <v>932</v>
      </c>
      <c r="K122" s="294" t="s">
        <v>1018</v>
      </c>
      <c r="L122" s="464" t="s">
        <v>1027</v>
      </c>
    </row>
    <row r="123" spans="1:12" ht="12.75">
      <c r="A123" s="233">
        <v>1</v>
      </c>
      <c r="B123" s="11" t="s">
        <v>10</v>
      </c>
      <c r="C123" s="10">
        <v>915</v>
      </c>
      <c r="D123" s="39" t="s">
        <v>35</v>
      </c>
      <c r="E123" s="44">
        <v>27398720</v>
      </c>
      <c r="H123" s="657">
        <v>37753533</v>
      </c>
      <c r="I123" s="648">
        <v>2898175</v>
      </c>
      <c r="J123" s="657">
        <f>SUM(H123:I123)</f>
        <v>40651708</v>
      </c>
      <c r="K123" s="648">
        <f>L123-J123</f>
        <v>363874</v>
      </c>
      <c r="L123" s="648">
        <v>41015582</v>
      </c>
    </row>
    <row r="124" spans="1:12" ht="12.75">
      <c r="A124" s="233">
        <v>2</v>
      </c>
      <c r="B124" s="11" t="s">
        <v>10</v>
      </c>
      <c r="C124" s="10">
        <v>915</v>
      </c>
      <c r="D124" s="39" t="s">
        <v>36</v>
      </c>
      <c r="E124" s="44">
        <v>19052800</v>
      </c>
      <c r="H124" s="657">
        <v>20466800</v>
      </c>
      <c r="I124" s="679">
        <v>1239500</v>
      </c>
      <c r="J124" s="657">
        <f>SUM(H124:I124)</f>
        <v>21706300</v>
      </c>
      <c r="K124" s="648">
        <f>L124-J124</f>
        <v>215709</v>
      </c>
      <c r="L124" s="648">
        <v>21922009</v>
      </c>
    </row>
    <row r="125" spans="1:12" ht="12.75">
      <c r="A125" s="233">
        <v>3</v>
      </c>
      <c r="B125" s="11" t="s">
        <v>10</v>
      </c>
      <c r="C125" s="10">
        <v>915</v>
      </c>
      <c r="D125" s="33" t="s">
        <v>575</v>
      </c>
      <c r="E125" s="45">
        <v>18052800</v>
      </c>
      <c r="H125" s="657">
        <v>20466800</v>
      </c>
      <c r="I125" s="648">
        <v>1239500</v>
      </c>
      <c r="J125" s="657">
        <f>SUM(H125:I125)</f>
        <v>21706300</v>
      </c>
      <c r="K125" s="648">
        <f>L125-J125</f>
        <v>215710</v>
      </c>
      <c r="L125" s="648">
        <v>21922010</v>
      </c>
    </row>
    <row r="126" spans="1:12" ht="12.75">
      <c r="A126" s="233">
        <v>4</v>
      </c>
      <c r="B126" s="11" t="s">
        <v>10</v>
      </c>
      <c r="C126" s="15">
        <v>9</v>
      </c>
      <c r="D126" s="19" t="s">
        <v>576</v>
      </c>
      <c r="E126" s="46">
        <f>SUM(E123:E125)</f>
        <v>64504320</v>
      </c>
      <c r="H126" s="680">
        <f>SUM(H123:H125)</f>
        <v>78687133</v>
      </c>
      <c r="I126" s="661">
        <f>SUM(I123:I125)</f>
        <v>5377175</v>
      </c>
      <c r="J126" s="681">
        <f>SUM(H126:I126)</f>
        <v>84064308</v>
      </c>
      <c r="K126" s="661">
        <f>SUM(K123:K125)</f>
        <v>795293</v>
      </c>
      <c r="L126" s="661">
        <f>SUM(L123:L125)</f>
        <v>84859601</v>
      </c>
    </row>
    <row r="127" spans="1:12" ht="12.75">
      <c r="A127" s="891">
        <v>5</v>
      </c>
      <c r="B127" s="894" t="s">
        <v>22</v>
      </c>
      <c r="C127" s="895"/>
      <c r="D127" s="896"/>
      <c r="E127" s="900">
        <f>SUM(E123:G125)</f>
        <v>64504320</v>
      </c>
      <c r="H127" s="871">
        <f>SUM(H126)</f>
        <v>78687133</v>
      </c>
      <c r="I127" s="873">
        <f>I126</f>
        <v>5377175</v>
      </c>
      <c r="J127" s="929">
        <f>SUM(H127:I127)</f>
        <v>84064308</v>
      </c>
      <c r="K127" s="873">
        <f>K126</f>
        <v>795293</v>
      </c>
      <c r="L127" s="873">
        <f>L126</f>
        <v>84859601</v>
      </c>
    </row>
    <row r="128" spans="1:12" ht="12.75">
      <c r="A128" s="891"/>
      <c r="B128" s="897"/>
      <c r="C128" s="898"/>
      <c r="D128" s="899"/>
      <c r="E128" s="901"/>
      <c r="H128" s="872"/>
      <c r="I128" s="873"/>
      <c r="J128" s="930"/>
      <c r="K128" s="873"/>
      <c r="L128" s="873"/>
    </row>
    <row r="129" spans="3:8" ht="12.75">
      <c r="C129" s="35"/>
      <c r="D129" s="30"/>
      <c r="E129" s="36"/>
      <c r="F129" s="37"/>
      <c r="G129" s="38"/>
      <c r="H129" s="36"/>
    </row>
    <row r="130" spans="1:8" ht="12.75">
      <c r="A130" s="235"/>
      <c r="D130" s="3" t="s">
        <v>38</v>
      </c>
      <c r="E130" s="4"/>
      <c r="H130" s="4"/>
    </row>
    <row r="131" spans="1:16" s="38" customFormat="1" ht="12.75">
      <c r="A131" s="232"/>
      <c r="B131" s="2"/>
      <c r="C131" s="1"/>
      <c r="D131" s="3" t="s">
        <v>39</v>
      </c>
      <c r="E131" s="4"/>
      <c r="F131" s="1"/>
      <c r="G131"/>
      <c r="H131" s="4"/>
      <c r="I131" s="387"/>
      <c r="J131" s="388"/>
      <c r="K131" s="434"/>
      <c r="L131" s="482"/>
      <c r="P131"/>
    </row>
    <row r="132" spans="4:8" ht="12.75">
      <c r="D132" s="3"/>
      <c r="E132" s="6"/>
      <c r="F132" s="1">
        <v>511116</v>
      </c>
      <c r="H132" s="7"/>
    </row>
    <row r="133" spans="1:16" s="47" customFormat="1" ht="19.5" customHeight="1">
      <c r="A133" s="876" t="s">
        <v>311</v>
      </c>
      <c r="B133" s="878" t="s">
        <v>2</v>
      </c>
      <c r="C133" s="878"/>
      <c r="D133" s="8" t="s">
        <v>3</v>
      </c>
      <c r="E133" s="9" t="s">
        <v>4</v>
      </c>
      <c r="F133" s="1">
        <v>511112</v>
      </c>
      <c r="G133"/>
      <c r="H133" s="9" t="s">
        <v>4</v>
      </c>
      <c r="I133" s="294" t="s">
        <v>5</v>
      </c>
      <c r="J133" s="372" t="s">
        <v>6</v>
      </c>
      <c r="K133" s="440" t="s">
        <v>314</v>
      </c>
      <c r="L133" s="440" t="s">
        <v>666</v>
      </c>
      <c r="P133"/>
    </row>
    <row r="134" spans="1:12" ht="20.25" customHeight="1">
      <c r="A134" s="877"/>
      <c r="B134" s="878" t="s">
        <v>7</v>
      </c>
      <c r="C134" s="878"/>
      <c r="D134" s="8" t="s">
        <v>8</v>
      </c>
      <c r="E134" s="9" t="s">
        <v>9</v>
      </c>
      <c r="H134" s="9" t="s">
        <v>869</v>
      </c>
      <c r="I134" s="294" t="s">
        <v>931</v>
      </c>
      <c r="J134" s="372" t="s">
        <v>932</v>
      </c>
      <c r="K134" s="294" t="s">
        <v>1018</v>
      </c>
      <c r="L134" s="294" t="s">
        <v>1027</v>
      </c>
    </row>
    <row r="135" spans="1:12" ht="12.75">
      <c r="A135" s="233">
        <v>1</v>
      </c>
      <c r="B135" s="11" t="s">
        <v>10</v>
      </c>
      <c r="C135" s="10">
        <v>1101</v>
      </c>
      <c r="D135" s="12" t="s">
        <v>40</v>
      </c>
      <c r="E135" s="13">
        <v>1461000</v>
      </c>
      <c r="F135" s="1">
        <v>53111</v>
      </c>
      <c r="H135" s="13"/>
      <c r="I135" s="396"/>
      <c r="J135" s="386"/>
      <c r="K135" s="442"/>
      <c r="L135" s="455"/>
    </row>
    <row r="136" spans="1:16" s="47" customFormat="1" ht="12.75">
      <c r="A136" s="233">
        <v>2</v>
      </c>
      <c r="B136" s="11" t="s">
        <v>10</v>
      </c>
      <c r="C136" s="15">
        <v>11</v>
      </c>
      <c r="D136" s="19" t="s">
        <v>41</v>
      </c>
      <c r="E136" s="17">
        <f>SUM(E135)</f>
        <v>1461000</v>
      </c>
      <c r="F136" s="1"/>
      <c r="G136"/>
      <c r="H136" s="17">
        <f>SUM(H135)</f>
        <v>0</v>
      </c>
      <c r="I136" s="397">
        <f>SUM(I135)</f>
        <v>0</v>
      </c>
      <c r="J136" s="453">
        <f>SUM(J135)</f>
        <v>0</v>
      </c>
      <c r="K136" s="454"/>
      <c r="L136" s="483"/>
      <c r="P136"/>
    </row>
    <row r="137" spans="1:16" s="47" customFormat="1" ht="12.75">
      <c r="A137" s="233">
        <v>3</v>
      </c>
      <c r="B137" s="11" t="s">
        <v>10</v>
      </c>
      <c r="C137" s="10">
        <v>2</v>
      </c>
      <c r="D137" s="18" t="s">
        <v>577</v>
      </c>
      <c r="E137" s="13">
        <f>SUM(E136*0.135)</f>
        <v>197235</v>
      </c>
      <c r="F137" s="1"/>
      <c r="G137"/>
      <c r="H137" s="13"/>
      <c r="I137" s="396"/>
      <c r="J137" s="386"/>
      <c r="K137" s="452"/>
      <c r="L137" s="484"/>
      <c r="P137"/>
    </row>
    <row r="138" spans="1:12" ht="12.75">
      <c r="A138" s="233">
        <v>4</v>
      </c>
      <c r="B138" s="11" t="s">
        <v>10</v>
      </c>
      <c r="C138" s="15">
        <v>2</v>
      </c>
      <c r="D138" s="19" t="s">
        <v>578</v>
      </c>
      <c r="E138" s="20">
        <f>SUM(E137:E137)</f>
        <v>197235</v>
      </c>
      <c r="H138" s="20">
        <f>SUM(H137:H137)</f>
        <v>0</v>
      </c>
      <c r="I138" s="398">
        <f>SUM(I137:I137)</f>
        <v>0</v>
      </c>
      <c r="J138" s="240">
        <f>SUM(J137:J137)</f>
        <v>0</v>
      </c>
      <c r="K138" s="443"/>
      <c r="L138" s="456"/>
    </row>
    <row r="139" spans="1:12" ht="12.75">
      <c r="A139" s="876">
        <v>5</v>
      </c>
      <c r="B139" s="894" t="s">
        <v>579</v>
      </c>
      <c r="C139" s="895"/>
      <c r="D139" s="896"/>
      <c r="E139" s="919" t="e">
        <f>SUM(#REF!,E138,E136)</f>
        <v>#REF!</v>
      </c>
      <c r="H139" s="919">
        <f>SUM(H138,H136)</f>
        <v>0</v>
      </c>
      <c r="I139" s="935">
        <f>SUM(I138,I136)</f>
        <v>0</v>
      </c>
      <c r="J139" s="936">
        <f>SUM(J138,J136)</f>
        <v>0</v>
      </c>
      <c r="K139" s="862">
        <v>0</v>
      </c>
      <c r="L139" s="889"/>
    </row>
    <row r="140" spans="1:12" ht="12.75">
      <c r="A140" s="877"/>
      <c r="B140" s="897"/>
      <c r="C140" s="898"/>
      <c r="D140" s="899"/>
      <c r="E140" s="919"/>
      <c r="H140" s="919"/>
      <c r="I140" s="935"/>
      <c r="J140" s="936"/>
      <c r="K140" s="863"/>
      <c r="L140" s="890"/>
    </row>
    <row r="141" spans="1:8" ht="12.75">
      <c r="A141" s="236"/>
      <c r="C141" s="51"/>
      <c r="D141" s="30"/>
      <c r="E141" s="36"/>
      <c r="H141" s="36"/>
    </row>
    <row r="142" spans="1:16" s="47" customFormat="1" ht="12.75">
      <c r="A142" s="232"/>
      <c r="B142" s="2"/>
      <c r="C142" s="1"/>
      <c r="D142" s="3" t="s">
        <v>42</v>
      </c>
      <c r="E142" s="4"/>
      <c r="F142" s="1"/>
      <c r="G142"/>
      <c r="H142" s="4"/>
      <c r="I142" s="389"/>
      <c r="J142" s="390"/>
      <c r="K142" s="435"/>
      <c r="L142" s="485"/>
      <c r="P142"/>
    </row>
    <row r="143" spans="4:8" ht="12.75">
      <c r="D143" s="3" t="s">
        <v>43</v>
      </c>
      <c r="E143" s="4"/>
      <c r="H143" s="4"/>
    </row>
    <row r="144" spans="4:8" ht="12.75">
      <c r="D144" s="3"/>
      <c r="E144" s="6"/>
      <c r="F144" s="1">
        <v>511116</v>
      </c>
      <c r="H144" s="7"/>
    </row>
    <row r="145" spans="1:12" ht="12.75">
      <c r="A145" s="876" t="s">
        <v>311</v>
      </c>
      <c r="B145" s="878" t="s">
        <v>2</v>
      </c>
      <c r="C145" s="878"/>
      <c r="D145" s="8" t="s">
        <v>3</v>
      </c>
      <c r="E145" s="9" t="s">
        <v>4</v>
      </c>
      <c r="F145" s="1">
        <v>511112</v>
      </c>
      <c r="H145" s="9" t="s">
        <v>4</v>
      </c>
      <c r="I145" s="294" t="s">
        <v>5</v>
      </c>
      <c r="J145" s="372" t="s">
        <v>6</v>
      </c>
      <c r="K145" s="440" t="s">
        <v>314</v>
      </c>
      <c r="L145" s="440" t="s">
        <v>666</v>
      </c>
    </row>
    <row r="146" spans="1:16" s="47" customFormat="1" ht="12.75">
      <c r="A146" s="877"/>
      <c r="B146" s="878" t="s">
        <v>7</v>
      </c>
      <c r="C146" s="878"/>
      <c r="D146" s="8" t="s">
        <v>8</v>
      </c>
      <c r="E146" s="9" t="s">
        <v>9</v>
      </c>
      <c r="F146" s="1"/>
      <c r="G146"/>
      <c r="H146" s="9" t="s">
        <v>869</v>
      </c>
      <c r="I146" s="294" t="s">
        <v>931</v>
      </c>
      <c r="J146" s="372" t="s">
        <v>932</v>
      </c>
      <c r="K146" s="294" t="s">
        <v>1018</v>
      </c>
      <c r="L146" s="294" t="s">
        <v>1027</v>
      </c>
      <c r="P146"/>
    </row>
    <row r="147" spans="1:16" s="52" customFormat="1" ht="12.75">
      <c r="A147" s="233">
        <v>1</v>
      </c>
      <c r="B147" s="11" t="s">
        <v>10</v>
      </c>
      <c r="C147" s="10">
        <v>1101</v>
      </c>
      <c r="D147" s="12" t="s">
        <v>40</v>
      </c>
      <c r="E147" s="13">
        <v>1300000</v>
      </c>
      <c r="F147" s="1">
        <v>53111</v>
      </c>
      <c r="G147"/>
      <c r="H147" s="669">
        <v>2252321</v>
      </c>
      <c r="I147" s="683">
        <v>5678511</v>
      </c>
      <c r="J147" s="684">
        <f>SUM(H147:I147)</f>
        <v>7930832</v>
      </c>
      <c r="K147" s="648">
        <f>L147-J147</f>
        <v>-3354411</v>
      </c>
      <c r="L147" s="683">
        <v>4576421</v>
      </c>
      <c r="P147"/>
    </row>
    <row r="148" spans="1:16" s="52" customFormat="1" ht="12.75">
      <c r="A148" s="233">
        <v>2</v>
      </c>
      <c r="B148" s="11" t="s">
        <v>10</v>
      </c>
      <c r="C148" s="10">
        <v>1107</v>
      </c>
      <c r="D148" s="12" t="s">
        <v>1033</v>
      </c>
      <c r="E148" s="287"/>
      <c r="F148" s="1"/>
      <c r="G148"/>
      <c r="H148" s="685"/>
      <c r="I148" s="683"/>
      <c r="J148" s="684"/>
      <c r="K148" s="648">
        <f>L148-J148</f>
        <v>48000</v>
      </c>
      <c r="L148" s="683">
        <v>48000</v>
      </c>
      <c r="P148"/>
    </row>
    <row r="149" spans="1:16" s="52" customFormat="1" ht="12.75">
      <c r="A149" s="233">
        <v>3</v>
      </c>
      <c r="B149" s="11" t="s">
        <v>10</v>
      </c>
      <c r="C149" s="10">
        <v>1131</v>
      </c>
      <c r="D149" s="12" t="s">
        <v>1212</v>
      </c>
      <c r="E149" s="287"/>
      <c r="F149" s="1"/>
      <c r="G149"/>
      <c r="H149" s="685"/>
      <c r="I149" s="683"/>
      <c r="J149" s="684"/>
      <c r="K149" s="648">
        <f>L149-J149</f>
        <v>48212</v>
      </c>
      <c r="L149" s="683">
        <v>48212</v>
      </c>
      <c r="P149"/>
    </row>
    <row r="150" spans="1:12" ht="12.75">
      <c r="A150" s="233">
        <v>4</v>
      </c>
      <c r="B150" s="11" t="s">
        <v>10</v>
      </c>
      <c r="C150" s="15">
        <v>11</v>
      </c>
      <c r="D150" s="19" t="s">
        <v>41</v>
      </c>
      <c r="E150" s="17">
        <f>SUM(E147)</f>
        <v>1300000</v>
      </c>
      <c r="H150" s="652">
        <f>SUM(H147)</f>
        <v>2252321</v>
      </c>
      <c r="I150" s="661">
        <f>SUM(I147)</f>
        <v>5678511</v>
      </c>
      <c r="J150" s="653">
        <f>SUM(J147)</f>
        <v>7930832</v>
      </c>
      <c r="K150" s="661">
        <f>SUM(K147:K149)</f>
        <v>-3258199</v>
      </c>
      <c r="L150" s="661">
        <f>SUM(L147:L149)</f>
        <v>4672633</v>
      </c>
    </row>
    <row r="151" spans="1:12" ht="12.75">
      <c r="A151" s="233">
        <v>5</v>
      </c>
      <c r="B151" s="11" t="s">
        <v>10</v>
      </c>
      <c r="C151" s="10">
        <v>21</v>
      </c>
      <c r="D151" s="18" t="s">
        <v>577</v>
      </c>
      <c r="E151" s="13">
        <f>SUM(E150*13.5%)</f>
        <v>175500</v>
      </c>
      <c r="H151" s="669">
        <v>304063</v>
      </c>
      <c r="I151" s="648">
        <v>766599</v>
      </c>
      <c r="J151" s="649">
        <f>SUM(H151:I151)</f>
        <v>1070662</v>
      </c>
      <c r="K151" s="648">
        <f>L151-J151</f>
        <v>-446330</v>
      </c>
      <c r="L151" s="648">
        <v>624332</v>
      </c>
    </row>
    <row r="152" spans="1:12" ht="12.75">
      <c r="A152" s="233">
        <v>6</v>
      </c>
      <c r="B152" s="11" t="s">
        <v>10</v>
      </c>
      <c r="C152" s="428">
        <v>23</v>
      </c>
      <c r="D152" s="439" t="s">
        <v>955</v>
      </c>
      <c r="E152" s="69"/>
      <c r="H152" s="686"/>
      <c r="I152" s="648"/>
      <c r="J152" s="649"/>
      <c r="K152" s="648">
        <f>L152-J152</f>
        <v>7999</v>
      </c>
      <c r="L152" s="648">
        <v>7999</v>
      </c>
    </row>
    <row r="153" spans="1:12" ht="12.75">
      <c r="A153" s="233">
        <v>7</v>
      </c>
      <c r="B153" s="11" t="s">
        <v>10</v>
      </c>
      <c r="C153" s="428">
        <v>24</v>
      </c>
      <c r="D153" s="439" t="s">
        <v>1034</v>
      </c>
      <c r="E153" s="69"/>
      <c r="H153" s="686"/>
      <c r="I153" s="648"/>
      <c r="J153" s="649"/>
      <c r="K153" s="648">
        <f>L153-J153</f>
        <v>25183</v>
      </c>
      <c r="L153" s="648">
        <v>25183</v>
      </c>
    </row>
    <row r="154" spans="1:12" ht="12.75">
      <c r="A154" s="233">
        <v>8</v>
      </c>
      <c r="B154" s="11" t="s">
        <v>10</v>
      </c>
      <c r="C154" s="428">
        <v>27</v>
      </c>
      <c r="D154" s="439" t="s">
        <v>956</v>
      </c>
      <c r="E154" s="69"/>
      <c r="H154" s="686"/>
      <c r="I154" s="648"/>
      <c r="J154" s="649"/>
      <c r="K154" s="648">
        <f>L154-J154</f>
        <v>8568</v>
      </c>
      <c r="L154" s="648">
        <v>8568</v>
      </c>
    </row>
    <row r="155" spans="1:12" ht="12.75">
      <c r="A155" s="233">
        <v>9</v>
      </c>
      <c r="B155" s="346" t="s">
        <v>10</v>
      </c>
      <c r="C155" s="347">
        <v>2</v>
      </c>
      <c r="D155" s="348" t="s">
        <v>565</v>
      </c>
      <c r="E155" s="91">
        <f>SUM(E151:E151)</f>
        <v>175500</v>
      </c>
      <c r="H155" s="680">
        <f>SUM(H151:H151)</f>
        <v>304063</v>
      </c>
      <c r="I155" s="661">
        <f>SUM(I151)</f>
        <v>766599</v>
      </c>
      <c r="J155" s="653">
        <f>SUM(J151)</f>
        <v>1070662</v>
      </c>
      <c r="K155" s="661">
        <f>SUM(K151:K154)</f>
        <v>-404580</v>
      </c>
      <c r="L155" s="661">
        <f>SUM(L151:L154)</f>
        <v>666082</v>
      </c>
    </row>
    <row r="156" spans="1:13" ht="12.75">
      <c r="A156" s="233">
        <v>10</v>
      </c>
      <c r="B156" s="346"/>
      <c r="C156" s="506">
        <v>3119</v>
      </c>
      <c r="D156" s="507" t="s">
        <v>1091</v>
      </c>
      <c r="E156" s="345"/>
      <c r="F156" s="292"/>
      <c r="G156" s="293"/>
      <c r="H156" s="687"/>
      <c r="I156" s="664"/>
      <c r="J156" s="655"/>
      <c r="K156" s="648">
        <f aca="true" t="shared" si="4" ref="K156:K162">L156-J156</f>
        <v>43401</v>
      </c>
      <c r="L156" s="664">
        <v>43401</v>
      </c>
      <c r="M156" s="433"/>
    </row>
    <row r="157" spans="1:16" s="293" customFormat="1" ht="12.75">
      <c r="A157" s="233">
        <v>11</v>
      </c>
      <c r="B157" s="349" t="s">
        <v>10</v>
      </c>
      <c r="C157" s="350">
        <v>312</v>
      </c>
      <c r="D157" s="349" t="s">
        <v>1040</v>
      </c>
      <c r="E157" s="349"/>
      <c r="F157" s="349"/>
      <c r="G157" s="349"/>
      <c r="H157" s="688"/>
      <c r="I157" s="664">
        <v>298617</v>
      </c>
      <c r="J157" s="655">
        <f>SUM(H157:I157)</f>
        <v>298617</v>
      </c>
      <c r="K157" s="648">
        <f t="shared" si="4"/>
        <v>-161927</v>
      </c>
      <c r="L157" s="664">
        <v>136690</v>
      </c>
      <c r="P157"/>
    </row>
    <row r="158" spans="1:16" s="293" customFormat="1" ht="12.75">
      <c r="A158" s="233">
        <v>12</v>
      </c>
      <c r="B158" s="349" t="s">
        <v>10</v>
      </c>
      <c r="C158" s="350">
        <v>312</v>
      </c>
      <c r="D158" s="349" t="s">
        <v>1035</v>
      </c>
      <c r="E158" s="349"/>
      <c r="F158" s="349"/>
      <c r="G158" s="349"/>
      <c r="H158" s="688"/>
      <c r="I158" s="664"/>
      <c r="J158" s="655"/>
      <c r="K158" s="648">
        <f t="shared" si="4"/>
        <v>36092</v>
      </c>
      <c r="L158" s="664">
        <v>36092</v>
      </c>
      <c r="P158"/>
    </row>
    <row r="159" spans="1:16" s="293" customFormat="1" ht="12.75">
      <c r="A159" s="233">
        <v>13</v>
      </c>
      <c r="B159" s="349" t="s">
        <v>10</v>
      </c>
      <c r="C159" s="350">
        <v>337</v>
      </c>
      <c r="D159" s="349" t="s">
        <v>1039</v>
      </c>
      <c r="E159" s="349"/>
      <c r="F159" s="349"/>
      <c r="G159" s="349"/>
      <c r="H159" s="688"/>
      <c r="I159" s="664"/>
      <c r="J159" s="655"/>
      <c r="K159" s="648">
        <f t="shared" si="4"/>
        <v>313</v>
      </c>
      <c r="L159" s="664">
        <v>313</v>
      </c>
      <c r="P159"/>
    </row>
    <row r="160" spans="1:16" s="293" customFormat="1" ht="12.75">
      <c r="A160" s="233">
        <v>14</v>
      </c>
      <c r="B160" s="349" t="s">
        <v>10</v>
      </c>
      <c r="C160" s="350">
        <v>337</v>
      </c>
      <c r="D160" s="349" t="s">
        <v>1036</v>
      </c>
      <c r="E160" s="349"/>
      <c r="F160" s="349"/>
      <c r="G160" s="349"/>
      <c r="H160" s="688"/>
      <c r="I160" s="664"/>
      <c r="J160" s="655"/>
      <c r="K160" s="648">
        <f t="shared" si="4"/>
        <v>7611</v>
      </c>
      <c r="L160" s="664">
        <v>7611</v>
      </c>
      <c r="M160" s="519"/>
      <c r="P160"/>
    </row>
    <row r="161" spans="1:16" s="293" customFormat="1" ht="12.75">
      <c r="A161" s="233">
        <v>15</v>
      </c>
      <c r="B161" s="349" t="s">
        <v>10</v>
      </c>
      <c r="C161" s="350">
        <v>351</v>
      </c>
      <c r="D161" s="349" t="s">
        <v>972</v>
      </c>
      <c r="E161" s="349"/>
      <c r="F161" s="349"/>
      <c r="G161" s="349"/>
      <c r="H161" s="688"/>
      <c r="I161" s="664">
        <v>80627</v>
      </c>
      <c r="J161" s="655">
        <f>SUM(H161:I161)</f>
        <v>80627</v>
      </c>
      <c r="K161" s="648">
        <f t="shared" si="4"/>
        <v>-20203</v>
      </c>
      <c r="L161" s="664">
        <v>60424</v>
      </c>
      <c r="P161"/>
    </row>
    <row r="162" spans="1:16" s="293" customFormat="1" ht="12.75">
      <c r="A162" s="233">
        <v>16</v>
      </c>
      <c r="B162" s="349" t="s">
        <v>10</v>
      </c>
      <c r="C162" s="350">
        <v>355</v>
      </c>
      <c r="D162" s="349" t="s">
        <v>1213</v>
      </c>
      <c r="E162" s="349"/>
      <c r="F162" s="349"/>
      <c r="G162" s="349"/>
      <c r="H162" s="688"/>
      <c r="I162" s="664"/>
      <c r="J162" s="655"/>
      <c r="K162" s="648">
        <f t="shared" si="4"/>
        <v>10</v>
      </c>
      <c r="L162" s="664">
        <v>10</v>
      </c>
      <c r="P162"/>
    </row>
    <row r="163" spans="1:16" s="293" customFormat="1" ht="12.75">
      <c r="A163" s="233">
        <v>17</v>
      </c>
      <c r="B163" s="351" t="s">
        <v>10</v>
      </c>
      <c r="C163" s="417">
        <v>3</v>
      </c>
      <c r="D163" s="351" t="s">
        <v>973</v>
      </c>
      <c r="E163" s="351"/>
      <c r="F163" s="351"/>
      <c r="G163" s="351"/>
      <c r="H163" s="689"/>
      <c r="I163" s="661">
        <f>SUM(I157:I161)</f>
        <v>379244</v>
      </c>
      <c r="J163" s="653">
        <f>SUM(H163:I163)</f>
        <v>379244</v>
      </c>
      <c r="K163" s="661">
        <f>SUM(K156:K162)</f>
        <v>-94703</v>
      </c>
      <c r="L163" s="661">
        <f>SUM(L156:L162)</f>
        <v>284541</v>
      </c>
      <c r="P163"/>
    </row>
    <row r="164" spans="1:16" s="293" customFormat="1" ht="12.75">
      <c r="A164" s="233">
        <v>18</v>
      </c>
      <c r="B164" s="351" t="s">
        <v>10</v>
      </c>
      <c r="C164" s="350">
        <v>6</v>
      </c>
      <c r="D164" s="349" t="s">
        <v>1004</v>
      </c>
      <c r="E164" s="415"/>
      <c r="F164" s="416"/>
      <c r="G164" s="416"/>
      <c r="H164" s="688"/>
      <c r="I164" s="664">
        <v>366000</v>
      </c>
      <c r="J164" s="655">
        <f>SUM(I164)</f>
        <v>366000</v>
      </c>
      <c r="K164" s="648">
        <f>L164-J164</f>
        <v>27290</v>
      </c>
      <c r="L164" s="664">
        <v>393290</v>
      </c>
      <c r="P164"/>
    </row>
    <row r="165" spans="1:16" s="293" customFormat="1" ht="12.75">
      <c r="A165" s="233">
        <v>19</v>
      </c>
      <c r="B165" s="351" t="s">
        <v>10</v>
      </c>
      <c r="C165" s="350">
        <v>67</v>
      </c>
      <c r="D165" s="349" t="s">
        <v>1005</v>
      </c>
      <c r="E165" s="415"/>
      <c r="F165" s="416"/>
      <c r="G165" s="416"/>
      <c r="H165" s="688"/>
      <c r="I165" s="664">
        <v>99000</v>
      </c>
      <c r="J165" s="655">
        <f>SUM(I165)</f>
        <v>99000</v>
      </c>
      <c r="K165" s="648">
        <f>L165-J165</f>
        <v>7190</v>
      </c>
      <c r="L165" s="664">
        <v>106190</v>
      </c>
      <c r="P165"/>
    </row>
    <row r="166" spans="1:16" s="293" customFormat="1" ht="12.75">
      <c r="A166" s="233">
        <v>20</v>
      </c>
      <c r="B166" s="351" t="s">
        <v>10</v>
      </c>
      <c r="C166" s="417">
        <v>5</v>
      </c>
      <c r="D166" s="351" t="s">
        <v>928</v>
      </c>
      <c r="E166" s="365"/>
      <c r="F166" s="364"/>
      <c r="G166" s="364"/>
      <c r="H166" s="689"/>
      <c r="I166" s="661">
        <f>SUM(I164:I165)</f>
        <v>465000</v>
      </c>
      <c r="J166" s="653">
        <f>SUM(I166)</f>
        <v>465000</v>
      </c>
      <c r="K166" s="661">
        <f>SUM(K164:K165)</f>
        <v>34480</v>
      </c>
      <c r="L166" s="661">
        <f>SUM(L164:L165)</f>
        <v>499480</v>
      </c>
      <c r="P166"/>
    </row>
    <row r="167" spans="1:16" s="293" customFormat="1" ht="12.75">
      <c r="A167" s="233">
        <v>21</v>
      </c>
      <c r="B167" s="349" t="s">
        <v>10</v>
      </c>
      <c r="C167" s="350">
        <v>731</v>
      </c>
      <c r="D167" s="349" t="s">
        <v>1037</v>
      </c>
      <c r="E167" s="415"/>
      <c r="F167" s="416"/>
      <c r="G167" s="416"/>
      <c r="H167" s="688"/>
      <c r="I167" s="664"/>
      <c r="J167" s="655"/>
      <c r="K167" s="648">
        <f>L167-J167</f>
        <v>72110</v>
      </c>
      <c r="L167" s="664">
        <v>72110</v>
      </c>
      <c r="P167"/>
    </row>
    <row r="168" spans="1:16" s="293" customFormat="1" ht="12.75">
      <c r="A168" s="233">
        <v>22</v>
      </c>
      <c r="B168" s="349" t="s">
        <v>10</v>
      </c>
      <c r="C168" s="350">
        <v>742</v>
      </c>
      <c r="D168" s="349" t="s">
        <v>1016</v>
      </c>
      <c r="E168" s="415"/>
      <c r="F168" s="416"/>
      <c r="G168" s="416"/>
      <c r="H168" s="688"/>
      <c r="I168" s="664"/>
      <c r="J168" s="655"/>
      <c r="K168" s="648">
        <f>L168-J168</f>
        <v>19470</v>
      </c>
      <c r="L168" s="664">
        <v>19470</v>
      </c>
      <c r="P168"/>
    </row>
    <row r="169" spans="1:16" s="293" customFormat="1" ht="12.75">
      <c r="A169" s="233">
        <v>23</v>
      </c>
      <c r="B169" s="351"/>
      <c r="C169" s="417"/>
      <c r="D169" s="351" t="s">
        <v>1038</v>
      </c>
      <c r="E169" s="365"/>
      <c r="F169" s="364"/>
      <c r="G169" s="364"/>
      <c r="H169" s="689"/>
      <c r="I169" s="661"/>
      <c r="J169" s="653"/>
      <c r="K169" s="661">
        <f>SUM(K167:K168)</f>
        <v>91580</v>
      </c>
      <c r="L169" s="661">
        <f>SUM(L167:L168)</f>
        <v>91580</v>
      </c>
      <c r="P169"/>
    </row>
    <row r="170" spans="1:16" s="293" customFormat="1" ht="12.75">
      <c r="A170" s="233">
        <v>24</v>
      </c>
      <c r="B170" s="10" t="s">
        <v>10</v>
      </c>
      <c r="C170" s="10">
        <v>914</v>
      </c>
      <c r="D170" s="39" t="s">
        <v>980</v>
      </c>
      <c r="E170" s="365"/>
      <c r="F170" s="364"/>
      <c r="G170" s="364"/>
      <c r="H170" s="688"/>
      <c r="I170" s="664">
        <v>1399760</v>
      </c>
      <c r="J170" s="655">
        <f>SUM(H170:I170)</f>
        <v>1399760</v>
      </c>
      <c r="K170" s="648">
        <f>L170-J170</f>
        <v>-1399760</v>
      </c>
      <c r="L170" s="664">
        <v>0</v>
      </c>
      <c r="P170"/>
    </row>
    <row r="171" spans="1:12" ht="12.75">
      <c r="A171" s="902">
        <v>25</v>
      </c>
      <c r="B171" s="920" t="s">
        <v>579</v>
      </c>
      <c r="C171" s="921"/>
      <c r="D171" s="922"/>
      <c r="E171" s="901" t="e">
        <f>SUM(#REF!,E155,E150)</f>
        <v>#REF!</v>
      </c>
      <c r="H171" s="873">
        <f>H150+H155+H163</f>
        <v>2556384</v>
      </c>
      <c r="I171" s="873">
        <f>I150+I155+I163+I166+I170</f>
        <v>8689114</v>
      </c>
      <c r="J171" s="907">
        <f>SUM(H171:I171)</f>
        <v>11245498</v>
      </c>
      <c r="K171" s="866">
        <f>K150+K155+K163+K166+K169+K170</f>
        <v>-5031182</v>
      </c>
      <c r="L171" s="866">
        <f>L150+L155+L163+L166+L169+L170</f>
        <v>6214316</v>
      </c>
    </row>
    <row r="172" spans="1:12" ht="12.75">
      <c r="A172" s="902"/>
      <c r="B172" s="897"/>
      <c r="C172" s="898"/>
      <c r="D172" s="899"/>
      <c r="E172" s="919"/>
      <c r="H172" s="873"/>
      <c r="I172" s="873"/>
      <c r="J172" s="907"/>
      <c r="K172" s="867"/>
      <c r="L172" s="867"/>
    </row>
    <row r="173" spans="1:8" ht="12.75">
      <c r="A173" s="241"/>
      <c r="C173" s="35"/>
      <c r="D173" s="30"/>
      <c r="E173" s="36"/>
      <c r="F173" s="37"/>
      <c r="G173" s="38"/>
      <c r="H173" s="36"/>
    </row>
    <row r="174" spans="1:8" ht="12.75">
      <c r="A174" s="237"/>
      <c r="D174" s="3" t="s">
        <v>44</v>
      </c>
      <c r="E174" s="7"/>
      <c r="H174" s="7"/>
    </row>
    <row r="175" spans="4:8" ht="12.75">
      <c r="D175" s="3" t="s">
        <v>45</v>
      </c>
      <c r="E175" s="4"/>
      <c r="H175" s="4"/>
    </row>
    <row r="176" spans="4:8" ht="12.75">
      <c r="D176" s="47"/>
      <c r="E176" s="6"/>
      <c r="F176" s="1" t="s">
        <v>46</v>
      </c>
      <c r="H176" s="7"/>
    </row>
    <row r="177" spans="1:12" ht="12.75">
      <c r="A177" s="876" t="s">
        <v>311</v>
      </c>
      <c r="B177" s="878" t="s">
        <v>2</v>
      </c>
      <c r="C177" s="878"/>
      <c r="D177" s="8" t="s">
        <v>3</v>
      </c>
      <c r="E177" s="9" t="s">
        <v>4</v>
      </c>
      <c r="F177" s="1">
        <v>511112</v>
      </c>
      <c r="H177" s="9" t="s">
        <v>4</v>
      </c>
      <c r="I177" s="294" t="s">
        <v>5</v>
      </c>
      <c r="J177" s="353" t="s">
        <v>6</v>
      </c>
      <c r="K177" s="440" t="s">
        <v>314</v>
      </c>
      <c r="L177" s="440" t="s">
        <v>666</v>
      </c>
    </row>
    <row r="178" spans="1:12" ht="12.75">
      <c r="A178" s="877"/>
      <c r="B178" s="878" t="s">
        <v>7</v>
      </c>
      <c r="C178" s="878"/>
      <c r="D178" s="8" t="s">
        <v>8</v>
      </c>
      <c r="E178" s="9" t="s">
        <v>9</v>
      </c>
      <c r="H178" s="9" t="s">
        <v>869</v>
      </c>
      <c r="I178" s="294" t="s">
        <v>931</v>
      </c>
      <c r="J178" s="372" t="s">
        <v>932</v>
      </c>
      <c r="K178" s="294" t="s">
        <v>1018</v>
      </c>
      <c r="L178" s="294" t="s">
        <v>1027</v>
      </c>
    </row>
    <row r="179" spans="1:12" ht="12.75">
      <c r="A179" s="233">
        <v>1</v>
      </c>
      <c r="B179" s="359" t="s">
        <v>10</v>
      </c>
      <c r="C179" s="359">
        <v>12</v>
      </c>
      <c r="D179" s="360" t="s">
        <v>977</v>
      </c>
      <c r="E179" s="240"/>
      <c r="F179" s="361"/>
      <c r="G179" s="362"/>
      <c r="H179" s="676"/>
      <c r="I179" s="661">
        <v>61595</v>
      </c>
      <c r="J179" s="653">
        <f>SUM(H179:I179)</f>
        <v>61595</v>
      </c>
      <c r="K179" s="661">
        <f>L179-J179</f>
        <v>-61595</v>
      </c>
      <c r="L179" s="661">
        <v>0</v>
      </c>
    </row>
    <row r="180" spans="1:12" ht="12.75">
      <c r="A180" s="233">
        <v>2</v>
      </c>
      <c r="B180" s="359" t="s">
        <v>10</v>
      </c>
      <c r="C180" s="359">
        <v>21</v>
      </c>
      <c r="D180" s="360" t="s">
        <v>978</v>
      </c>
      <c r="E180" s="240"/>
      <c r="F180" s="361"/>
      <c r="G180" s="362"/>
      <c r="H180" s="676"/>
      <c r="I180" s="661">
        <v>16631</v>
      </c>
      <c r="J180" s="653">
        <f aca="true" t="shared" si="5" ref="J180:J195">SUM(H180:I180)</f>
        <v>16631</v>
      </c>
      <c r="K180" s="661">
        <v>-16631</v>
      </c>
      <c r="L180" s="661">
        <v>0</v>
      </c>
    </row>
    <row r="181" spans="1:12" ht="12.75">
      <c r="A181" s="233">
        <v>3</v>
      </c>
      <c r="B181" s="11" t="s">
        <v>10</v>
      </c>
      <c r="C181" s="10">
        <v>312</v>
      </c>
      <c r="D181" s="53" t="s">
        <v>47</v>
      </c>
      <c r="E181" s="14">
        <v>900000</v>
      </c>
      <c r="H181" s="647">
        <v>100000</v>
      </c>
      <c r="I181" s="648">
        <v>50000</v>
      </c>
      <c r="J181" s="649">
        <f t="shared" si="5"/>
        <v>150000</v>
      </c>
      <c r="K181" s="648">
        <f>L181-J181</f>
        <v>43530</v>
      </c>
      <c r="L181" s="648">
        <v>193530</v>
      </c>
    </row>
    <row r="182" spans="1:12" ht="12.75">
      <c r="A182" s="233">
        <v>4</v>
      </c>
      <c r="B182" s="11" t="s">
        <v>10</v>
      </c>
      <c r="C182" s="10">
        <v>312</v>
      </c>
      <c r="D182" s="53" t="s">
        <v>48</v>
      </c>
      <c r="E182" s="14">
        <v>10000</v>
      </c>
      <c r="H182" s="647">
        <v>15000</v>
      </c>
      <c r="I182" s="648"/>
      <c r="J182" s="649">
        <f t="shared" si="5"/>
        <v>15000</v>
      </c>
      <c r="K182" s="648">
        <v>-15000</v>
      </c>
      <c r="L182" s="648">
        <f>SUM(J182:K182)</f>
        <v>0</v>
      </c>
    </row>
    <row r="183" spans="1:16" s="38" customFormat="1" ht="12.75">
      <c r="A183" s="233">
        <v>5</v>
      </c>
      <c r="B183" s="11" t="s">
        <v>10</v>
      </c>
      <c r="C183" s="10">
        <v>312</v>
      </c>
      <c r="D183" s="53" t="s">
        <v>898</v>
      </c>
      <c r="E183" s="14">
        <v>40000</v>
      </c>
      <c r="F183" s="1"/>
      <c r="G183"/>
      <c r="H183" s="647"/>
      <c r="I183" s="679"/>
      <c r="J183" s="649">
        <f t="shared" si="5"/>
        <v>0</v>
      </c>
      <c r="K183" s="679"/>
      <c r="L183" s="648">
        <f>SUM(J183:K183)</f>
        <v>0</v>
      </c>
      <c r="P183"/>
    </row>
    <row r="184" spans="1:12" ht="12.75">
      <c r="A184" s="233">
        <v>6</v>
      </c>
      <c r="B184" s="11" t="s">
        <v>10</v>
      </c>
      <c r="C184" s="26">
        <v>31</v>
      </c>
      <c r="D184" s="19" t="s">
        <v>580</v>
      </c>
      <c r="E184" s="20">
        <f>SUM(E181:E183)</f>
        <v>950000</v>
      </c>
      <c r="H184" s="656">
        <f>SUM(H181:H183)</f>
        <v>115000</v>
      </c>
      <c r="I184" s="661">
        <f>SUM(I181:I183)</f>
        <v>50000</v>
      </c>
      <c r="J184" s="653">
        <f t="shared" si="5"/>
        <v>165000</v>
      </c>
      <c r="K184" s="661">
        <f>SUM(K181:K183)</f>
        <v>28530</v>
      </c>
      <c r="L184" s="661">
        <f>SUM(L181:L183)</f>
        <v>193530</v>
      </c>
    </row>
    <row r="185" spans="1:12" ht="12.75">
      <c r="A185" s="233">
        <v>7</v>
      </c>
      <c r="B185" s="11" t="s">
        <v>10</v>
      </c>
      <c r="C185" s="10">
        <v>334</v>
      </c>
      <c r="D185" s="18" t="s">
        <v>899</v>
      </c>
      <c r="E185" s="13">
        <v>200000</v>
      </c>
      <c r="F185" s="1">
        <v>55219</v>
      </c>
      <c r="H185" s="669">
        <v>200000</v>
      </c>
      <c r="I185" s="648"/>
      <c r="J185" s="649">
        <f t="shared" si="5"/>
        <v>200000</v>
      </c>
      <c r="K185" s="648">
        <f aca="true" t="shared" si="6" ref="K185:K192">L185-J185</f>
        <v>-2997</v>
      </c>
      <c r="L185" s="648">
        <v>197003</v>
      </c>
    </row>
    <row r="186" spans="1:12" ht="12.75">
      <c r="A186" s="233">
        <v>8</v>
      </c>
      <c r="B186" s="11" t="s">
        <v>10</v>
      </c>
      <c r="C186" s="10">
        <v>336</v>
      </c>
      <c r="D186" s="41" t="s">
        <v>1041</v>
      </c>
      <c r="E186" s="13">
        <v>1500000</v>
      </c>
      <c r="H186" s="669">
        <v>2267000</v>
      </c>
      <c r="I186" s="648"/>
      <c r="J186" s="649">
        <f t="shared" si="5"/>
        <v>2267000</v>
      </c>
      <c r="K186" s="648">
        <f t="shared" si="6"/>
        <v>-435620</v>
      </c>
      <c r="L186" s="648">
        <v>1831380</v>
      </c>
    </row>
    <row r="187" spans="1:16" s="1" customFormat="1" ht="12.75">
      <c r="A187" s="233">
        <v>9</v>
      </c>
      <c r="B187" s="11" t="s">
        <v>10</v>
      </c>
      <c r="C187" s="10">
        <v>337</v>
      </c>
      <c r="D187" s="18" t="s">
        <v>49</v>
      </c>
      <c r="E187" s="13">
        <v>450000</v>
      </c>
      <c r="G187"/>
      <c r="H187" s="669">
        <v>320000</v>
      </c>
      <c r="I187" s="648"/>
      <c r="J187" s="649">
        <f t="shared" si="5"/>
        <v>320000</v>
      </c>
      <c r="K187" s="648">
        <f t="shared" si="6"/>
        <v>-4181</v>
      </c>
      <c r="L187" s="648">
        <v>315819</v>
      </c>
      <c r="P187"/>
    </row>
    <row r="188" spans="1:22" s="1" customFormat="1" ht="12.75">
      <c r="A188" s="233">
        <v>10</v>
      </c>
      <c r="B188" s="11" t="s">
        <v>10</v>
      </c>
      <c r="C188" s="10">
        <v>337</v>
      </c>
      <c r="D188" s="18" t="s">
        <v>1042</v>
      </c>
      <c r="E188" s="13"/>
      <c r="G188"/>
      <c r="H188" s="669"/>
      <c r="I188" s="648"/>
      <c r="J188" s="649"/>
      <c r="K188" s="648">
        <f t="shared" si="6"/>
        <v>110800</v>
      </c>
      <c r="L188" s="648">
        <v>110800</v>
      </c>
      <c r="M188" s="856"/>
      <c r="N188" s="857"/>
      <c r="O188" s="857"/>
      <c r="P188" s="857"/>
      <c r="Q188" s="857"/>
      <c r="R188" s="857"/>
      <c r="S188" s="857"/>
      <c r="T188" s="857"/>
      <c r="U188" s="857"/>
      <c r="V188" s="857"/>
    </row>
    <row r="189" spans="1:12" ht="12.75">
      <c r="A189" s="233">
        <v>11</v>
      </c>
      <c r="B189" s="11" t="s">
        <v>10</v>
      </c>
      <c r="C189" s="10">
        <v>337</v>
      </c>
      <c r="D189" s="18" t="s">
        <v>50</v>
      </c>
      <c r="E189" s="13">
        <v>50000</v>
      </c>
      <c r="H189" s="669">
        <v>50000</v>
      </c>
      <c r="I189" s="648"/>
      <c r="J189" s="649">
        <f t="shared" si="5"/>
        <v>50000</v>
      </c>
      <c r="K189" s="648">
        <f t="shared" si="6"/>
        <v>-24330</v>
      </c>
      <c r="L189" s="648">
        <v>25670</v>
      </c>
    </row>
    <row r="190" spans="1:12" ht="12.75">
      <c r="A190" s="233">
        <v>13</v>
      </c>
      <c r="B190" s="11" t="s">
        <v>10</v>
      </c>
      <c r="C190" s="15">
        <v>33</v>
      </c>
      <c r="D190" s="19" t="s">
        <v>581</v>
      </c>
      <c r="E190" s="20">
        <f>SUM(E183:E187)</f>
        <v>3140000</v>
      </c>
      <c r="H190" s="676">
        <f>SUM(H185:H189)</f>
        <v>2837000</v>
      </c>
      <c r="I190" s="661">
        <f>SUM(I183:I187)</f>
        <v>50000</v>
      </c>
      <c r="J190" s="653">
        <f>SUM(H190:I190)</f>
        <v>2887000</v>
      </c>
      <c r="K190" s="661">
        <f>SUM(K185:K189)</f>
        <v>-356328</v>
      </c>
      <c r="L190" s="661">
        <f>SUM(L185:L189)</f>
        <v>2480672</v>
      </c>
    </row>
    <row r="191" spans="1:15" ht="12.75">
      <c r="A191" s="233">
        <v>12</v>
      </c>
      <c r="B191" s="11" t="s">
        <v>10</v>
      </c>
      <c r="C191" s="10">
        <v>355</v>
      </c>
      <c r="D191" s="18" t="s">
        <v>1043</v>
      </c>
      <c r="E191" s="13"/>
      <c r="H191" s="669"/>
      <c r="I191" s="648"/>
      <c r="J191" s="649"/>
      <c r="K191" s="648">
        <f t="shared" si="6"/>
        <v>1000</v>
      </c>
      <c r="L191" s="648">
        <v>1000</v>
      </c>
      <c r="O191" s="433"/>
    </row>
    <row r="192" spans="1:12" ht="12.75">
      <c r="A192" s="233">
        <v>14</v>
      </c>
      <c r="B192" s="11" t="s">
        <v>10</v>
      </c>
      <c r="C192" s="10">
        <v>351</v>
      </c>
      <c r="D192" s="18" t="s">
        <v>17</v>
      </c>
      <c r="E192" s="13">
        <f>SUM(E185+E189+E184)*0.27</f>
        <v>324000</v>
      </c>
      <c r="F192" s="1">
        <v>561111</v>
      </c>
      <c r="H192" s="669">
        <v>707940</v>
      </c>
      <c r="I192" s="648">
        <v>13500</v>
      </c>
      <c r="J192" s="649">
        <f t="shared" si="5"/>
        <v>721440</v>
      </c>
      <c r="K192" s="648">
        <f t="shared" si="6"/>
        <v>-125131</v>
      </c>
      <c r="L192" s="648">
        <v>596309</v>
      </c>
    </row>
    <row r="193" spans="1:12" ht="12.75">
      <c r="A193" s="233">
        <v>15</v>
      </c>
      <c r="B193" s="11" t="s">
        <v>10</v>
      </c>
      <c r="C193" s="15">
        <v>35</v>
      </c>
      <c r="D193" s="19" t="s">
        <v>582</v>
      </c>
      <c r="E193" s="20">
        <f>SUM(E192:E192)</f>
        <v>324000</v>
      </c>
      <c r="H193" s="676">
        <f>SUM(H192:H192)</f>
        <v>707940</v>
      </c>
      <c r="I193" s="661">
        <f>SUM(I192)</f>
        <v>13500</v>
      </c>
      <c r="J193" s="653">
        <f t="shared" si="5"/>
        <v>721440</v>
      </c>
      <c r="K193" s="661">
        <f>SUM(K191:K192)</f>
        <v>-124131</v>
      </c>
      <c r="L193" s="661">
        <f>SUM(L191:L192)</f>
        <v>597309</v>
      </c>
    </row>
    <row r="194" spans="1:12" ht="12.75">
      <c r="A194" s="233">
        <v>16</v>
      </c>
      <c r="B194" s="11" t="s">
        <v>10</v>
      </c>
      <c r="C194" s="15">
        <v>3</v>
      </c>
      <c r="D194" s="19" t="s">
        <v>583</v>
      </c>
      <c r="E194" s="20" t="e">
        <f>SUM(#REF!+E193+E184)</f>
        <v>#REF!</v>
      </c>
      <c r="H194" s="676">
        <f>H184+H190+H193</f>
        <v>3659940</v>
      </c>
      <c r="I194" s="676">
        <f>I184+I190+I193</f>
        <v>113500</v>
      </c>
      <c r="J194" s="676">
        <f>J184+J190+J193</f>
        <v>3773440</v>
      </c>
      <c r="K194" s="676">
        <f>K184+K190+K193</f>
        <v>-451929</v>
      </c>
      <c r="L194" s="676">
        <f>L184+L190+L193</f>
        <v>3271511</v>
      </c>
    </row>
    <row r="195" spans="1:12" ht="12.75">
      <c r="A195" s="876">
        <v>17</v>
      </c>
      <c r="B195" s="859" t="s">
        <v>584</v>
      </c>
      <c r="C195" s="859"/>
      <c r="D195" s="859"/>
      <c r="E195" s="917" t="e">
        <f>SUM(E194)</f>
        <v>#REF!</v>
      </c>
      <c r="H195" s="690">
        <f>SUM(H194)</f>
        <v>3659940</v>
      </c>
      <c r="I195" s="866">
        <f>I179+I180+I194</f>
        <v>191726</v>
      </c>
      <c r="J195" s="907">
        <f t="shared" si="5"/>
        <v>3851666</v>
      </c>
      <c r="K195" s="855">
        <f>K179+K180+K194</f>
        <v>-530155</v>
      </c>
      <c r="L195" s="873">
        <f>L194</f>
        <v>3271511</v>
      </c>
    </row>
    <row r="196" spans="1:12" ht="12.75">
      <c r="A196" s="877"/>
      <c r="B196" s="859"/>
      <c r="C196" s="859"/>
      <c r="D196" s="859"/>
      <c r="E196" s="918"/>
      <c r="H196" s="691"/>
      <c r="I196" s="867"/>
      <c r="J196" s="907"/>
      <c r="K196" s="855"/>
      <c r="L196" s="873"/>
    </row>
    <row r="197" spans="1:16" s="38" customFormat="1" ht="12.75">
      <c r="A197" s="232"/>
      <c r="B197" s="2"/>
      <c r="C197" s="35"/>
      <c r="D197" s="30"/>
      <c r="E197" s="31"/>
      <c r="F197" s="37"/>
      <c r="H197" s="31"/>
      <c r="I197" s="387"/>
      <c r="J197" s="388"/>
      <c r="K197" s="434"/>
      <c r="L197" s="482"/>
      <c r="P197"/>
    </row>
    <row r="198" spans="1:18" ht="12.75">
      <c r="A198" s="235"/>
      <c r="D198" s="3" t="s">
        <v>51</v>
      </c>
      <c r="E198" s="7"/>
      <c r="H198" s="7"/>
      <c r="R198" s="441"/>
    </row>
    <row r="199" spans="4:8" ht="12.75">
      <c r="D199" s="3" t="s">
        <v>52</v>
      </c>
      <c r="E199" s="4"/>
      <c r="H199" s="4"/>
    </row>
    <row r="200" spans="4:8" ht="12.75">
      <c r="D200" s="47"/>
      <c r="E200" s="6"/>
      <c r="F200" s="1" t="s">
        <v>46</v>
      </c>
      <c r="H200" s="7"/>
    </row>
    <row r="201" spans="1:12" ht="12.75">
      <c r="A201" s="876" t="s">
        <v>311</v>
      </c>
      <c r="B201" s="878" t="s">
        <v>2</v>
      </c>
      <c r="C201" s="878"/>
      <c r="D201" s="8" t="s">
        <v>3</v>
      </c>
      <c r="E201" s="9" t="s">
        <v>4</v>
      </c>
      <c r="F201" s="1">
        <v>511112</v>
      </c>
      <c r="H201" s="9" t="s">
        <v>4</v>
      </c>
      <c r="I201" s="294" t="s">
        <v>5</v>
      </c>
      <c r="J201" s="372" t="s">
        <v>6</v>
      </c>
      <c r="K201" s="440" t="s">
        <v>314</v>
      </c>
      <c r="L201" s="440" t="s">
        <v>666</v>
      </c>
    </row>
    <row r="202" spans="1:12" ht="12.75">
      <c r="A202" s="877"/>
      <c r="B202" s="878" t="s">
        <v>7</v>
      </c>
      <c r="C202" s="878"/>
      <c r="D202" s="8" t="s">
        <v>8</v>
      </c>
      <c r="E202" s="9" t="s">
        <v>9</v>
      </c>
      <c r="H202" s="9" t="s">
        <v>869</v>
      </c>
      <c r="I202" s="294" t="s">
        <v>931</v>
      </c>
      <c r="J202" s="372" t="s">
        <v>932</v>
      </c>
      <c r="K202" s="294" t="s">
        <v>1018</v>
      </c>
      <c r="L202" s="294" t="s">
        <v>1027</v>
      </c>
    </row>
    <row r="203" spans="1:12" ht="12.75">
      <c r="A203" s="224">
        <v>1</v>
      </c>
      <c r="B203" s="54" t="s">
        <v>10</v>
      </c>
      <c r="C203" s="10">
        <v>312</v>
      </c>
      <c r="D203" s="53" t="s">
        <v>47</v>
      </c>
      <c r="E203" s="9"/>
      <c r="H203" s="647">
        <v>50000</v>
      </c>
      <c r="I203" s="648"/>
      <c r="J203" s="649">
        <f>SUM(H203:I203)</f>
        <v>50000</v>
      </c>
      <c r="K203" s="648">
        <f>L203-J203</f>
        <v>43659</v>
      </c>
      <c r="L203" s="648">
        <v>93659</v>
      </c>
    </row>
    <row r="204" spans="1:12" ht="12.75">
      <c r="A204" s="224">
        <v>2</v>
      </c>
      <c r="B204" s="54" t="s">
        <v>10</v>
      </c>
      <c r="C204" s="10">
        <v>334</v>
      </c>
      <c r="D204" s="18" t="s">
        <v>312</v>
      </c>
      <c r="E204" s="9"/>
      <c r="H204" s="647">
        <v>1000000</v>
      </c>
      <c r="I204" s="648"/>
      <c r="J204" s="649">
        <f>SUM(H204:I204)</f>
        <v>1000000</v>
      </c>
      <c r="K204" s="648">
        <f>L204-J204</f>
        <v>-299900</v>
      </c>
      <c r="L204" s="648">
        <v>700100</v>
      </c>
    </row>
    <row r="205" spans="1:12" ht="12.75">
      <c r="A205" s="224">
        <v>3</v>
      </c>
      <c r="B205" s="54" t="s">
        <v>10</v>
      </c>
      <c r="C205" s="10">
        <v>336</v>
      </c>
      <c r="D205" s="18" t="s">
        <v>1044</v>
      </c>
      <c r="E205" s="9"/>
      <c r="H205" s="647"/>
      <c r="I205" s="648"/>
      <c r="J205" s="649"/>
      <c r="K205" s="648">
        <f>L205-J205</f>
        <v>40000</v>
      </c>
      <c r="L205" s="648">
        <v>40000</v>
      </c>
    </row>
    <row r="206" spans="1:12" ht="12.75">
      <c r="A206" s="224">
        <v>4</v>
      </c>
      <c r="B206" s="54" t="s">
        <v>10</v>
      </c>
      <c r="C206" s="10">
        <v>337</v>
      </c>
      <c r="D206" s="18" t="s">
        <v>53</v>
      </c>
      <c r="E206" s="13">
        <v>1500000</v>
      </c>
      <c r="F206" s="1">
        <v>55219</v>
      </c>
      <c r="H206" s="647">
        <v>3400000</v>
      </c>
      <c r="I206" s="648"/>
      <c r="J206" s="649">
        <f aca="true" t="shared" si="7" ref="J206:J216">SUM(H206:I206)</f>
        <v>3400000</v>
      </c>
      <c r="K206" s="648">
        <f>L206-J206</f>
        <v>-2219000</v>
      </c>
      <c r="L206" s="648">
        <v>1181000</v>
      </c>
    </row>
    <row r="207" spans="1:12" ht="12.75">
      <c r="A207" s="224">
        <v>6</v>
      </c>
      <c r="B207" s="54" t="s">
        <v>10</v>
      </c>
      <c r="C207" s="15">
        <v>3</v>
      </c>
      <c r="D207" s="19" t="s">
        <v>585</v>
      </c>
      <c r="E207" s="20">
        <f>SUM(E206:E206)</f>
        <v>1500000</v>
      </c>
      <c r="H207" s="656">
        <f>SUM(H203:H206)</f>
        <v>4450000</v>
      </c>
      <c r="I207" s="661"/>
      <c r="J207" s="653">
        <f t="shared" si="7"/>
        <v>4450000</v>
      </c>
      <c r="K207" s="661">
        <f aca="true" t="shared" si="8" ref="K207:K215">L207-J207</f>
        <v>-2435241</v>
      </c>
      <c r="L207" s="661">
        <f>SUM(L203:L206)</f>
        <v>2014759</v>
      </c>
    </row>
    <row r="208" spans="1:12" ht="12.75">
      <c r="A208" s="224">
        <v>7</v>
      </c>
      <c r="B208" s="54" t="s">
        <v>10</v>
      </c>
      <c r="C208" s="10">
        <v>351</v>
      </c>
      <c r="D208" s="18" t="s">
        <v>586</v>
      </c>
      <c r="E208" s="13">
        <f>SUM(E207*27%)</f>
        <v>405000</v>
      </c>
      <c r="F208" s="1">
        <v>561111</v>
      </c>
      <c r="H208" s="669">
        <v>1201500</v>
      </c>
      <c r="I208" s="648"/>
      <c r="J208" s="649">
        <f t="shared" si="7"/>
        <v>1201500</v>
      </c>
      <c r="K208" s="648">
        <f t="shared" si="8"/>
        <v>-668315</v>
      </c>
      <c r="L208" s="648">
        <v>533185</v>
      </c>
    </row>
    <row r="209" spans="1:12" ht="12.75">
      <c r="A209" s="224">
        <v>8</v>
      </c>
      <c r="B209" s="54" t="s">
        <v>10</v>
      </c>
      <c r="C209" s="15">
        <v>35</v>
      </c>
      <c r="D209" s="19" t="s">
        <v>587</v>
      </c>
      <c r="E209" s="20">
        <f>SUM(E208)</f>
        <v>405000</v>
      </c>
      <c r="H209" s="656">
        <f>SUM(H208)</f>
        <v>1201500</v>
      </c>
      <c r="I209" s="661"/>
      <c r="J209" s="653">
        <f t="shared" si="7"/>
        <v>1201500</v>
      </c>
      <c r="K209" s="661">
        <f t="shared" si="8"/>
        <v>-668315</v>
      </c>
      <c r="L209" s="661">
        <f>SUM(L208)</f>
        <v>533185</v>
      </c>
    </row>
    <row r="210" spans="1:12" ht="12.75">
      <c r="A210" s="224">
        <v>9</v>
      </c>
      <c r="B210" s="54" t="s">
        <v>10</v>
      </c>
      <c r="C210" s="15">
        <v>3</v>
      </c>
      <c r="D210" s="19" t="s">
        <v>588</v>
      </c>
      <c r="E210" s="20">
        <f>SUM(E207+E209)</f>
        <v>1905000</v>
      </c>
      <c r="H210" s="656">
        <f>SUM(H207+H209)</f>
        <v>5651500</v>
      </c>
      <c r="I210" s="661"/>
      <c r="J210" s="653">
        <f t="shared" si="7"/>
        <v>5651500</v>
      </c>
      <c r="K210" s="661">
        <f t="shared" si="8"/>
        <v>-3103556</v>
      </c>
      <c r="L210" s="656">
        <f>SUM(L207+L209)</f>
        <v>2547944</v>
      </c>
    </row>
    <row r="211" spans="1:12" ht="12.75">
      <c r="A211" s="224">
        <v>10</v>
      </c>
      <c r="B211" s="54" t="s">
        <v>10</v>
      </c>
      <c r="C211" s="289">
        <v>611</v>
      </c>
      <c r="D211" s="290" t="s">
        <v>1045</v>
      </c>
      <c r="E211" s="345"/>
      <c r="F211" s="292"/>
      <c r="G211" s="293"/>
      <c r="H211" s="692"/>
      <c r="I211" s="664"/>
      <c r="J211" s="655"/>
      <c r="K211" s="648">
        <f t="shared" si="8"/>
        <v>200000</v>
      </c>
      <c r="L211" s="648">
        <v>200000</v>
      </c>
    </row>
    <row r="212" spans="1:12" ht="12.75">
      <c r="A212" s="224">
        <v>13</v>
      </c>
      <c r="B212" s="54" t="s">
        <v>10</v>
      </c>
      <c r="C212" s="15"/>
      <c r="D212" s="19"/>
      <c r="E212" s="91"/>
      <c r="H212" s="656"/>
      <c r="I212" s="661"/>
      <c r="J212" s="653"/>
      <c r="K212" s="661">
        <f>SUM(K211)</f>
        <v>200000</v>
      </c>
      <c r="L212" s="661">
        <f>SUM(L211)</f>
        <v>200000</v>
      </c>
    </row>
    <row r="213" spans="1:16" s="293" customFormat="1" ht="12.75">
      <c r="A213" s="224">
        <v>14</v>
      </c>
      <c r="B213" s="344" t="s">
        <v>10</v>
      </c>
      <c r="C213" s="289">
        <v>71</v>
      </c>
      <c r="D213" s="290" t="s">
        <v>1214</v>
      </c>
      <c r="E213" s="345"/>
      <c r="F213" s="292"/>
      <c r="H213" s="688"/>
      <c r="I213" s="693">
        <v>1555400</v>
      </c>
      <c r="J213" s="649">
        <f t="shared" si="7"/>
        <v>1555400</v>
      </c>
      <c r="K213" s="648">
        <f t="shared" si="8"/>
        <v>0</v>
      </c>
      <c r="L213" s="664">
        <v>1555400</v>
      </c>
      <c r="P213"/>
    </row>
    <row r="214" spans="1:16" s="293" customFormat="1" ht="12.75">
      <c r="A214" s="224">
        <v>15</v>
      </c>
      <c r="B214" s="344" t="s">
        <v>10</v>
      </c>
      <c r="C214" s="289">
        <v>74</v>
      </c>
      <c r="D214" s="290" t="s">
        <v>970</v>
      </c>
      <c r="E214" s="345"/>
      <c r="F214" s="292"/>
      <c r="H214" s="694"/>
      <c r="I214" s="693">
        <v>419958</v>
      </c>
      <c r="J214" s="649">
        <f t="shared" si="7"/>
        <v>419958</v>
      </c>
      <c r="K214" s="648">
        <f t="shared" si="8"/>
        <v>0</v>
      </c>
      <c r="L214" s="664">
        <v>419958</v>
      </c>
      <c r="P214"/>
    </row>
    <row r="215" spans="1:16" s="293" customFormat="1" ht="12.75">
      <c r="A215" s="224">
        <v>16</v>
      </c>
      <c r="B215" s="344" t="s">
        <v>10</v>
      </c>
      <c r="C215" s="359">
        <v>7</v>
      </c>
      <c r="D215" s="373" t="s">
        <v>979</v>
      </c>
      <c r="E215" s="374"/>
      <c r="F215" s="361"/>
      <c r="G215" s="362"/>
      <c r="H215" s="695"/>
      <c r="I215" s="653">
        <f>SUM(I213:I214)</f>
        <v>1975358</v>
      </c>
      <c r="J215" s="653">
        <f t="shared" si="7"/>
        <v>1975358</v>
      </c>
      <c r="K215" s="661">
        <f t="shared" si="8"/>
        <v>0</v>
      </c>
      <c r="L215" s="661">
        <f>SUM(L213:L214)</f>
        <v>1975358</v>
      </c>
      <c r="P215"/>
    </row>
    <row r="216" spans="1:16" s="38" customFormat="1" ht="12.75">
      <c r="A216" s="876">
        <v>17</v>
      </c>
      <c r="B216" s="859" t="s">
        <v>589</v>
      </c>
      <c r="C216" s="859"/>
      <c r="D216" s="859"/>
      <c r="E216" s="917">
        <f>SUM(E210)</f>
        <v>1905000</v>
      </c>
      <c r="F216" s="1"/>
      <c r="G216"/>
      <c r="H216" s="874">
        <f>H210</f>
        <v>5651500</v>
      </c>
      <c r="I216" s="912">
        <f>I210+I215</f>
        <v>1975358</v>
      </c>
      <c r="J216" s="866">
        <f t="shared" si="7"/>
        <v>7626858</v>
      </c>
      <c r="K216" s="873">
        <f>K210+K212+K215</f>
        <v>-2903556</v>
      </c>
      <c r="L216" s="874">
        <f>L210+L212+L215</f>
        <v>4723302</v>
      </c>
      <c r="P216"/>
    </row>
    <row r="217" spans="1:12" ht="12.75">
      <c r="A217" s="877"/>
      <c r="B217" s="859"/>
      <c r="C217" s="859"/>
      <c r="D217" s="859"/>
      <c r="E217" s="918"/>
      <c r="H217" s="875"/>
      <c r="I217" s="912"/>
      <c r="J217" s="867"/>
      <c r="K217" s="873"/>
      <c r="L217" s="875"/>
    </row>
    <row r="218" spans="3:8" ht="12.75">
      <c r="C218" s="35"/>
      <c r="D218" s="30"/>
      <c r="E218" s="31"/>
      <c r="F218" s="37"/>
      <c r="G218" s="38"/>
      <c r="H218" s="31"/>
    </row>
    <row r="219" spans="1:8" ht="12.75">
      <c r="A219" s="235"/>
      <c r="D219" s="3" t="s">
        <v>54</v>
      </c>
      <c r="E219" s="4"/>
      <c r="H219" s="4"/>
    </row>
    <row r="220" spans="4:8" ht="12.75">
      <c r="D220" s="3" t="s">
        <v>55</v>
      </c>
      <c r="E220" s="4"/>
      <c r="H220" s="4"/>
    </row>
    <row r="221" spans="4:8" ht="12.75">
      <c r="D221" s="3"/>
      <c r="E221" s="6"/>
      <c r="H221" s="7"/>
    </row>
    <row r="222" spans="1:12" ht="12.75">
      <c r="A222" s="876" t="s">
        <v>311</v>
      </c>
      <c r="B222" s="878" t="s">
        <v>2</v>
      </c>
      <c r="C222" s="878"/>
      <c r="D222" s="8" t="s">
        <v>3</v>
      </c>
      <c r="E222" s="9" t="s">
        <v>4</v>
      </c>
      <c r="F222" s="1">
        <v>511112</v>
      </c>
      <c r="H222" s="9" t="s">
        <v>4</v>
      </c>
      <c r="I222" s="294" t="s">
        <v>5</v>
      </c>
      <c r="J222" s="372" t="s">
        <v>6</v>
      </c>
      <c r="K222" s="440" t="s">
        <v>314</v>
      </c>
      <c r="L222" s="440" t="s">
        <v>666</v>
      </c>
    </row>
    <row r="223" spans="1:12" ht="12.75">
      <c r="A223" s="877"/>
      <c r="B223" s="878" t="s">
        <v>7</v>
      </c>
      <c r="C223" s="878"/>
      <c r="D223" s="8" t="s">
        <v>8</v>
      </c>
      <c r="E223" s="9" t="s">
        <v>9</v>
      </c>
      <c r="H223" s="9" t="s">
        <v>869</v>
      </c>
      <c r="I223" s="294" t="s">
        <v>931</v>
      </c>
      <c r="J223" s="372" t="s">
        <v>932</v>
      </c>
      <c r="K223" s="294" t="s">
        <v>1018</v>
      </c>
      <c r="L223" s="294" t="s">
        <v>1027</v>
      </c>
    </row>
    <row r="224" spans="1:12" ht="12.75">
      <c r="A224" s="233">
        <v>1</v>
      </c>
      <c r="B224" s="55" t="s">
        <v>10</v>
      </c>
      <c r="C224" s="10">
        <v>331</v>
      </c>
      <c r="D224" s="33" t="s">
        <v>590</v>
      </c>
      <c r="E224" s="13">
        <v>1150000</v>
      </c>
      <c r="F224" s="1">
        <v>55215</v>
      </c>
      <c r="H224" s="686">
        <v>1800000</v>
      </c>
      <c r="I224" s="648"/>
      <c r="J224" s="649">
        <f aca="true" t="shared" si="9" ref="J224:J230">SUM(H224:I224)</f>
        <v>1800000</v>
      </c>
      <c r="K224" s="648">
        <f>L224-J224</f>
        <v>-289063</v>
      </c>
      <c r="L224" s="648">
        <v>1510937</v>
      </c>
    </row>
    <row r="225" spans="1:12" ht="12.75">
      <c r="A225" s="233">
        <v>2</v>
      </c>
      <c r="B225" s="55" t="s">
        <v>10</v>
      </c>
      <c r="C225" s="10">
        <v>3341</v>
      </c>
      <c r="D225" s="33" t="s">
        <v>1215</v>
      </c>
      <c r="E225" s="13"/>
      <c r="H225" s="686"/>
      <c r="I225" s="648">
        <v>208447</v>
      </c>
      <c r="J225" s="649">
        <f>SUM(H225:I225)</f>
        <v>208447</v>
      </c>
      <c r="K225" s="648">
        <f aca="true" t="shared" si="10" ref="K225:K230">L225-J225</f>
        <v>0</v>
      </c>
      <c r="L225" s="648">
        <v>208447</v>
      </c>
    </row>
    <row r="226" spans="1:12" ht="12.75">
      <c r="A226" s="233">
        <v>3</v>
      </c>
      <c r="B226" s="55" t="s">
        <v>10</v>
      </c>
      <c r="C226" s="15">
        <v>33</v>
      </c>
      <c r="D226" s="19" t="s">
        <v>591</v>
      </c>
      <c r="E226" s="24">
        <f>SUM(E224:E224)</f>
        <v>1150000</v>
      </c>
      <c r="F226" s="1">
        <v>56213</v>
      </c>
      <c r="H226" s="659">
        <f>SUM(H224:H224)</f>
        <v>1800000</v>
      </c>
      <c r="I226" s="661">
        <f>SUM(I224:I225)</f>
        <v>208447</v>
      </c>
      <c r="J226" s="653">
        <f t="shared" si="9"/>
        <v>2008447</v>
      </c>
      <c r="K226" s="661">
        <f t="shared" si="10"/>
        <v>-289063</v>
      </c>
      <c r="L226" s="661">
        <f>SUM(L224:L225)</f>
        <v>1719384</v>
      </c>
    </row>
    <row r="227" spans="1:12" ht="13.5" customHeight="1">
      <c r="A227" s="233">
        <v>4</v>
      </c>
      <c r="B227" s="55" t="s">
        <v>10</v>
      </c>
      <c r="C227" s="10">
        <v>351</v>
      </c>
      <c r="D227" s="18" t="s">
        <v>17</v>
      </c>
      <c r="E227" s="13">
        <f>SUM(E224:E224)*0.27</f>
        <v>310500</v>
      </c>
      <c r="F227" s="1">
        <v>561111</v>
      </c>
      <c r="H227" s="669">
        <f>SUM(H224:H224)*0.27</f>
        <v>486000.00000000006</v>
      </c>
      <c r="I227" s="648">
        <v>56281</v>
      </c>
      <c r="J227" s="649">
        <f t="shared" si="9"/>
        <v>542281</v>
      </c>
      <c r="K227" s="648">
        <f t="shared" si="10"/>
        <v>-106863</v>
      </c>
      <c r="L227" s="648">
        <v>435418</v>
      </c>
    </row>
    <row r="228" spans="1:12" ht="13.5" customHeight="1">
      <c r="A228" s="233">
        <v>5</v>
      </c>
      <c r="B228" s="55" t="s">
        <v>10</v>
      </c>
      <c r="C228" s="15">
        <v>35</v>
      </c>
      <c r="D228" s="19" t="s">
        <v>592</v>
      </c>
      <c r="E228" s="24">
        <f>SUM(E227)</f>
        <v>310500</v>
      </c>
      <c r="H228" s="659">
        <f>SUM(H227)</f>
        <v>486000.00000000006</v>
      </c>
      <c r="I228" s="661">
        <f>SUM(I227)</f>
        <v>56281</v>
      </c>
      <c r="J228" s="653">
        <f t="shared" si="9"/>
        <v>542281</v>
      </c>
      <c r="K228" s="661">
        <f t="shared" si="10"/>
        <v>-106863</v>
      </c>
      <c r="L228" s="661">
        <f>SUM(L227)</f>
        <v>435418</v>
      </c>
    </row>
    <row r="229" spans="1:12" ht="12.75">
      <c r="A229" s="233">
        <v>6</v>
      </c>
      <c r="B229" s="55" t="s">
        <v>10</v>
      </c>
      <c r="C229" s="15">
        <v>3</v>
      </c>
      <c r="D229" s="19" t="s">
        <v>593</v>
      </c>
      <c r="E229" s="24">
        <f>SUM(E228,E226)</f>
        <v>1460500</v>
      </c>
      <c r="H229" s="659">
        <f>SUM(H228,H226)</f>
        <v>2286000</v>
      </c>
      <c r="I229" s="696">
        <f>SUM(I228,I226)</f>
        <v>264728</v>
      </c>
      <c r="J229" s="653">
        <f t="shared" si="9"/>
        <v>2550728</v>
      </c>
      <c r="K229" s="661">
        <f t="shared" si="10"/>
        <v>-395926</v>
      </c>
      <c r="L229" s="661">
        <f>L226+L228</f>
        <v>2154802</v>
      </c>
    </row>
    <row r="230" spans="1:12" ht="12.75">
      <c r="A230" s="876">
        <v>7</v>
      </c>
      <c r="B230" s="859" t="s">
        <v>594</v>
      </c>
      <c r="C230" s="859"/>
      <c r="D230" s="859"/>
      <c r="E230" s="917">
        <f>SUM(E229)</f>
        <v>1460500</v>
      </c>
      <c r="H230" s="874">
        <f>SUM(H229)</f>
        <v>2286000</v>
      </c>
      <c r="I230" s="866">
        <f>I229</f>
        <v>264728</v>
      </c>
      <c r="J230" s="866">
        <f t="shared" si="9"/>
        <v>2550728</v>
      </c>
      <c r="K230" s="873">
        <f t="shared" si="10"/>
        <v>-395926</v>
      </c>
      <c r="L230" s="874">
        <f>SUM(L229)</f>
        <v>2154802</v>
      </c>
    </row>
    <row r="231" spans="1:12" ht="12.75">
      <c r="A231" s="877"/>
      <c r="B231" s="859"/>
      <c r="C231" s="859"/>
      <c r="D231" s="859"/>
      <c r="E231" s="918"/>
      <c r="H231" s="875"/>
      <c r="I231" s="867"/>
      <c r="J231" s="867"/>
      <c r="K231" s="873"/>
      <c r="L231" s="875"/>
    </row>
    <row r="232" spans="1:12" ht="12.75">
      <c r="A232" s="457"/>
      <c r="B232" s="460"/>
      <c r="C232" s="460"/>
      <c r="D232" s="460"/>
      <c r="E232" s="461"/>
      <c r="F232" s="292"/>
      <c r="G232" s="293"/>
      <c r="H232" s="461"/>
      <c r="I232" s="462"/>
      <c r="J232" s="462"/>
      <c r="K232" s="463"/>
      <c r="L232" s="486"/>
    </row>
    <row r="233" spans="3:8" ht="12.75">
      <c r="C233" s="35"/>
      <c r="D233" s="30"/>
      <c r="E233" s="31"/>
      <c r="F233" s="37"/>
      <c r="G233" s="38"/>
      <c r="H233" s="31"/>
    </row>
    <row r="234" spans="4:8" ht="12.75">
      <c r="D234" s="3" t="s">
        <v>115</v>
      </c>
      <c r="E234" s="7"/>
      <c r="H234" s="7"/>
    </row>
    <row r="235" spans="4:8" ht="12.75">
      <c r="D235" s="3" t="s">
        <v>116</v>
      </c>
      <c r="E235" s="4"/>
      <c r="F235" s="1" t="s">
        <v>46</v>
      </c>
      <c r="H235" s="4"/>
    </row>
    <row r="236" spans="4:10" ht="12.75">
      <c r="D236" s="47"/>
      <c r="E236" s="6"/>
      <c r="G236" s="1"/>
      <c r="H236" s="7"/>
      <c r="I236" s="389"/>
      <c r="J236" s="390"/>
    </row>
    <row r="237" spans="1:12" ht="12.75">
      <c r="A237" s="876" t="s">
        <v>311</v>
      </c>
      <c r="B237" s="878" t="s">
        <v>2</v>
      </c>
      <c r="C237" s="878"/>
      <c r="D237" s="8" t="s">
        <v>3</v>
      </c>
      <c r="E237" s="9" t="s">
        <v>4</v>
      </c>
      <c r="F237" s="1">
        <v>511112</v>
      </c>
      <c r="H237" s="9" t="s">
        <v>4</v>
      </c>
      <c r="I237" s="294" t="s">
        <v>5</v>
      </c>
      <c r="J237" s="372" t="s">
        <v>6</v>
      </c>
      <c r="K237" s="440" t="s">
        <v>314</v>
      </c>
      <c r="L237" s="440" t="s">
        <v>666</v>
      </c>
    </row>
    <row r="238" spans="1:12" ht="12.75">
      <c r="A238" s="877"/>
      <c r="B238" s="878" t="s">
        <v>7</v>
      </c>
      <c r="C238" s="878"/>
      <c r="D238" s="8" t="s">
        <v>8</v>
      </c>
      <c r="E238" s="9" t="s">
        <v>9</v>
      </c>
      <c r="H238" s="9" t="s">
        <v>869</v>
      </c>
      <c r="I238" s="294" t="s">
        <v>931</v>
      </c>
      <c r="J238" s="372" t="s">
        <v>932</v>
      </c>
      <c r="K238" s="294" t="s">
        <v>1018</v>
      </c>
      <c r="L238" s="294" t="s">
        <v>1027</v>
      </c>
    </row>
    <row r="239" spans="1:12" ht="12.75">
      <c r="A239" s="233">
        <v>1</v>
      </c>
      <c r="B239" s="11" t="s">
        <v>10</v>
      </c>
      <c r="C239" s="10">
        <v>1101</v>
      </c>
      <c r="D239" s="23" t="s">
        <v>877</v>
      </c>
      <c r="E239" s="72">
        <v>618000</v>
      </c>
      <c r="H239" s="697">
        <v>1752000</v>
      </c>
      <c r="I239" s="679"/>
      <c r="J239" s="649">
        <f>SUM(H239:I239)</f>
        <v>1752000</v>
      </c>
      <c r="K239" s="648">
        <f>L239-J239</f>
        <v>-9000</v>
      </c>
      <c r="L239" s="648">
        <v>1743000</v>
      </c>
    </row>
    <row r="240" spans="1:12" ht="12.75">
      <c r="A240" s="233">
        <v>2</v>
      </c>
      <c r="B240" s="11" t="s">
        <v>10</v>
      </c>
      <c r="C240" s="10">
        <v>1103</v>
      </c>
      <c r="D240" s="23" t="s">
        <v>1046</v>
      </c>
      <c r="E240" s="72"/>
      <c r="H240" s="697"/>
      <c r="I240" s="679"/>
      <c r="J240" s="649"/>
      <c r="K240" s="648">
        <f>L240-J240</f>
        <v>250000</v>
      </c>
      <c r="L240" s="648">
        <v>250000</v>
      </c>
    </row>
    <row r="241" spans="1:12" ht="12.75">
      <c r="A241" s="233">
        <v>3</v>
      </c>
      <c r="B241" s="11" t="s">
        <v>10</v>
      </c>
      <c r="C241" s="10">
        <v>1107</v>
      </c>
      <c r="D241" s="23" t="s">
        <v>1216</v>
      </c>
      <c r="E241" s="72">
        <v>30000</v>
      </c>
      <c r="H241" s="697">
        <v>96000</v>
      </c>
      <c r="I241" s="679"/>
      <c r="J241" s="649">
        <f aca="true" t="shared" si="11" ref="J241:J263">SUM(H241:I241)</f>
        <v>96000</v>
      </c>
      <c r="K241" s="648">
        <f>L241-J241</f>
        <v>5000</v>
      </c>
      <c r="L241" s="648">
        <v>101000</v>
      </c>
    </row>
    <row r="242" spans="1:12" ht="12.75">
      <c r="A242" s="233">
        <v>4</v>
      </c>
      <c r="B242" s="11" t="s">
        <v>10</v>
      </c>
      <c r="C242" s="10">
        <v>1110</v>
      </c>
      <c r="D242" s="23" t="s">
        <v>104</v>
      </c>
      <c r="E242" s="72">
        <v>6000</v>
      </c>
      <c r="H242" s="697">
        <v>0</v>
      </c>
      <c r="I242" s="648"/>
      <c r="J242" s="649">
        <f t="shared" si="11"/>
        <v>0</v>
      </c>
      <c r="K242" s="648">
        <f>L242-J242</f>
        <v>0</v>
      </c>
      <c r="L242" s="648"/>
    </row>
    <row r="243" spans="1:12" ht="12.75">
      <c r="A243" s="233">
        <v>5</v>
      </c>
      <c r="B243" s="11" t="s">
        <v>10</v>
      </c>
      <c r="C243" s="15">
        <v>11</v>
      </c>
      <c r="D243" s="75" t="s">
        <v>621</v>
      </c>
      <c r="E243" s="73">
        <f>SUM(E239:E242)</f>
        <v>654000</v>
      </c>
      <c r="H243" s="698">
        <f>SUM(H239:H242)</f>
        <v>1848000</v>
      </c>
      <c r="I243" s="661"/>
      <c r="J243" s="653">
        <f t="shared" si="11"/>
        <v>1848000</v>
      </c>
      <c r="K243" s="699">
        <f>SUM(K239:K242)</f>
        <v>246000</v>
      </c>
      <c r="L243" s="661">
        <f>SUM(L239:L242)</f>
        <v>2094000</v>
      </c>
    </row>
    <row r="244" spans="1:12" ht="12.75">
      <c r="A244" s="233">
        <v>6</v>
      </c>
      <c r="B244" s="11" t="s">
        <v>10</v>
      </c>
      <c r="C244" s="10">
        <v>2</v>
      </c>
      <c r="D244" s="23" t="s">
        <v>623</v>
      </c>
      <c r="E244" s="72">
        <f>SUM(E239*0.27)</f>
        <v>166860</v>
      </c>
      <c r="H244" s="697">
        <v>473040</v>
      </c>
      <c r="I244" s="648"/>
      <c r="J244" s="649">
        <f t="shared" si="11"/>
        <v>473040</v>
      </c>
      <c r="K244" s="648">
        <f>L244-J244</f>
        <v>65070</v>
      </c>
      <c r="L244" s="648">
        <v>538110</v>
      </c>
    </row>
    <row r="245" spans="1:12" ht="12.75">
      <c r="A245" s="233">
        <v>7</v>
      </c>
      <c r="B245" s="11" t="s">
        <v>10</v>
      </c>
      <c r="C245" s="10">
        <v>2</v>
      </c>
      <c r="D245" s="23" t="s">
        <v>117</v>
      </c>
      <c r="E245" s="72">
        <f>SUM(E241*1.19*0.14)</f>
        <v>4998.000000000001</v>
      </c>
      <c r="H245" s="697">
        <v>15994</v>
      </c>
      <c r="I245" s="648"/>
      <c r="J245" s="649">
        <f t="shared" si="11"/>
        <v>15994</v>
      </c>
      <c r="K245" s="648">
        <f>L245-J245</f>
        <v>834</v>
      </c>
      <c r="L245" s="648">
        <v>16828</v>
      </c>
    </row>
    <row r="246" spans="1:12" ht="12.75">
      <c r="A246" s="233">
        <v>8</v>
      </c>
      <c r="B246" s="11" t="s">
        <v>10</v>
      </c>
      <c r="C246" s="10">
        <v>2</v>
      </c>
      <c r="D246" s="23" t="s">
        <v>118</v>
      </c>
      <c r="E246" s="72">
        <f>SUM(E241*1.19*0.16)</f>
        <v>5712</v>
      </c>
      <c r="H246" s="697">
        <v>17136</v>
      </c>
      <c r="I246" s="648"/>
      <c r="J246" s="649">
        <f t="shared" si="11"/>
        <v>17136</v>
      </c>
      <c r="K246" s="648">
        <f>L246-J246</f>
        <v>30</v>
      </c>
      <c r="L246" s="648">
        <v>17166</v>
      </c>
    </row>
    <row r="247" spans="1:12" ht="12.75">
      <c r="A247" s="233">
        <v>9</v>
      </c>
      <c r="B247" s="11" t="s">
        <v>10</v>
      </c>
      <c r="C247" s="15">
        <v>2</v>
      </c>
      <c r="D247" s="75" t="s">
        <v>629</v>
      </c>
      <c r="E247" s="73">
        <f>SUM(E244:E245)</f>
        <v>171858</v>
      </c>
      <c r="H247" s="698">
        <f>SUM(H244:H246)</f>
        <v>506170</v>
      </c>
      <c r="I247" s="661"/>
      <c r="J247" s="653">
        <f t="shared" si="11"/>
        <v>506170</v>
      </c>
      <c r="K247" s="699">
        <f>SUM(K244:K246)</f>
        <v>65934</v>
      </c>
      <c r="L247" s="661">
        <f>SUM(L244:L246)</f>
        <v>572104</v>
      </c>
    </row>
    <row r="248" spans="1:12" ht="12.75">
      <c r="A248" s="233">
        <v>10</v>
      </c>
      <c r="B248" s="11" t="s">
        <v>10</v>
      </c>
      <c r="C248" s="10">
        <v>312</v>
      </c>
      <c r="D248" s="76" t="s">
        <v>47</v>
      </c>
      <c r="E248" s="74">
        <v>300000</v>
      </c>
      <c r="H248" s="700">
        <v>500000</v>
      </c>
      <c r="I248" s="648"/>
      <c r="J248" s="649">
        <f t="shared" si="11"/>
        <v>500000</v>
      </c>
      <c r="K248" s="648">
        <f>L248-J248</f>
        <v>-285201</v>
      </c>
      <c r="L248" s="648">
        <v>214799</v>
      </c>
    </row>
    <row r="249" spans="1:12" ht="12.75">
      <c r="A249" s="233">
        <v>11</v>
      </c>
      <c r="B249" s="11" t="s">
        <v>10</v>
      </c>
      <c r="C249" s="10">
        <v>312</v>
      </c>
      <c r="D249" s="23" t="s">
        <v>119</v>
      </c>
      <c r="E249" s="72">
        <v>10000</v>
      </c>
      <c r="H249" s="697">
        <v>15748</v>
      </c>
      <c r="I249" s="648"/>
      <c r="J249" s="649">
        <f t="shared" si="11"/>
        <v>15748</v>
      </c>
      <c r="K249" s="648">
        <f>L249-J249</f>
        <v>-15748</v>
      </c>
      <c r="L249" s="648"/>
    </row>
    <row r="250" spans="1:12" ht="12.75">
      <c r="A250" s="233">
        <v>12</v>
      </c>
      <c r="B250" s="11" t="s">
        <v>10</v>
      </c>
      <c r="C250" s="10">
        <v>312</v>
      </c>
      <c r="D250" s="23" t="s">
        <v>26</v>
      </c>
      <c r="E250" s="72">
        <v>600000</v>
      </c>
      <c r="H250" s="700">
        <v>350000</v>
      </c>
      <c r="I250" s="679"/>
      <c r="J250" s="649">
        <f t="shared" si="11"/>
        <v>350000</v>
      </c>
      <c r="K250" s="648">
        <f>L250-J250</f>
        <v>84217</v>
      </c>
      <c r="L250" s="648">
        <v>434217</v>
      </c>
    </row>
    <row r="251" spans="1:12" ht="12.75">
      <c r="A251" s="233">
        <v>13</v>
      </c>
      <c r="B251" s="11" t="s">
        <v>10</v>
      </c>
      <c r="C251" s="15">
        <v>31</v>
      </c>
      <c r="D251" s="75" t="s">
        <v>630</v>
      </c>
      <c r="E251" s="73">
        <f>SUM(E248:E250)</f>
        <v>910000</v>
      </c>
      <c r="H251" s="698">
        <f>SUM(H248:H250)</f>
        <v>865748</v>
      </c>
      <c r="I251" s="661"/>
      <c r="J251" s="653">
        <f t="shared" si="11"/>
        <v>865748</v>
      </c>
      <c r="K251" s="699">
        <f>SUM(K248:K250)</f>
        <v>-216732</v>
      </c>
      <c r="L251" s="661">
        <f>SUM(L248:L250)</f>
        <v>649016</v>
      </c>
    </row>
    <row r="252" spans="1:12" ht="12.75">
      <c r="A252" s="233">
        <v>14</v>
      </c>
      <c r="B252" s="11" t="s">
        <v>10</v>
      </c>
      <c r="C252" s="10">
        <v>334</v>
      </c>
      <c r="D252" s="23" t="s">
        <v>305</v>
      </c>
      <c r="E252" s="72">
        <v>250000</v>
      </c>
      <c r="H252" s="700">
        <v>450000</v>
      </c>
      <c r="I252" s="648"/>
      <c r="J252" s="649">
        <f t="shared" si="11"/>
        <v>450000</v>
      </c>
      <c r="K252" s="648">
        <f>L252-J252</f>
        <v>-445346</v>
      </c>
      <c r="L252" s="648">
        <v>4654</v>
      </c>
    </row>
    <row r="253" spans="1:13" ht="12.75">
      <c r="A253" s="233">
        <v>15</v>
      </c>
      <c r="B253" s="11" t="s">
        <v>10</v>
      </c>
      <c r="C253" s="10">
        <v>337</v>
      </c>
      <c r="D253" s="23" t="s">
        <v>1047</v>
      </c>
      <c r="E253" s="72"/>
      <c r="H253" s="697"/>
      <c r="I253" s="648"/>
      <c r="J253" s="649"/>
      <c r="K253" s="648">
        <f>L253-J253</f>
        <v>3178</v>
      </c>
      <c r="L253" s="648">
        <v>3178</v>
      </c>
      <c r="M253" s="433"/>
    </row>
    <row r="254" spans="1:12" ht="12.75">
      <c r="A254" s="233">
        <v>16</v>
      </c>
      <c r="B254" s="11" t="s">
        <v>10</v>
      </c>
      <c r="C254" s="10">
        <v>337</v>
      </c>
      <c r="D254" s="23" t="s">
        <v>120</v>
      </c>
      <c r="E254" s="72">
        <v>62000</v>
      </c>
      <c r="H254" s="697">
        <v>62000</v>
      </c>
      <c r="I254" s="648"/>
      <c r="J254" s="649">
        <f>SUM(H254:I254)</f>
        <v>62000</v>
      </c>
      <c r="K254" s="648">
        <f>L254-J254</f>
        <v>3545</v>
      </c>
      <c r="L254" s="648">
        <v>65545</v>
      </c>
    </row>
    <row r="255" spans="1:12" ht="12.75">
      <c r="A255" s="233">
        <v>17</v>
      </c>
      <c r="B255" s="11" t="s">
        <v>10</v>
      </c>
      <c r="C255" s="10">
        <v>337</v>
      </c>
      <c r="D255" s="23" t="s">
        <v>1048</v>
      </c>
      <c r="E255" s="72"/>
      <c r="H255" s="697"/>
      <c r="I255" s="648"/>
      <c r="J255" s="649"/>
      <c r="K255" s="648">
        <f>L255-J255</f>
        <v>40000</v>
      </c>
      <c r="L255" s="648">
        <v>40000</v>
      </c>
    </row>
    <row r="256" spans="1:12" ht="12.75">
      <c r="A256" s="233">
        <v>18</v>
      </c>
      <c r="B256" s="11" t="s">
        <v>10</v>
      </c>
      <c r="C256" s="15">
        <v>33</v>
      </c>
      <c r="D256" s="75" t="s">
        <v>631</v>
      </c>
      <c r="E256" s="73">
        <f>SUM(E252:G253)</f>
        <v>250000</v>
      </c>
      <c r="H256" s="698">
        <f>SUM(H252:H255)</f>
        <v>512000</v>
      </c>
      <c r="I256" s="661"/>
      <c r="J256" s="653">
        <f t="shared" si="11"/>
        <v>512000</v>
      </c>
      <c r="K256" s="699">
        <f>SUM(K252:K255)</f>
        <v>-398623</v>
      </c>
      <c r="L256" s="661">
        <f>SUM(L252:L255)</f>
        <v>113377</v>
      </c>
    </row>
    <row r="257" spans="1:12" ht="12.75">
      <c r="A257" s="233">
        <v>19</v>
      </c>
      <c r="B257" s="11" t="s">
        <v>10</v>
      </c>
      <c r="C257" s="10">
        <v>351</v>
      </c>
      <c r="D257" s="18" t="s">
        <v>17</v>
      </c>
      <c r="E257" s="72" t="e">
        <f>SUM(#REF!+E248+#REF!+E249+E250+E252)*0.27</f>
        <v>#REF!</v>
      </c>
      <c r="H257" s="697">
        <v>355252</v>
      </c>
      <c r="I257" s="648"/>
      <c r="J257" s="655">
        <f t="shared" si="11"/>
        <v>355252</v>
      </c>
      <c r="K257" s="648">
        <f>L257-J257</f>
        <v>-179254</v>
      </c>
      <c r="L257" s="648">
        <v>175998</v>
      </c>
    </row>
    <row r="258" spans="1:12" ht="12.75">
      <c r="A258" s="233">
        <v>20</v>
      </c>
      <c r="B258" s="11" t="s">
        <v>10</v>
      </c>
      <c r="C258" s="15">
        <v>35</v>
      </c>
      <c r="D258" s="75" t="s">
        <v>597</v>
      </c>
      <c r="E258" s="73" t="e">
        <f>SUM(E257)</f>
        <v>#REF!</v>
      </c>
      <c r="H258" s="698">
        <f>SUM(H257)</f>
        <v>355252</v>
      </c>
      <c r="I258" s="661"/>
      <c r="J258" s="653">
        <f t="shared" si="11"/>
        <v>355252</v>
      </c>
      <c r="K258" s="699">
        <f>SUM(K257)</f>
        <v>-179254</v>
      </c>
      <c r="L258" s="661">
        <f>SUM(L257)</f>
        <v>175998</v>
      </c>
    </row>
    <row r="259" spans="1:12" ht="12.75">
      <c r="A259" s="233">
        <v>21</v>
      </c>
      <c r="B259" s="11" t="s">
        <v>10</v>
      </c>
      <c r="C259" s="15">
        <v>3</v>
      </c>
      <c r="D259" s="75" t="s">
        <v>632</v>
      </c>
      <c r="E259" s="73" t="e">
        <f>SUM(E251+E256+E258)</f>
        <v>#REF!</v>
      </c>
      <c r="H259" s="698">
        <f>SUM(H251+H256+H258)</f>
        <v>1733000</v>
      </c>
      <c r="I259" s="661"/>
      <c r="J259" s="653">
        <f>SUM(H259:I259)</f>
        <v>1733000</v>
      </c>
      <c r="K259" s="698">
        <f>SUM(K251+K256+K258)</f>
        <v>-794609</v>
      </c>
      <c r="L259" s="698">
        <f>L251+L256+L258</f>
        <v>938391</v>
      </c>
    </row>
    <row r="260" spans="1:12" ht="12.75">
      <c r="A260" s="233">
        <v>22</v>
      </c>
      <c r="B260" s="11" t="s">
        <v>10</v>
      </c>
      <c r="C260" s="289">
        <v>643</v>
      </c>
      <c r="D260" s="459" t="s">
        <v>1049</v>
      </c>
      <c r="E260" s="458"/>
      <c r="F260" s="292"/>
      <c r="G260" s="293"/>
      <c r="H260" s="701"/>
      <c r="I260" s="664"/>
      <c r="J260" s="655"/>
      <c r="K260" s="648">
        <f>L260-J260</f>
        <v>128000</v>
      </c>
      <c r="L260" s="664">
        <v>128000</v>
      </c>
    </row>
    <row r="261" spans="1:12" ht="12.75">
      <c r="A261" s="233">
        <v>23</v>
      </c>
      <c r="B261" s="11" t="s">
        <v>10</v>
      </c>
      <c r="C261" s="289">
        <v>673</v>
      </c>
      <c r="D261" s="459" t="s">
        <v>884</v>
      </c>
      <c r="E261" s="458"/>
      <c r="F261" s="292"/>
      <c r="G261" s="293"/>
      <c r="H261" s="701"/>
      <c r="I261" s="664"/>
      <c r="J261" s="655"/>
      <c r="K261" s="648">
        <f>L261-J261</f>
        <v>34560</v>
      </c>
      <c r="L261" s="664">
        <v>34560</v>
      </c>
    </row>
    <row r="262" spans="1:12" ht="12.75">
      <c r="A262" s="233">
        <v>24</v>
      </c>
      <c r="B262" s="11" t="s">
        <v>10</v>
      </c>
      <c r="C262" s="15">
        <v>6</v>
      </c>
      <c r="D262" s="75" t="s">
        <v>1052</v>
      </c>
      <c r="E262" s="73"/>
      <c r="H262" s="698"/>
      <c r="I262" s="661"/>
      <c r="J262" s="653"/>
      <c r="K262" s="699">
        <f>SUM(K260:K261)</f>
        <v>162560</v>
      </c>
      <c r="L262" s="661">
        <f>SUM(L260:L261)</f>
        <v>162560</v>
      </c>
    </row>
    <row r="263" spans="1:12" ht="12.75">
      <c r="A263" s="876">
        <v>25</v>
      </c>
      <c r="B263" s="879" t="s">
        <v>633</v>
      </c>
      <c r="C263" s="880"/>
      <c r="D263" s="881"/>
      <c r="E263" s="885" t="e">
        <f>SUM(E259+E243+E247)</f>
        <v>#REF!</v>
      </c>
      <c r="H263" s="886">
        <f>SUM(H259+H243+H247)</f>
        <v>4087170</v>
      </c>
      <c r="I263" s="887"/>
      <c r="J263" s="866">
        <f t="shared" si="11"/>
        <v>4087170</v>
      </c>
      <c r="K263" s="886">
        <f>K243+K247+K259+K262</f>
        <v>-320115</v>
      </c>
      <c r="L263" s="886">
        <f>L243+L247+L259+L262</f>
        <v>3767055</v>
      </c>
    </row>
    <row r="264" spans="1:12" ht="12.75">
      <c r="A264" s="877"/>
      <c r="B264" s="882"/>
      <c r="C264" s="883"/>
      <c r="D264" s="884"/>
      <c r="E264" s="885"/>
      <c r="H264" s="886"/>
      <c r="I264" s="888"/>
      <c r="J264" s="867"/>
      <c r="K264" s="886"/>
      <c r="L264" s="886"/>
    </row>
    <row r="265" spans="3:8" ht="12.75">
      <c r="C265" s="35"/>
      <c r="D265" s="30"/>
      <c r="E265" s="31"/>
      <c r="F265" s="37"/>
      <c r="G265" s="38"/>
      <c r="H265" s="31"/>
    </row>
    <row r="266" spans="3:8" ht="12.75">
      <c r="C266" s="35"/>
      <c r="D266" s="30"/>
      <c r="E266" s="31"/>
      <c r="F266" s="37"/>
      <c r="G266" s="38"/>
      <c r="H266" s="31"/>
    </row>
    <row r="267" spans="3:8" ht="12.75">
      <c r="C267" s="35"/>
      <c r="D267" s="30"/>
      <c r="E267" s="31"/>
      <c r="F267" s="37"/>
      <c r="G267" s="38"/>
      <c r="H267" s="31"/>
    </row>
    <row r="268" spans="3:8" ht="12.75">
      <c r="C268" s="35"/>
      <c r="D268" s="30"/>
      <c r="E268" s="31"/>
      <c r="F268" s="37"/>
      <c r="G268" s="38"/>
      <c r="H268" s="31"/>
    </row>
    <row r="269" spans="3:8" ht="12.75">
      <c r="C269" s="35"/>
      <c r="D269" s="30"/>
      <c r="E269" s="31"/>
      <c r="F269" s="37"/>
      <c r="G269" s="38"/>
      <c r="H269" s="31"/>
    </row>
    <row r="270" spans="3:8" ht="12.75">
      <c r="C270" s="35"/>
      <c r="D270" s="30"/>
      <c r="E270" s="31"/>
      <c r="F270" s="37"/>
      <c r="G270" s="38"/>
      <c r="H270" s="31"/>
    </row>
    <row r="271" spans="3:8" ht="12.75">
      <c r="C271" s="35"/>
      <c r="D271" s="30"/>
      <c r="E271" s="31"/>
      <c r="F271" s="37"/>
      <c r="G271" s="38"/>
      <c r="H271" s="31"/>
    </row>
    <row r="272" spans="1:8" ht="12.75">
      <c r="A272" s="235"/>
      <c r="D272" s="3" t="s">
        <v>56</v>
      </c>
      <c r="E272" s="4"/>
      <c r="F272" s="1" t="s">
        <v>31</v>
      </c>
      <c r="H272" s="4"/>
    </row>
    <row r="273" spans="4:8" ht="12.75">
      <c r="D273" s="3" t="s">
        <v>57</v>
      </c>
      <c r="E273" s="4"/>
      <c r="H273" s="4"/>
    </row>
    <row r="274" spans="4:8" ht="12.75">
      <c r="D274" s="3"/>
      <c r="E274" s="6"/>
      <c r="H274" s="7"/>
    </row>
    <row r="275" spans="1:12" ht="12.75">
      <c r="A275" s="876" t="s">
        <v>311</v>
      </c>
      <c r="B275" s="878" t="s">
        <v>2</v>
      </c>
      <c r="C275" s="878"/>
      <c r="D275" s="8" t="s">
        <v>3</v>
      </c>
      <c r="E275" s="9" t="s">
        <v>4</v>
      </c>
      <c r="F275" s="1">
        <v>511112</v>
      </c>
      <c r="H275" s="9" t="s">
        <v>4</v>
      </c>
      <c r="I275" s="294" t="s">
        <v>5</v>
      </c>
      <c r="J275" s="372" t="s">
        <v>6</v>
      </c>
      <c r="K275" s="440" t="s">
        <v>314</v>
      </c>
      <c r="L275" s="440" t="s">
        <v>666</v>
      </c>
    </row>
    <row r="276" spans="1:12" ht="12.75">
      <c r="A276" s="877"/>
      <c r="B276" s="878" t="s">
        <v>7</v>
      </c>
      <c r="C276" s="878"/>
      <c r="D276" s="8" t="s">
        <v>8</v>
      </c>
      <c r="E276" s="9" t="s">
        <v>9</v>
      </c>
      <c r="H276" s="9" t="s">
        <v>869</v>
      </c>
      <c r="I276" s="294" t="s">
        <v>931</v>
      </c>
      <c r="J276" s="372" t="s">
        <v>932</v>
      </c>
      <c r="K276" s="294" t="s">
        <v>1018</v>
      </c>
      <c r="L276" s="294" t="s">
        <v>1027</v>
      </c>
    </row>
    <row r="277" spans="1:12" ht="12.75">
      <c r="A277" s="224">
        <v>1</v>
      </c>
      <c r="B277" s="10" t="s">
        <v>10</v>
      </c>
      <c r="C277" s="10">
        <v>311</v>
      </c>
      <c r="D277" s="39" t="s">
        <v>1050</v>
      </c>
      <c r="E277" s="9"/>
      <c r="H277" s="665"/>
      <c r="I277" s="648"/>
      <c r="J277" s="649"/>
      <c r="K277" s="648">
        <f>L277-J277</f>
        <v>15902</v>
      </c>
      <c r="L277" s="648">
        <v>15902</v>
      </c>
    </row>
    <row r="278" spans="1:16" s="38" customFormat="1" ht="12.75">
      <c r="A278" s="233">
        <v>2</v>
      </c>
      <c r="B278" s="11" t="s">
        <v>10</v>
      </c>
      <c r="C278" s="10">
        <v>312</v>
      </c>
      <c r="D278" s="23" t="s">
        <v>26</v>
      </c>
      <c r="E278" s="13">
        <v>100000</v>
      </c>
      <c r="F278" s="1">
        <v>5552193</v>
      </c>
      <c r="G278"/>
      <c r="H278" s="647">
        <v>380000</v>
      </c>
      <c r="I278" s="679"/>
      <c r="J278" s="650">
        <f>SUM(H278:I278)</f>
        <v>380000</v>
      </c>
      <c r="K278" s="648">
        <f>L278-J278</f>
        <v>17332</v>
      </c>
      <c r="L278" s="679">
        <v>397332</v>
      </c>
      <c r="P278"/>
    </row>
    <row r="279" spans="1:16" s="38" customFormat="1" ht="12.75">
      <c r="A279" s="224">
        <v>3</v>
      </c>
      <c r="B279" s="11" t="s">
        <v>10</v>
      </c>
      <c r="C279" s="15">
        <v>31</v>
      </c>
      <c r="D279" s="19" t="s">
        <v>595</v>
      </c>
      <c r="E279" s="24">
        <f>SUM(E278:E278)</f>
        <v>100000</v>
      </c>
      <c r="F279" s="1"/>
      <c r="G279"/>
      <c r="H279" s="659">
        <f>SUM(H278:H278)</f>
        <v>380000</v>
      </c>
      <c r="I279" s="661"/>
      <c r="J279" s="653">
        <f aca="true" t="shared" si="12" ref="J279:J302">SUM(H279:I279)</f>
        <v>380000</v>
      </c>
      <c r="K279" s="661">
        <f>SUM(K277:K278)</f>
        <v>33234</v>
      </c>
      <c r="L279" s="661">
        <f>SUM(L277:L278)</f>
        <v>413234</v>
      </c>
      <c r="P279"/>
    </row>
    <row r="280" spans="1:12" ht="12.75">
      <c r="A280" s="233">
        <v>4</v>
      </c>
      <c r="B280" s="11" t="s">
        <v>10</v>
      </c>
      <c r="C280" s="10">
        <v>331</v>
      </c>
      <c r="D280" s="23" t="s">
        <v>58</v>
      </c>
      <c r="E280" s="13">
        <v>5000</v>
      </c>
      <c r="H280" s="669">
        <v>100000</v>
      </c>
      <c r="I280" s="648"/>
      <c r="J280" s="650">
        <f t="shared" si="12"/>
        <v>100000</v>
      </c>
      <c r="K280" s="648">
        <f aca="true" t="shared" si="13" ref="K280:K291">L280-J280</f>
        <v>-100000</v>
      </c>
      <c r="L280" s="648"/>
    </row>
    <row r="281" spans="1:13" ht="12.75">
      <c r="A281" s="224">
        <v>5</v>
      </c>
      <c r="B281" s="11" t="s">
        <v>10</v>
      </c>
      <c r="C281" s="10">
        <v>331</v>
      </c>
      <c r="D281" s="23" t="s">
        <v>59</v>
      </c>
      <c r="E281" s="13">
        <v>115000</v>
      </c>
      <c r="H281" s="669">
        <v>60000</v>
      </c>
      <c r="I281" s="648"/>
      <c r="J281" s="650">
        <f t="shared" si="12"/>
        <v>60000</v>
      </c>
      <c r="K281" s="648">
        <f t="shared" si="13"/>
        <v>-47601</v>
      </c>
      <c r="L281" s="648">
        <v>12399</v>
      </c>
      <c r="M281" s="433"/>
    </row>
    <row r="282" spans="1:12" ht="12.75">
      <c r="A282" s="233">
        <v>6</v>
      </c>
      <c r="B282" s="11" t="s">
        <v>10</v>
      </c>
      <c r="C282" s="10">
        <v>331</v>
      </c>
      <c r="D282" s="23" t="s">
        <v>60</v>
      </c>
      <c r="E282" s="13">
        <v>23000</v>
      </c>
      <c r="H282" s="669">
        <v>115000</v>
      </c>
      <c r="I282" s="648"/>
      <c r="J282" s="650">
        <f t="shared" si="12"/>
        <v>115000</v>
      </c>
      <c r="K282" s="648">
        <f t="shared" si="13"/>
        <v>-102184</v>
      </c>
      <c r="L282" s="648">
        <v>12816</v>
      </c>
    </row>
    <row r="283" spans="1:12" ht="12.75">
      <c r="A283" s="224">
        <v>7</v>
      </c>
      <c r="B283" s="11" t="s">
        <v>10</v>
      </c>
      <c r="C283" s="10">
        <v>332</v>
      </c>
      <c r="D283" s="23" t="s">
        <v>443</v>
      </c>
      <c r="E283" s="13"/>
      <c r="H283" s="669"/>
      <c r="I283" s="648"/>
      <c r="J283" s="650"/>
      <c r="K283" s="648">
        <f t="shared" si="13"/>
        <v>8646</v>
      </c>
      <c r="L283" s="648">
        <v>8646</v>
      </c>
    </row>
    <row r="284" spans="1:12" ht="12.75">
      <c r="A284" s="233">
        <v>8</v>
      </c>
      <c r="B284" s="11" t="s">
        <v>10</v>
      </c>
      <c r="C284" s="10">
        <v>334</v>
      </c>
      <c r="D284" s="23" t="s">
        <v>61</v>
      </c>
      <c r="E284" s="13">
        <v>100000</v>
      </c>
      <c r="H284" s="647">
        <v>500000</v>
      </c>
      <c r="I284" s="648"/>
      <c r="J284" s="650">
        <f t="shared" si="12"/>
        <v>500000</v>
      </c>
      <c r="K284" s="648">
        <f t="shared" si="13"/>
        <v>-472158</v>
      </c>
      <c r="L284" s="648">
        <v>27842</v>
      </c>
    </row>
    <row r="285" spans="1:12" ht="12.75">
      <c r="A285" s="224">
        <v>9</v>
      </c>
      <c r="B285" s="11" t="s">
        <v>10</v>
      </c>
      <c r="C285" s="10">
        <v>336</v>
      </c>
      <c r="D285" s="23" t="s">
        <v>151</v>
      </c>
      <c r="E285" s="13"/>
      <c r="H285" s="669">
        <v>500000</v>
      </c>
      <c r="I285" s="648"/>
      <c r="J285" s="650">
        <f t="shared" si="12"/>
        <v>500000</v>
      </c>
      <c r="K285" s="648">
        <f t="shared" si="13"/>
        <v>-500000</v>
      </c>
      <c r="L285" s="648"/>
    </row>
    <row r="286" spans="1:12" ht="12.75">
      <c r="A286" s="233">
        <v>10</v>
      </c>
      <c r="B286" s="11" t="s">
        <v>10</v>
      </c>
      <c r="C286" s="10">
        <v>337</v>
      </c>
      <c r="D286" s="18" t="s">
        <v>62</v>
      </c>
      <c r="E286" s="13">
        <v>200000</v>
      </c>
      <c r="H286" s="669">
        <v>50000</v>
      </c>
      <c r="I286" s="648"/>
      <c r="J286" s="650">
        <f t="shared" si="12"/>
        <v>50000</v>
      </c>
      <c r="K286" s="648">
        <f t="shared" si="13"/>
        <v>263904</v>
      </c>
      <c r="L286" s="905">
        <v>313904</v>
      </c>
    </row>
    <row r="287" spans="1:12" ht="12.75">
      <c r="A287" s="224">
        <v>11</v>
      </c>
      <c r="B287" s="11" t="s">
        <v>10</v>
      </c>
      <c r="C287" s="10">
        <v>337</v>
      </c>
      <c r="D287" s="23" t="s">
        <v>30</v>
      </c>
      <c r="E287" s="13">
        <v>50000</v>
      </c>
      <c r="H287" s="647">
        <v>10000</v>
      </c>
      <c r="I287" s="648"/>
      <c r="J287" s="650">
        <f t="shared" si="12"/>
        <v>10000</v>
      </c>
      <c r="K287" s="648">
        <f t="shared" si="13"/>
        <v>-10000</v>
      </c>
      <c r="L287" s="928"/>
    </row>
    <row r="288" spans="1:16" s="38" customFormat="1" ht="12.75">
      <c r="A288" s="233">
        <v>12</v>
      </c>
      <c r="B288" s="11" t="s">
        <v>10</v>
      </c>
      <c r="C288" s="10">
        <v>337</v>
      </c>
      <c r="D288" s="23" t="s">
        <v>63</v>
      </c>
      <c r="E288" s="13">
        <v>10000</v>
      </c>
      <c r="F288" s="1"/>
      <c r="G288"/>
      <c r="H288" s="647">
        <v>8000</v>
      </c>
      <c r="I288" s="679"/>
      <c r="J288" s="650">
        <f t="shared" si="12"/>
        <v>8000</v>
      </c>
      <c r="K288" s="648">
        <f t="shared" si="13"/>
        <v>-8000</v>
      </c>
      <c r="L288" s="928"/>
      <c r="M288" s="434"/>
      <c r="P288"/>
    </row>
    <row r="289" spans="1:12" ht="12.75">
      <c r="A289" s="224">
        <v>13</v>
      </c>
      <c r="B289" s="11" t="s">
        <v>10</v>
      </c>
      <c r="C289" s="10">
        <v>337</v>
      </c>
      <c r="D289" s="23" t="s">
        <v>64</v>
      </c>
      <c r="E289" s="13">
        <v>100000</v>
      </c>
      <c r="H289" s="647">
        <v>150000</v>
      </c>
      <c r="I289" s="648"/>
      <c r="J289" s="650">
        <f t="shared" si="12"/>
        <v>150000</v>
      </c>
      <c r="K289" s="648">
        <f t="shared" si="13"/>
        <v>-150000</v>
      </c>
      <c r="L289" s="906"/>
    </row>
    <row r="290" spans="1:12" ht="12.75">
      <c r="A290" s="233">
        <v>14</v>
      </c>
      <c r="B290" s="11" t="s">
        <v>10</v>
      </c>
      <c r="C290" s="10">
        <v>337</v>
      </c>
      <c r="D290" s="18" t="s">
        <v>65</v>
      </c>
      <c r="E290" s="13">
        <v>300000</v>
      </c>
      <c r="H290" s="647">
        <v>304000</v>
      </c>
      <c r="I290" s="648"/>
      <c r="J290" s="650">
        <f t="shared" si="12"/>
        <v>304000</v>
      </c>
      <c r="K290" s="648">
        <f t="shared" si="13"/>
        <v>-35462</v>
      </c>
      <c r="L290" s="648">
        <v>268538</v>
      </c>
    </row>
    <row r="291" spans="1:12" ht="12.75">
      <c r="A291" s="224">
        <v>15</v>
      </c>
      <c r="B291" s="11" t="s">
        <v>10</v>
      </c>
      <c r="C291" s="10">
        <v>337</v>
      </c>
      <c r="D291" s="18" t="s">
        <v>313</v>
      </c>
      <c r="E291" s="13">
        <v>30000</v>
      </c>
      <c r="H291" s="647">
        <v>38000</v>
      </c>
      <c r="I291" s="648"/>
      <c r="J291" s="650">
        <f t="shared" si="12"/>
        <v>38000</v>
      </c>
      <c r="K291" s="648">
        <f t="shared" si="13"/>
        <v>-38000</v>
      </c>
      <c r="L291" s="648"/>
    </row>
    <row r="292" spans="1:12" ht="12.75">
      <c r="A292" s="233">
        <v>16</v>
      </c>
      <c r="B292" s="11" t="s">
        <v>10</v>
      </c>
      <c r="C292" s="15">
        <v>33</v>
      </c>
      <c r="D292" s="19" t="s">
        <v>596</v>
      </c>
      <c r="E292" s="24">
        <f>SUM(E280:G291)</f>
        <v>933000</v>
      </c>
      <c r="H292" s="659">
        <f>SUM(H280:H291)</f>
        <v>1835000</v>
      </c>
      <c r="I292" s="661"/>
      <c r="J292" s="653">
        <f t="shared" si="12"/>
        <v>1835000</v>
      </c>
      <c r="K292" s="661">
        <f>SUM(K280:K291)</f>
        <v>-1190855</v>
      </c>
      <c r="L292" s="661">
        <f>SUM(L280:L291)</f>
        <v>644145</v>
      </c>
    </row>
    <row r="293" spans="1:12" ht="12.75">
      <c r="A293" s="224">
        <v>17</v>
      </c>
      <c r="B293" s="11" t="s">
        <v>10</v>
      </c>
      <c r="C293" s="10">
        <v>351</v>
      </c>
      <c r="D293" s="18" t="s">
        <v>17</v>
      </c>
      <c r="E293" s="13">
        <f>SUM(E280:E289)*0.27</f>
        <v>162810</v>
      </c>
      <c r="F293" s="1">
        <v>561111</v>
      </c>
      <c r="H293" s="669">
        <v>569970</v>
      </c>
      <c r="I293" s="648"/>
      <c r="J293" s="650">
        <f t="shared" si="12"/>
        <v>569970</v>
      </c>
      <c r="K293" s="648">
        <f>L293-J293</f>
        <v>-409696</v>
      </c>
      <c r="L293" s="648">
        <v>160274</v>
      </c>
    </row>
    <row r="294" spans="1:12" ht="12.75">
      <c r="A294" s="233">
        <v>18</v>
      </c>
      <c r="B294" s="11" t="s">
        <v>10</v>
      </c>
      <c r="C294" s="15">
        <v>35</v>
      </c>
      <c r="D294" s="42" t="s">
        <v>597</v>
      </c>
      <c r="E294" s="24">
        <f>SUM(E293:E293)</f>
        <v>162810</v>
      </c>
      <c r="H294" s="659">
        <f>SUM(H293:H293)</f>
        <v>569970</v>
      </c>
      <c r="I294" s="661"/>
      <c r="J294" s="653">
        <f t="shared" si="12"/>
        <v>569970</v>
      </c>
      <c r="K294" s="661">
        <f>SUM(K293)</f>
        <v>-409696</v>
      </c>
      <c r="L294" s="661">
        <f>SUM(L293)</f>
        <v>160274</v>
      </c>
    </row>
    <row r="295" spans="1:12" ht="12.75">
      <c r="A295" s="224">
        <v>19</v>
      </c>
      <c r="B295" s="11" t="s">
        <v>10</v>
      </c>
      <c r="C295" s="15">
        <v>3</v>
      </c>
      <c r="D295" s="19" t="s">
        <v>598</v>
      </c>
      <c r="E295" s="24">
        <f>SUM(E279+E292+E294)</f>
        <v>1195810</v>
      </c>
      <c r="H295" s="659">
        <f>SUM(H279+H292+H294)</f>
        <v>2784970</v>
      </c>
      <c r="I295" s="661"/>
      <c r="J295" s="653">
        <f t="shared" si="12"/>
        <v>2784970</v>
      </c>
      <c r="K295" s="659">
        <f>SUM(K279+K292+K294)</f>
        <v>-1567317</v>
      </c>
      <c r="L295" s="663">
        <f>SUM(L279+L292+L294)</f>
        <v>1217653</v>
      </c>
    </row>
    <row r="296" spans="1:12" ht="12.75">
      <c r="A296" s="233">
        <v>20</v>
      </c>
      <c r="B296" s="11" t="s">
        <v>10</v>
      </c>
      <c r="C296" s="289">
        <v>641</v>
      </c>
      <c r="D296" s="467" t="s">
        <v>1051</v>
      </c>
      <c r="E296" s="466"/>
      <c r="F296" s="292"/>
      <c r="G296" s="293"/>
      <c r="H296" s="702"/>
      <c r="I296" s="664"/>
      <c r="J296" s="655"/>
      <c r="K296" s="648">
        <f>L296-J296</f>
        <v>13840</v>
      </c>
      <c r="L296" s="664">
        <v>13840</v>
      </c>
    </row>
    <row r="297" spans="1:12" ht="12.75">
      <c r="A297" s="224">
        <v>21</v>
      </c>
      <c r="B297" s="11" t="s">
        <v>10</v>
      </c>
      <c r="C297" s="289">
        <v>671</v>
      </c>
      <c r="D297" s="467" t="s">
        <v>884</v>
      </c>
      <c r="E297" s="466"/>
      <c r="F297" s="292"/>
      <c r="G297" s="293"/>
      <c r="H297" s="702"/>
      <c r="I297" s="664"/>
      <c r="J297" s="655"/>
      <c r="K297" s="648">
        <f>L297-J297</f>
        <v>3737</v>
      </c>
      <c r="L297" s="664">
        <v>3737</v>
      </c>
    </row>
    <row r="298" spans="1:12" ht="12.75">
      <c r="A298" s="233">
        <v>22</v>
      </c>
      <c r="B298" s="11" t="s">
        <v>10</v>
      </c>
      <c r="C298" s="15">
        <v>6</v>
      </c>
      <c r="D298" s="381" t="s">
        <v>1052</v>
      </c>
      <c r="E298" s="465"/>
      <c r="H298" s="690"/>
      <c r="I298" s="661"/>
      <c r="J298" s="653"/>
      <c r="K298" s="661">
        <f>SUM(K296:K297)</f>
        <v>17577</v>
      </c>
      <c r="L298" s="661">
        <f>SUM(L296:L297)</f>
        <v>17577</v>
      </c>
    </row>
    <row r="299" spans="1:12" ht="12.75">
      <c r="A299" s="224">
        <v>23</v>
      </c>
      <c r="B299" s="11" t="s">
        <v>10</v>
      </c>
      <c r="C299" s="289">
        <v>731</v>
      </c>
      <c r="D299" s="467" t="s">
        <v>1053</v>
      </c>
      <c r="E299" s="466"/>
      <c r="F299" s="292"/>
      <c r="G299" s="293"/>
      <c r="H299" s="702"/>
      <c r="I299" s="664"/>
      <c r="J299" s="655"/>
      <c r="K299" s="648">
        <f>L299-J299</f>
        <v>34541</v>
      </c>
      <c r="L299" s="664">
        <v>34541</v>
      </c>
    </row>
    <row r="300" spans="1:12" ht="12.75">
      <c r="A300" s="233">
        <v>24</v>
      </c>
      <c r="B300" s="11" t="s">
        <v>10</v>
      </c>
      <c r="C300" s="289">
        <v>742</v>
      </c>
      <c r="D300" s="467" t="s">
        <v>1016</v>
      </c>
      <c r="E300" s="466"/>
      <c r="F300" s="292"/>
      <c r="G300" s="293"/>
      <c r="H300" s="702"/>
      <c r="I300" s="664"/>
      <c r="J300" s="655"/>
      <c r="K300" s="648">
        <f>L300-J300</f>
        <v>9326</v>
      </c>
      <c r="L300" s="664">
        <v>9326</v>
      </c>
    </row>
    <row r="301" spans="1:12" ht="12.75">
      <c r="A301" s="224">
        <v>25</v>
      </c>
      <c r="B301" s="11" t="s">
        <v>10</v>
      </c>
      <c r="C301" s="380">
        <v>7</v>
      </c>
      <c r="D301" s="381" t="s">
        <v>1054</v>
      </c>
      <c r="E301" s="465"/>
      <c r="H301" s="690"/>
      <c r="I301" s="661"/>
      <c r="J301" s="653"/>
      <c r="K301" s="661">
        <f>SUM(K299:K300)</f>
        <v>43867</v>
      </c>
      <c r="L301" s="661">
        <f>SUM(L299:L300)</f>
        <v>43867</v>
      </c>
    </row>
    <row r="302" spans="1:12" ht="12.75">
      <c r="A302" s="876">
        <v>26</v>
      </c>
      <c r="B302" s="894" t="s">
        <v>22</v>
      </c>
      <c r="C302" s="895"/>
      <c r="D302" s="896"/>
      <c r="E302" s="900">
        <f>SUM(E295)</f>
        <v>1195810</v>
      </c>
      <c r="H302" s="871">
        <f>SUM(H295)</f>
        <v>2784970</v>
      </c>
      <c r="I302" s="873"/>
      <c r="J302" s="907">
        <f t="shared" si="12"/>
        <v>2784970</v>
      </c>
      <c r="K302" s="871">
        <f>SUM(K295+K298+K301)</f>
        <v>-1505873</v>
      </c>
      <c r="L302" s="871">
        <f>SUM(L295+L298+L301)</f>
        <v>1279097</v>
      </c>
    </row>
    <row r="303" spans="1:16" s="38" customFormat="1" ht="12.75">
      <c r="A303" s="877"/>
      <c r="B303" s="897"/>
      <c r="C303" s="898"/>
      <c r="D303" s="899"/>
      <c r="E303" s="901"/>
      <c r="F303" s="37"/>
      <c r="H303" s="872"/>
      <c r="I303" s="873"/>
      <c r="J303" s="907"/>
      <c r="K303" s="872"/>
      <c r="L303" s="872"/>
      <c r="P303"/>
    </row>
    <row r="304" spans="1:16" s="47" customFormat="1" ht="12.75">
      <c r="A304" s="235"/>
      <c r="B304" s="2"/>
      <c r="C304" s="35"/>
      <c r="D304" s="30"/>
      <c r="E304" s="36"/>
      <c r="F304" s="37"/>
      <c r="G304" s="38"/>
      <c r="H304" s="36"/>
      <c r="I304" s="389"/>
      <c r="J304" s="390"/>
      <c r="K304" s="435"/>
      <c r="L304" s="485"/>
      <c r="P304"/>
    </row>
    <row r="305" spans="1:16" s="1" customFormat="1" ht="12.75">
      <c r="A305" s="235"/>
      <c r="B305" s="2"/>
      <c r="D305" s="3" t="s">
        <v>66</v>
      </c>
      <c r="E305" s="4"/>
      <c r="G305"/>
      <c r="H305" s="4"/>
      <c r="I305" s="378"/>
      <c r="J305" s="379"/>
      <c r="K305" s="399"/>
      <c r="L305" s="481"/>
      <c r="P305"/>
    </row>
    <row r="306" spans="1:16" s="1" customFormat="1" ht="12.75">
      <c r="A306" s="232"/>
      <c r="B306" s="2"/>
      <c r="D306" s="3" t="s">
        <v>67</v>
      </c>
      <c r="E306" s="4"/>
      <c r="G306"/>
      <c r="H306" s="4"/>
      <c r="I306" s="378"/>
      <c r="J306" s="379"/>
      <c r="K306" s="399"/>
      <c r="L306" s="481"/>
      <c r="P306"/>
    </row>
    <row r="307" spans="1:16" s="1" customFormat="1" ht="12.75">
      <c r="A307" s="232"/>
      <c r="B307" s="2"/>
      <c r="D307" s="3"/>
      <c r="E307" s="6"/>
      <c r="F307" s="1">
        <v>583119</v>
      </c>
      <c r="G307"/>
      <c r="H307" s="7"/>
      <c r="I307" s="378"/>
      <c r="J307" s="379"/>
      <c r="K307" s="399"/>
      <c r="L307" s="481"/>
      <c r="P307"/>
    </row>
    <row r="308" spans="1:16" s="47" customFormat="1" ht="12.75">
      <c r="A308" s="876" t="s">
        <v>311</v>
      </c>
      <c r="B308" s="878" t="s">
        <v>2</v>
      </c>
      <c r="C308" s="878"/>
      <c r="D308" s="8" t="s">
        <v>3</v>
      </c>
      <c r="E308" s="9" t="s">
        <v>4</v>
      </c>
      <c r="F308" s="1">
        <v>511112</v>
      </c>
      <c r="G308"/>
      <c r="H308" s="9" t="s">
        <v>4</v>
      </c>
      <c r="I308" s="294" t="s">
        <v>5</v>
      </c>
      <c r="J308" s="372" t="s">
        <v>6</v>
      </c>
      <c r="K308" s="440" t="s">
        <v>314</v>
      </c>
      <c r="L308" s="440" t="s">
        <v>666</v>
      </c>
      <c r="P308"/>
    </row>
    <row r="309" spans="1:16" s="47" customFormat="1" ht="12.75">
      <c r="A309" s="877"/>
      <c r="B309" s="878" t="s">
        <v>7</v>
      </c>
      <c r="C309" s="878"/>
      <c r="D309" s="8" t="s">
        <v>8</v>
      </c>
      <c r="E309" s="9" t="s">
        <v>9</v>
      </c>
      <c r="F309" s="1"/>
      <c r="G309"/>
      <c r="H309" s="9" t="s">
        <v>869</v>
      </c>
      <c r="I309" s="294" t="s">
        <v>931</v>
      </c>
      <c r="J309" s="372" t="s">
        <v>932</v>
      </c>
      <c r="K309" s="294" t="s">
        <v>1018</v>
      </c>
      <c r="L309" s="294" t="s">
        <v>1027</v>
      </c>
      <c r="P309"/>
    </row>
    <row r="310" spans="1:16" s="47" customFormat="1" ht="12.75">
      <c r="A310" s="233">
        <v>1</v>
      </c>
      <c r="B310" s="55" t="s">
        <v>10</v>
      </c>
      <c r="C310" s="10">
        <v>506</v>
      </c>
      <c r="D310" s="33" t="s">
        <v>68</v>
      </c>
      <c r="E310" s="13">
        <v>317000</v>
      </c>
      <c r="F310" s="1"/>
      <c r="G310"/>
      <c r="H310" s="669">
        <v>319000</v>
      </c>
      <c r="I310" s="703"/>
      <c r="J310" s="704">
        <f>SUM(H310:I310)</f>
        <v>319000</v>
      </c>
      <c r="K310" s="648">
        <f>L310-J310</f>
        <v>2750</v>
      </c>
      <c r="L310" s="703">
        <v>321750</v>
      </c>
      <c r="P310"/>
    </row>
    <row r="311" spans="1:16" s="47" customFormat="1" ht="12.75">
      <c r="A311" s="233">
        <v>2</v>
      </c>
      <c r="B311" s="55" t="s">
        <v>10</v>
      </c>
      <c r="C311" s="15">
        <v>5</v>
      </c>
      <c r="D311" s="28" t="s">
        <v>599</v>
      </c>
      <c r="E311" s="57">
        <f>SUM(E310)</f>
        <v>317000</v>
      </c>
      <c r="F311" s="1"/>
      <c r="G311"/>
      <c r="H311" s="705">
        <f>SUM(H310)</f>
        <v>319000</v>
      </c>
      <c r="I311" s="706"/>
      <c r="J311" s="707">
        <f>SUM(H311:I311)</f>
        <v>319000</v>
      </c>
      <c r="K311" s="706">
        <f>SUM(K310)</f>
        <v>2750</v>
      </c>
      <c r="L311" s="706">
        <f>SUM(L310)</f>
        <v>321750</v>
      </c>
      <c r="P311"/>
    </row>
    <row r="312" spans="1:16" s="47" customFormat="1" ht="12.75">
      <c r="A312" s="876">
        <v>3</v>
      </c>
      <c r="B312" s="859" t="s">
        <v>600</v>
      </c>
      <c r="C312" s="859"/>
      <c r="D312" s="859"/>
      <c r="E312" s="900">
        <f>SUM(E310:E310)</f>
        <v>317000</v>
      </c>
      <c r="F312" s="1"/>
      <c r="G312"/>
      <c r="H312" s="871">
        <f>SUM(H311)</f>
        <v>319000</v>
      </c>
      <c r="I312" s="865"/>
      <c r="J312" s="927">
        <f>SUM(H312:I312)</f>
        <v>319000</v>
      </c>
      <c r="K312" s="865">
        <f>K311</f>
        <v>2750</v>
      </c>
      <c r="L312" s="865">
        <f>L311</f>
        <v>321750</v>
      </c>
      <c r="P312"/>
    </row>
    <row r="313" spans="1:16" s="47" customFormat="1" ht="12.75">
      <c r="A313" s="877"/>
      <c r="B313" s="859"/>
      <c r="C313" s="859"/>
      <c r="D313" s="859"/>
      <c r="E313" s="901"/>
      <c r="F313" s="1"/>
      <c r="G313"/>
      <c r="H313" s="872"/>
      <c r="I313" s="865"/>
      <c r="J313" s="927"/>
      <c r="K313" s="865"/>
      <c r="L313" s="865"/>
      <c r="P313"/>
    </row>
    <row r="314" spans="1:16" s="47" customFormat="1" ht="12.75">
      <c r="A314" s="232"/>
      <c r="B314" s="2"/>
      <c r="C314" s="35"/>
      <c r="D314" s="30"/>
      <c r="E314" s="36"/>
      <c r="F314" s="37"/>
      <c r="G314" s="38"/>
      <c r="H314" s="36"/>
      <c r="I314" s="389"/>
      <c r="J314" s="390"/>
      <c r="K314" s="435"/>
      <c r="L314" s="485"/>
      <c r="P314"/>
    </row>
    <row r="315" spans="1:16" s="47" customFormat="1" ht="12.75">
      <c r="A315" s="235"/>
      <c r="B315" s="2"/>
      <c r="C315" s="1"/>
      <c r="D315" s="3" t="s">
        <v>69</v>
      </c>
      <c r="E315" s="4"/>
      <c r="F315" s="1"/>
      <c r="G315"/>
      <c r="H315" s="4"/>
      <c r="I315" s="389"/>
      <c r="J315" s="390"/>
      <c r="K315" s="435"/>
      <c r="L315" s="485"/>
      <c r="P315"/>
    </row>
    <row r="316" spans="1:16" s="47" customFormat="1" ht="12.75">
      <c r="A316" s="232"/>
      <c r="B316" s="2"/>
      <c r="C316" s="1"/>
      <c r="D316" s="3" t="s">
        <v>70</v>
      </c>
      <c r="E316" s="4"/>
      <c r="F316" s="1"/>
      <c r="G316"/>
      <c r="H316" s="4"/>
      <c r="I316" s="389"/>
      <c r="J316" s="390"/>
      <c r="K316" s="435"/>
      <c r="L316" s="485"/>
      <c r="P316"/>
    </row>
    <row r="317" spans="1:16" s="47" customFormat="1" ht="12.75">
      <c r="A317" s="232"/>
      <c r="B317" s="2"/>
      <c r="C317" s="1"/>
      <c r="D317" s="3"/>
      <c r="E317" s="6"/>
      <c r="F317" s="1">
        <v>583119</v>
      </c>
      <c r="G317"/>
      <c r="H317" s="7"/>
      <c r="I317" s="389"/>
      <c r="J317" s="390"/>
      <c r="K317" s="435"/>
      <c r="L317" s="485"/>
      <c r="P317"/>
    </row>
    <row r="318" spans="1:12" ht="12.75">
      <c r="A318" s="876" t="s">
        <v>311</v>
      </c>
      <c r="B318" s="878" t="s">
        <v>2</v>
      </c>
      <c r="C318" s="878"/>
      <c r="D318" s="8" t="s">
        <v>3</v>
      </c>
      <c r="E318" s="9" t="s">
        <v>4</v>
      </c>
      <c r="F318" s="1">
        <v>511112</v>
      </c>
      <c r="H318" s="9" t="s">
        <v>4</v>
      </c>
      <c r="I318" s="294" t="s">
        <v>5</v>
      </c>
      <c r="J318" s="372" t="s">
        <v>6</v>
      </c>
      <c r="K318" s="440" t="s">
        <v>314</v>
      </c>
      <c r="L318" s="455" t="s">
        <v>666</v>
      </c>
    </row>
    <row r="319" spans="1:16" s="47" customFormat="1" ht="12.75">
      <c r="A319" s="877"/>
      <c r="B319" s="878" t="s">
        <v>7</v>
      </c>
      <c r="C319" s="878"/>
      <c r="D319" s="8" t="s">
        <v>8</v>
      </c>
      <c r="E319" s="9" t="s">
        <v>9</v>
      </c>
      <c r="F319" s="1"/>
      <c r="G319"/>
      <c r="H319" s="9" t="s">
        <v>869</v>
      </c>
      <c r="I319" s="294" t="s">
        <v>931</v>
      </c>
      <c r="J319" s="372" t="s">
        <v>932</v>
      </c>
      <c r="K319" s="294" t="s">
        <v>1018</v>
      </c>
      <c r="L319" s="464" t="s">
        <v>1027</v>
      </c>
      <c r="P319"/>
    </row>
    <row r="320" spans="1:16" s="47" customFormat="1" ht="12.75">
      <c r="A320" s="233">
        <v>1</v>
      </c>
      <c r="B320" s="11" t="s">
        <v>10</v>
      </c>
      <c r="C320" s="10">
        <v>506</v>
      </c>
      <c r="D320" s="33" t="s">
        <v>71</v>
      </c>
      <c r="E320" s="13">
        <v>200000</v>
      </c>
      <c r="F320" s="1"/>
      <c r="G320"/>
      <c r="H320" s="669">
        <v>200000</v>
      </c>
      <c r="I320" s="703"/>
      <c r="J320" s="704">
        <f>SUM(H320:I320)</f>
        <v>200000</v>
      </c>
      <c r="K320" s="648">
        <f>L320-J320</f>
        <v>-200000</v>
      </c>
      <c r="L320" s="703"/>
      <c r="P320"/>
    </row>
    <row r="321" spans="1:16" s="47" customFormat="1" ht="12.75">
      <c r="A321" s="233">
        <v>2</v>
      </c>
      <c r="B321" s="11" t="s">
        <v>10</v>
      </c>
      <c r="C321" s="15">
        <v>5</v>
      </c>
      <c r="D321" s="42" t="s">
        <v>599</v>
      </c>
      <c r="E321" s="57">
        <f>SUM(E320)</f>
        <v>200000</v>
      </c>
      <c r="F321" s="1"/>
      <c r="G321"/>
      <c r="H321" s="705">
        <f>SUM(H320)</f>
        <v>200000</v>
      </c>
      <c r="I321" s="706"/>
      <c r="J321" s="707">
        <f>SUM(H321:I321)</f>
        <v>200000</v>
      </c>
      <c r="K321" s="706">
        <f>SUM(K320)</f>
        <v>-200000</v>
      </c>
      <c r="L321" s="706"/>
      <c r="P321"/>
    </row>
    <row r="322" spans="1:16" s="47" customFormat="1" ht="12.75">
      <c r="A322" s="876">
        <v>3</v>
      </c>
      <c r="B322" s="894" t="s">
        <v>600</v>
      </c>
      <c r="C322" s="895"/>
      <c r="D322" s="896"/>
      <c r="E322" s="900">
        <f>SUM(E320:E320)</f>
        <v>200000</v>
      </c>
      <c r="F322" s="1"/>
      <c r="G322"/>
      <c r="H322" s="871">
        <f>SUM(H320:H320)</f>
        <v>200000</v>
      </c>
      <c r="I322" s="865"/>
      <c r="J322" s="927">
        <f>SUM(H322:I322)</f>
        <v>200000</v>
      </c>
      <c r="K322" s="866">
        <f>K321</f>
        <v>-200000</v>
      </c>
      <c r="L322" s="866"/>
      <c r="P322"/>
    </row>
    <row r="323" spans="1:16" s="47" customFormat="1" ht="12.75">
      <c r="A323" s="877"/>
      <c r="B323" s="897"/>
      <c r="C323" s="898"/>
      <c r="D323" s="899"/>
      <c r="E323" s="901"/>
      <c r="F323" s="1"/>
      <c r="G323"/>
      <c r="H323" s="872"/>
      <c r="I323" s="865"/>
      <c r="J323" s="927"/>
      <c r="K323" s="867"/>
      <c r="L323" s="867"/>
      <c r="P323"/>
    </row>
    <row r="324" spans="1:16" s="47" customFormat="1" ht="12.75">
      <c r="A324" s="232"/>
      <c r="B324" s="2"/>
      <c r="C324" s="35"/>
      <c r="D324" s="30"/>
      <c r="E324" s="36"/>
      <c r="F324" s="37"/>
      <c r="G324" s="38"/>
      <c r="H324" s="36"/>
      <c r="I324" s="389"/>
      <c r="J324" s="390"/>
      <c r="K324" s="435"/>
      <c r="L324" s="485"/>
      <c r="P324"/>
    </row>
    <row r="325" spans="1:16" s="52" customFormat="1" ht="12.75">
      <c r="A325" s="235"/>
      <c r="B325" s="2"/>
      <c r="C325" s="51"/>
      <c r="D325" s="58" t="s">
        <v>72</v>
      </c>
      <c r="E325" s="59"/>
      <c r="F325" s="1"/>
      <c r="G325"/>
      <c r="H325" s="59"/>
      <c r="I325" s="391"/>
      <c r="J325" s="392"/>
      <c r="K325" s="436"/>
      <c r="L325" s="487"/>
      <c r="P325"/>
    </row>
    <row r="326" spans="1:8" ht="12.75">
      <c r="A326" s="236"/>
      <c r="C326" s="51"/>
      <c r="D326" s="58" t="s">
        <v>73</v>
      </c>
      <c r="E326" s="60"/>
      <c r="G326" s="1"/>
      <c r="H326" s="60"/>
    </row>
    <row r="327" spans="3:8" ht="12.75">
      <c r="C327" s="51"/>
      <c r="D327" s="58"/>
      <c r="E327" s="6"/>
      <c r="G327" s="1"/>
      <c r="H327" s="7"/>
    </row>
    <row r="328" spans="1:16" s="52" customFormat="1" ht="12.75">
      <c r="A328" s="876" t="s">
        <v>311</v>
      </c>
      <c r="B328" s="878" t="s">
        <v>2</v>
      </c>
      <c r="C328" s="878"/>
      <c r="D328" s="8" t="s">
        <v>3</v>
      </c>
      <c r="E328" s="9" t="s">
        <v>4</v>
      </c>
      <c r="F328" s="1">
        <v>511112</v>
      </c>
      <c r="G328"/>
      <c r="H328" s="9" t="s">
        <v>4</v>
      </c>
      <c r="I328" s="294" t="s">
        <v>5</v>
      </c>
      <c r="J328" s="372" t="s">
        <v>6</v>
      </c>
      <c r="K328" s="440" t="s">
        <v>314</v>
      </c>
      <c r="L328" s="440" t="s">
        <v>666</v>
      </c>
      <c r="P328"/>
    </row>
    <row r="329" spans="1:16" s="52" customFormat="1" ht="12.75">
      <c r="A329" s="877"/>
      <c r="B329" s="878" t="s">
        <v>7</v>
      </c>
      <c r="C329" s="878"/>
      <c r="D329" s="8" t="s">
        <v>8</v>
      </c>
      <c r="E329" s="9" t="s">
        <v>9</v>
      </c>
      <c r="F329" s="1"/>
      <c r="G329"/>
      <c r="H329" s="9" t="s">
        <v>869</v>
      </c>
      <c r="I329" s="294" t="s">
        <v>931</v>
      </c>
      <c r="J329" s="372" t="s">
        <v>932</v>
      </c>
      <c r="K329" s="294" t="s">
        <v>1018</v>
      </c>
      <c r="L329" s="294" t="s">
        <v>1027</v>
      </c>
      <c r="P329"/>
    </row>
    <row r="330" spans="1:12" ht="12.75">
      <c r="A330" s="233">
        <v>1</v>
      </c>
      <c r="B330" s="11" t="s">
        <v>10</v>
      </c>
      <c r="C330" s="10">
        <v>511</v>
      </c>
      <c r="D330" s="39" t="s">
        <v>74</v>
      </c>
      <c r="E330" s="61">
        <v>800000</v>
      </c>
      <c r="H330" s="708">
        <v>836000</v>
      </c>
      <c r="I330" s="648"/>
      <c r="J330" s="649">
        <f aca="true" t="shared" si="14" ref="J330:J354">SUM(H330:I330)</f>
        <v>836000</v>
      </c>
      <c r="K330" s="648">
        <f>L330-J330</f>
        <v>-11228</v>
      </c>
      <c r="L330" s="703">
        <v>824772</v>
      </c>
    </row>
    <row r="331" spans="1:12" ht="12.75">
      <c r="A331" s="238">
        <v>2</v>
      </c>
      <c r="B331" s="11" t="s">
        <v>10</v>
      </c>
      <c r="C331" s="15">
        <v>51</v>
      </c>
      <c r="D331" s="27" t="s">
        <v>601</v>
      </c>
      <c r="E331" s="62">
        <f>SUM(E330)</f>
        <v>800000</v>
      </c>
      <c r="H331" s="709">
        <f>SUM(H330)</f>
        <v>836000</v>
      </c>
      <c r="I331" s="661"/>
      <c r="J331" s="653">
        <f t="shared" si="14"/>
        <v>836000</v>
      </c>
      <c r="K331" s="661">
        <f>SUM(K330)</f>
        <v>-11228</v>
      </c>
      <c r="L331" s="661">
        <f>SUM(L330)</f>
        <v>824772</v>
      </c>
    </row>
    <row r="332" spans="1:16" s="38" customFormat="1" ht="12.75">
      <c r="A332" s="233">
        <v>3</v>
      </c>
      <c r="B332" s="11" t="s">
        <v>10</v>
      </c>
      <c r="C332" s="10">
        <v>1101</v>
      </c>
      <c r="D332" s="63" t="s">
        <v>871</v>
      </c>
      <c r="E332" s="61">
        <v>1789200</v>
      </c>
      <c r="F332" s="1"/>
      <c r="G332"/>
      <c r="H332" s="710">
        <v>1851600</v>
      </c>
      <c r="I332" s="679"/>
      <c r="J332" s="649">
        <f t="shared" si="14"/>
        <v>1851600</v>
      </c>
      <c r="K332" s="648">
        <f aca="true" t="shared" si="15" ref="K332:K338">L332-J332</f>
        <v>978889</v>
      </c>
      <c r="L332" s="868">
        <v>2830489</v>
      </c>
      <c r="P332"/>
    </row>
    <row r="333" spans="1:16" s="38" customFormat="1" ht="12.75">
      <c r="A333" s="238">
        <v>4</v>
      </c>
      <c r="B333" s="11" t="s">
        <v>10</v>
      </c>
      <c r="C333" s="10">
        <v>1101</v>
      </c>
      <c r="D333" s="63" t="s">
        <v>873</v>
      </c>
      <c r="E333" s="61"/>
      <c r="F333" s="1"/>
      <c r="G333"/>
      <c r="H333" s="710">
        <v>63600</v>
      </c>
      <c r="I333" s="679"/>
      <c r="J333" s="649">
        <f t="shared" si="14"/>
        <v>63600</v>
      </c>
      <c r="K333" s="648">
        <f t="shared" si="15"/>
        <v>-63600</v>
      </c>
      <c r="L333" s="869"/>
      <c r="P333"/>
    </row>
    <row r="334" spans="1:13" ht="14.25" customHeight="1">
      <c r="A334" s="233">
        <v>5</v>
      </c>
      <c r="B334" s="11" t="s">
        <v>10</v>
      </c>
      <c r="C334" s="10">
        <v>1101</v>
      </c>
      <c r="D334" s="63" t="s">
        <v>144</v>
      </c>
      <c r="E334" s="61">
        <v>185000</v>
      </c>
      <c r="H334" s="710">
        <v>180000</v>
      </c>
      <c r="I334" s="648">
        <v>258190</v>
      </c>
      <c r="J334" s="649">
        <f t="shared" si="14"/>
        <v>438190</v>
      </c>
      <c r="K334" s="648">
        <f t="shared" si="15"/>
        <v>-438190</v>
      </c>
      <c r="L334" s="869"/>
      <c r="M334" s="433"/>
    </row>
    <row r="335" spans="1:16" s="38" customFormat="1" ht="14.25" customHeight="1">
      <c r="A335" s="238">
        <v>6</v>
      </c>
      <c r="B335" s="11" t="s">
        <v>10</v>
      </c>
      <c r="C335" s="10">
        <v>1101</v>
      </c>
      <c r="D335" s="63" t="s">
        <v>143</v>
      </c>
      <c r="E335" s="61">
        <v>181200</v>
      </c>
      <c r="F335" s="1"/>
      <c r="G335"/>
      <c r="H335" s="710">
        <v>434400</v>
      </c>
      <c r="I335" s="679"/>
      <c r="J335" s="649">
        <f t="shared" si="14"/>
        <v>434400</v>
      </c>
      <c r="K335" s="648">
        <f t="shared" si="15"/>
        <v>-434400</v>
      </c>
      <c r="L335" s="870"/>
      <c r="P335"/>
    </row>
    <row r="336" spans="1:12" ht="14.25" customHeight="1">
      <c r="A336" s="233">
        <v>7</v>
      </c>
      <c r="B336" s="11" t="s">
        <v>10</v>
      </c>
      <c r="C336" s="10">
        <v>1107</v>
      </c>
      <c r="D336" s="63" t="s">
        <v>872</v>
      </c>
      <c r="E336" s="61">
        <v>60000</v>
      </c>
      <c r="F336" s="1">
        <v>53111</v>
      </c>
      <c r="H336" s="710">
        <v>96000</v>
      </c>
      <c r="I336" s="648"/>
      <c r="J336" s="649">
        <f t="shared" si="14"/>
        <v>96000</v>
      </c>
      <c r="K336" s="648">
        <f t="shared" si="15"/>
        <v>5000</v>
      </c>
      <c r="L336" s="648">
        <v>101000</v>
      </c>
    </row>
    <row r="337" spans="1:16" s="1" customFormat="1" ht="12.75">
      <c r="A337" s="238">
        <v>8</v>
      </c>
      <c r="B337" s="11" t="s">
        <v>10</v>
      </c>
      <c r="C337" s="10">
        <v>1109</v>
      </c>
      <c r="D337" s="63" t="s">
        <v>75</v>
      </c>
      <c r="E337" s="61">
        <v>30000</v>
      </c>
      <c r="G337"/>
      <c r="H337" s="710">
        <v>36000</v>
      </c>
      <c r="I337" s="648"/>
      <c r="J337" s="649">
        <f t="shared" si="14"/>
        <v>36000</v>
      </c>
      <c r="K337" s="648">
        <f t="shared" si="15"/>
        <v>-7675</v>
      </c>
      <c r="L337" s="648">
        <v>28325</v>
      </c>
      <c r="P337"/>
    </row>
    <row r="338" spans="1:12" ht="12.75">
      <c r="A338" s="233">
        <v>9</v>
      </c>
      <c r="B338" s="11" t="s">
        <v>10</v>
      </c>
      <c r="C338" s="289">
        <v>1110</v>
      </c>
      <c r="D338" s="63" t="s">
        <v>76</v>
      </c>
      <c r="E338" s="61">
        <v>12000</v>
      </c>
      <c r="H338" s="710">
        <v>12000</v>
      </c>
      <c r="I338" s="648"/>
      <c r="J338" s="649">
        <f t="shared" si="14"/>
        <v>12000</v>
      </c>
      <c r="K338" s="648">
        <f t="shared" si="15"/>
        <v>0</v>
      </c>
      <c r="L338" s="648">
        <v>12000</v>
      </c>
    </row>
    <row r="339" spans="1:12" ht="12.75">
      <c r="A339" s="233">
        <v>10</v>
      </c>
      <c r="B339" s="11" t="s">
        <v>10</v>
      </c>
      <c r="C339" s="15">
        <v>11</v>
      </c>
      <c r="D339" s="64" t="s">
        <v>1172</v>
      </c>
      <c r="E339" s="62">
        <f>SUM(E332:E338)</f>
        <v>2257400</v>
      </c>
      <c r="H339" s="709">
        <f>SUM(H332:H338)</f>
        <v>2673600</v>
      </c>
      <c r="I339" s="661">
        <f>SUM(I332:I338)</f>
        <v>258190</v>
      </c>
      <c r="J339" s="653">
        <f t="shared" si="14"/>
        <v>2931790</v>
      </c>
      <c r="K339" s="661">
        <f>SUM(K332:K338)</f>
        <v>40024</v>
      </c>
      <c r="L339" s="661">
        <f>SUM(L332:L338)</f>
        <v>2971814</v>
      </c>
    </row>
    <row r="340" spans="1:12" ht="12.75">
      <c r="A340" s="238">
        <v>11</v>
      </c>
      <c r="B340" s="11" t="s">
        <v>10</v>
      </c>
      <c r="C340" s="10">
        <v>2</v>
      </c>
      <c r="D340" s="18" t="s">
        <v>564</v>
      </c>
      <c r="E340" s="61">
        <f>SUM(E332+E334+E335)*0.27</f>
        <v>581958</v>
      </c>
      <c r="H340" s="710">
        <v>682992</v>
      </c>
      <c r="I340" s="648">
        <v>69710</v>
      </c>
      <c r="J340" s="649">
        <f t="shared" si="14"/>
        <v>752702</v>
      </c>
      <c r="K340" s="648">
        <f>L340-J340</f>
        <v>11529</v>
      </c>
      <c r="L340" s="648">
        <v>764231</v>
      </c>
    </row>
    <row r="341" spans="1:12" ht="12.75">
      <c r="A341" s="233">
        <v>12</v>
      </c>
      <c r="B341" s="11" t="s">
        <v>10</v>
      </c>
      <c r="C341" s="10">
        <v>2</v>
      </c>
      <c r="D341" s="63" t="s">
        <v>77</v>
      </c>
      <c r="E341" s="61">
        <f>SUM(E336*1.19*0.14)</f>
        <v>9996.000000000002</v>
      </c>
      <c r="F341" s="1">
        <v>54211</v>
      </c>
      <c r="H341" s="708">
        <v>17136</v>
      </c>
      <c r="I341" s="648"/>
      <c r="J341" s="649">
        <f t="shared" si="14"/>
        <v>17136</v>
      </c>
      <c r="K341" s="648">
        <f>L341-J341</f>
        <v>-308</v>
      </c>
      <c r="L341" s="648">
        <v>16828</v>
      </c>
    </row>
    <row r="342" spans="1:12" ht="12.75">
      <c r="A342" s="238">
        <v>13</v>
      </c>
      <c r="B342" s="11" t="s">
        <v>10</v>
      </c>
      <c r="C342" s="10">
        <v>2</v>
      </c>
      <c r="D342" s="18" t="s">
        <v>78</v>
      </c>
      <c r="E342" s="61">
        <f>SUM(E336*1.19*0.16)</f>
        <v>11424</v>
      </c>
      <c r="F342" s="1">
        <v>561111</v>
      </c>
      <c r="H342" s="708">
        <v>15994</v>
      </c>
      <c r="I342" s="648"/>
      <c r="J342" s="649">
        <f t="shared" si="14"/>
        <v>15994</v>
      </c>
      <c r="K342" s="648">
        <f>L342-J342</f>
        <v>2094</v>
      </c>
      <c r="L342" s="648">
        <v>18088</v>
      </c>
    </row>
    <row r="343" spans="1:12" ht="12.75">
      <c r="A343" s="233">
        <v>14</v>
      </c>
      <c r="B343" s="11" t="s">
        <v>10</v>
      </c>
      <c r="C343" s="15">
        <v>2</v>
      </c>
      <c r="D343" s="64" t="s">
        <v>1173</v>
      </c>
      <c r="E343" s="62">
        <f>SUM(E340:E342)</f>
        <v>603378</v>
      </c>
      <c r="F343" s="1">
        <v>5431</v>
      </c>
      <c r="H343" s="709">
        <f>SUM(H340:H342)</f>
        <v>716122</v>
      </c>
      <c r="I343" s="661">
        <f>SUM(I340:I342)</f>
        <v>69710</v>
      </c>
      <c r="J343" s="653">
        <f t="shared" si="14"/>
        <v>785832</v>
      </c>
      <c r="K343" s="661">
        <f aca="true" t="shared" si="16" ref="K343:K360">L343-J343</f>
        <v>13315</v>
      </c>
      <c r="L343" s="661">
        <f>SUM(L340:L342)</f>
        <v>799147</v>
      </c>
    </row>
    <row r="344" spans="1:12" ht="12.75">
      <c r="A344" s="238">
        <v>15</v>
      </c>
      <c r="B344" s="11" t="s">
        <v>10</v>
      </c>
      <c r="C344" s="10">
        <v>311</v>
      </c>
      <c r="D344" s="18" t="s">
        <v>79</v>
      </c>
      <c r="E344" s="13">
        <v>10000</v>
      </c>
      <c r="H344" s="669">
        <v>15000</v>
      </c>
      <c r="I344" s="648"/>
      <c r="J344" s="649">
        <f t="shared" si="14"/>
        <v>15000</v>
      </c>
      <c r="K344" s="648">
        <f t="shared" si="16"/>
        <v>-9490</v>
      </c>
      <c r="L344" s="648">
        <v>5510</v>
      </c>
    </row>
    <row r="345" spans="1:13" ht="12.75">
      <c r="A345" s="233">
        <v>16</v>
      </c>
      <c r="B345" s="11" t="s">
        <v>10</v>
      </c>
      <c r="C345" s="10">
        <v>311</v>
      </c>
      <c r="D345" s="18" t="s">
        <v>1092</v>
      </c>
      <c r="E345" s="13"/>
      <c r="H345" s="669"/>
      <c r="I345" s="648"/>
      <c r="J345" s="649"/>
      <c r="K345" s="648">
        <f t="shared" si="16"/>
        <v>4487</v>
      </c>
      <c r="L345" s="648">
        <v>4487</v>
      </c>
      <c r="M345" s="433"/>
    </row>
    <row r="346" spans="1:12" ht="12.75">
      <c r="A346" s="238">
        <v>17</v>
      </c>
      <c r="B346" s="11" t="s">
        <v>10</v>
      </c>
      <c r="C346" s="10">
        <v>312</v>
      </c>
      <c r="D346" s="18" t="s">
        <v>80</v>
      </c>
      <c r="E346" s="13">
        <v>10000</v>
      </c>
      <c r="F346" s="1">
        <v>54913</v>
      </c>
      <c r="H346" s="669">
        <v>10000</v>
      </c>
      <c r="I346" s="648"/>
      <c r="J346" s="649">
        <f t="shared" si="14"/>
        <v>10000</v>
      </c>
      <c r="K346" s="648">
        <f t="shared" si="16"/>
        <v>1373</v>
      </c>
      <c r="L346" s="648">
        <v>11373</v>
      </c>
    </row>
    <row r="347" spans="1:12" ht="12.75">
      <c r="A347" s="233">
        <v>18</v>
      </c>
      <c r="B347" s="11" t="s">
        <v>10</v>
      </c>
      <c r="C347" s="15">
        <v>31</v>
      </c>
      <c r="D347" s="19" t="s">
        <v>1174</v>
      </c>
      <c r="E347" s="20">
        <f>SUM(E344:E346)</f>
        <v>20000</v>
      </c>
      <c r="H347" s="656">
        <f>SUM(H344:H346)</f>
        <v>25000</v>
      </c>
      <c r="I347" s="661"/>
      <c r="J347" s="653">
        <f t="shared" si="14"/>
        <v>25000</v>
      </c>
      <c r="K347" s="661">
        <f t="shared" si="16"/>
        <v>-3630</v>
      </c>
      <c r="L347" s="661">
        <f>SUM(L344:L346)</f>
        <v>21370</v>
      </c>
    </row>
    <row r="348" spans="1:12" ht="12.75">
      <c r="A348" s="238">
        <v>19</v>
      </c>
      <c r="B348" s="11" t="s">
        <v>10</v>
      </c>
      <c r="C348" s="48">
        <v>321</v>
      </c>
      <c r="D348" s="33" t="s">
        <v>81</v>
      </c>
      <c r="E348" s="50"/>
      <c r="F348" s="37"/>
      <c r="G348" s="38"/>
      <c r="H348" s="647">
        <v>35000</v>
      </c>
      <c r="I348" s="648"/>
      <c r="J348" s="649">
        <f t="shared" si="14"/>
        <v>35000</v>
      </c>
      <c r="K348" s="648">
        <f t="shared" si="16"/>
        <v>43000</v>
      </c>
      <c r="L348" s="648">
        <v>78000</v>
      </c>
    </row>
    <row r="349" spans="1:12" ht="12.75">
      <c r="A349" s="233">
        <v>20</v>
      </c>
      <c r="B349" s="11" t="s">
        <v>10</v>
      </c>
      <c r="C349" s="10">
        <v>322</v>
      </c>
      <c r="D349" s="33" t="s">
        <v>82</v>
      </c>
      <c r="E349" s="14">
        <v>40000</v>
      </c>
      <c r="F349" s="1">
        <v>55119</v>
      </c>
      <c r="H349" s="647">
        <v>50000</v>
      </c>
      <c r="I349" s="648"/>
      <c r="J349" s="649">
        <f t="shared" si="14"/>
        <v>50000</v>
      </c>
      <c r="K349" s="648">
        <f t="shared" si="16"/>
        <v>-12201</v>
      </c>
      <c r="L349" s="648">
        <v>37799</v>
      </c>
    </row>
    <row r="350" spans="1:12" ht="12.75">
      <c r="A350" s="238">
        <v>21</v>
      </c>
      <c r="B350" s="11" t="s">
        <v>10</v>
      </c>
      <c r="C350" s="15">
        <v>32</v>
      </c>
      <c r="D350" s="19" t="s">
        <v>1175</v>
      </c>
      <c r="E350" s="20">
        <f>SUM(E349:E349)</f>
        <v>40000</v>
      </c>
      <c r="H350" s="656">
        <f>SUM(H348:H349)</f>
        <v>85000</v>
      </c>
      <c r="I350" s="661"/>
      <c r="J350" s="653">
        <f t="shared" si="14"/>
        <v>85000</v>
      </c>
      <c r="K350" s="661">
        <f t="shared" si="16"/>
        <v>30799</v>
      </c>
      <c r="L350" s="661">
        <f>SUM(L348:L349)</f>
        <v>115799</v>
      </c>
    </row>
    <row r="351" spans="1:12" ht="12.75">
      <c r="A351" s="233">
        <v>22</v>
      </c>
      <c r="B351" s="11" t="s">
        <v>10</v>
      </c>
      <c r="C351" s="289">
        <v>332</v>
      </c>
      <c r="D351" s="474" t="s">
        <v>443</v>
      </c>
      <c r="E351" s="384"/>
      <c r="F351" s="292"/>
      <c r="G351" s="293"/>
      <c r="H351" s="692"/>
      <c r="I351" s="664"/>
      <c r="J351" s="655"/>
      <c r="K351" s="648">
        <f t="shared" si="16"/>
        <v>2551</v>
      </c>
      <c r="L351" s="664">
        <v>2551</v>
      </c>
    </row>
    <row r="352" spans="1:12" ht="12.75">
      <c r="A352" s="238">
        <v>23</v>
      </c>
      <c r="B352" s="11" t="s">
        <v>10</v>
      </c>
      <c r="C352" s="289">
        <v>334</v>
      </c>
      <c r="D352" s="472" t="s">
        <v>83</v>
      </c>
      <c r="E352" s="473"/>
      <c r="F352" s="292"/>
      <c r="G352" s="293"/>
      <c r="H352" s="711"/>
      <c r="I352" s="664"/>
      <c r="J352" s="655">
        <f t="shared" si="14"/>
        <v>0</v>
      </c>
      <c r="K352" s="648">
        <f t="shared" si="16"/>
        <v>0</v>
      </c>
      <c r="L352" s="664"/>
    </row>
    <row r="353" spans="1:13" ht="12.75">
      <c r="A353" s="233">
        <v>24</v>
      </c>
      <c r="B353" s="11" t="s">
        <v>10</v>
      </c>
      <c r="C353" s="10">
        <v>336</v>
      </c>
      <c r="D353" s="18" t="s">
        <v>145</v>
      </c>
      <c r="E353" s="13"/>
      <c r="H353" s="669">
        <v>50000</v>
      </c>
      <c r="I353" s="648"/>
      <c r="J353" s="649">
        <f t="shared" si="14"/>
        <v>50000</v>
      </c>
      <c r="K353" s="648">
        <f t="shared" si="16"/>
        <v>-45000</v>
      </c>
      <c r="L353" s="648">
        <v>5000</v>
      </c>
      <c r="M353" s="38"/>
    </row>
    <row r="354" spans="1:12" ht="12.75">
      <c r="A354" s="238">
        <v>25</v>
      </c>
      <c r="B354" s="11" t="s">
        <v>10</v>
      </c>
      <c r="C354" s="10">
        <v>337</v>
      </c>
      <c r="D354" s="18" t="s">
        <v>84</v>
      </c>
      <c r="E354" s="13">
        <v>11000</v>
      </c>
      <c r="H354" s="669">
        <v>10000</v>
      </c>
      <c r="I354" s="648"/>
      <c r="J354" s="649">
        <f t="shared" si="14"/>
        <v>10000</v>
      </c>
      <c r="K354" s="648">
        <f t="shared" si="16"/>
        <v>1330</v>
      </c>
      <c r="L354" s="648">
        <v>11330</v>
      </c>
    </row>
    <row r="355" spans="1:13" ht="12.75">
      <c r="A355" s="233">
        <v>26</v>
      </c>
      <c r="B355" s="11" t="s">
        <v>10</v>
      </c>
      <c r="C355" s="10">
        <v>337</v>
      </c>
      <c r="D355" s="18" t="s">
        <v>1055</v>
      </c>
      <c r="E355" s="13"/>
      <c r="H355" s="669"/>
      <c r="I355" s="648"/>
      <c r="J355" s="649"/>
      <c r="K355" s="648">
        <f t="shared" si="16"/>
        <v>3327</v>
      </c>
      <c r="L355" s="648">
        <v>3327</v>
      </c>
      <c r="M355" s="433"/>
    </row>
    <row r="356" spans="1:12" ht="12.75">
      <c r="A356" s="238">
        <v>27</v>
      </c>
      <c r="B356" s="11" t="s">
        <v>10</v>
      </c>
      <c r="C356" s="15">
        <v>33</v>
      </c>
      <c r="D356" s="19" t="s">
        <v>1176</v>
      </c>
      <c r="E356" s="24">
        <f>SUM(E354)</f>
        <v>11000</v>
      </c>
      <c r="H356" s="659">
        <f>SUM(H352:H354)</f>
        <v>60000</v>
      </c>
      <c r="I356" s="661"/>
      <c r="J356" s="653">
        <f aca="true" t="shared" si="17" ref="J356:J362">SUM(H356:I356)</f>
        <v>60000</v>
      </c>
      <c r="K356" s="661">
        <f>SUM(K351:K355)</f>
        <v>-37792</v>
      </c>
      <c r="L356" s="661">
        <f>SUM(L351:L355)</f>
        <v>22208</v>
      </c>
    </row>
    <row r="357" spans="1:12" ht="12.75">
      <c r="A357" s="233">
        <v>28</v>
      </c>
      <c r="B357" s="11" t="s">
        <v>10</v>
      </c>
      <c r="C357" s="48">
        <v>341</v>
      </c>
      <c r="D357" s="49" t="s">
        <v>85</v>
      </c>
      <c r="E357" s="21">
        <v>10000</v>
      </c>
      <c r="F357" s="37"/>
      <c r="G357" s="38"/>
      <c r="H357" s="657">
        <v>15000</v>
      </c>
      <c r="I357" s="648"/>
      <c r="J357" s="649">
        <f t="shared" si="17"/>
        <v>15000</v>
      </c>
      <c r="K357" s="648">
        <f>L357-J357</f>
        <v>-2770</v>
      </c>
      <c r="L357" s="648">
        <v>12230</v>
      </c>
    </row>
    <row r="358" spans="1:16" s="38" customFormat="1" ht="12.75">
      <c r="A358" s="238">
        <v>29</v>
      </c>
      <c r="B358" s="11" t="s">
        <v>10</v>
      </c>
      <c r="C358" s="26">
        <v>34</v>
      </c>
      <c r="D358" s="27" t="s">
        <v>1177</v>
      </c>
      <c r="E358" s="24">
        <f>SUM(E357)</f>
        <v>10000</v>
      </c>
      <c r="F358" s="37"/>
      <c r="H358" s="659">
        <f>SUM(H357)</f>
        <v>15000</v>
      </c>
      <c r="I358" s="661"/>
      <c r="J358" s="653">
        <f t="shared" si="17"/>
        <v>15000</v>
      </c>
      <c r="K358" s="661">
        <f t="shared" si="16"/>
        <v>-2770</v>
      </c>
      <c r="L358" s="661">
        <f>SUM(L357)</f>
        <v>12230</v>
      </c>
      <c r="P358"/>
    </row>
    <row r="359" spans="1:12" ht="12.75">
      <c r="A359" s="233">
        <v>30</v>
      </c>
      <c r="B359" s="11" t="s">
        <v>10</v>
      </c>
      <c r="C359" s="10">
        <v>351</v>
      </c>
      <c r="D359" s="18" t="s">
        <v>17</v>
      </c>
      <c r="E359" s="13">
        <f>SUM(E347+E350)*0.27</f>
        <v>16200.000000000002</v>
      </c>
      <c r="H359" s="669">
        <v>52650</v>
      </c>
      <c r="I359" s="648"/>
      <c r="J359" s="649">
        <f t="shared" si="17"/>
        <v>52650</v>
      </c>
      <c r="K359" s="648">
        <f t="shared" si="16"/>
        <v>-14152</v>
      </c>
      <c r="L359" s="648">
        <v>38498</v>
      </c>
    </row>
    <row r="360" spans="1:14" ht="12.75">
      <c r="A360" s="238">
        <v>31</v>
      </c>
      <c r="B360" s="11" t="s">
        <v>10</v>
      </c>
      <c r="C360" s="48">
        <v>355</v>
      </c>
      <c r="D360" s="508" t="s">
        <v>1093</v>
      </c>
      <c r="E360" s="50"/>
      <c r="F360" s="37"/>
      <c r="G360" s="38"/>
      <c r="H360" s="712"/>
      <c r="I360" s="679"/>
      <c r="J360" s="649">
        <f>SUM(H360:I360)</f>
        <v>0</v>
      </c>
      <c r="K360" s="648">
        <f t="shared" si="16"/>
        <v>5000</v>
      </c>
      <c r="L360" s="679">
        <v>5000</v>
      </c>
      <c r="M360" s="38"/>
      <c r="N360" s="38"/>
    </row>
    <row r="361" spans="1:16" s="1" customFormat="1" ht="12.75">
      <c r="A361" s="233">
        <v>32</v>
      </c>
      <c r="B361" s="11" t="s">
        <v>10</v>
      </c>
      <c r="C361" s="15">
        <v>35</v>
      </c>
      <c r="D361" s="19" t="s">
        <v>1178</v>
      </c>
      <c r="E361" s="24">
        <f>SUM(E359)</f>
        <v>16200.000000000002</v>
      </c>
      <c r="G361"/>
      <c r="H361" s="659">
        <f>SUM(H359)</f>
        <v>52650</v>
      </c>
      <c r="I361" s="661"/>
      <c r="J361" s="653">
        <f t="shared" si="17"/>
        <v>52650</v>
      </c>
      <c r="K361" s="661">
        <f>SUM(K359:K360)</f>
        <v>-9152</v>
      </c>
      <c r="L361" s="661">
        <f>SUM(L359:L360)</f>
        <v>43498</v>
      </c>
      <c r="P361"/>
    </row>
    <row r="362" spans="1:12" ht="12.75">
      <c r="A362" s="238">
        <v>33</v>
      </c>
      <c r="B362" s="11" t="s">
        <v>10</v>
      </c>
      <c r="C362" s="15">
        <v>3</v>
      </c>
      <c r="D362" s="19" t="s">
        <v>1179</v>
      </c>
      <c r="E362" s="20">
        <f>SUM(E347+E350+E361+E358+E356)</f>
        <v>97200</v>
      </c>
      <c r="H362" s="656">
        <f>SUM(H347+H350+H361+H358+H356)</f>
        <v>237650</v>
      </c>
      <c r="I362" s="661"/>
      <c r="J362" s="653">
        <f t="shared" si="17"/>
        <v>237650</v>
      </c>
      <c r="K362" s="653">
        <f>K347+K350+K356+K358+K361</f>
        <v>-22545</v>
      </c>
      <c r="L362" s="653">
        <f>L347+L350+L356+L358+L361</f>
        <v>215105</v>
      </c>
    </row>
    <row r="363" spans="1:16" s="38" customFormat="1" ht="12.75">
      <c r="A363" s="233">
        <v>34</v>
      </c>
      <c r="B363" s="11" t="s">
        <v>10</v>
      </c>
      <c r="C363" s="289">
        <v>647</v>
      </c>
      <c r="D363" s="470" t="s">
        <v>1057</v>
      </c>
      <c r="E363" s="384"/>
      <c r="F363" s="292"/>
      <c r="G363" s="293"/>
      <c r="H363" s="687"/>
      <c r="I363" s="713"/>
      <c r="J363" s="714"/>
      <c r="K363" s="648">
        <f>L363-J363</f>
        <v>19606</v>
      </c>
      <c r="L363" s="713">
        <v>19606</v>
      </c>
      <c r="P363"/>
    </row>
    <row r="364" spans="1:16" s="38" customFormat="1" ht="12.75">
      <c r="A364" s="238">
        <v>35</v>
      </c>
      <c r="B364" s="11" t="s">
        <v>10</v>
      </c>
      <c r="C364" s="289">
        <v>672</v>
      </c>
      <c r="D364" s="470" t="s">
        <v>884</v>
      </c>
      <c r="E364" s="384"/>
      <c r="F364" s="292"/>
      <c r="G364" s="293"/>
      <c r="H364" s="687"/>
      <c r="I364" s="713"/>
      <c r="J364" s="714"/>
      <c r="K364" s="648">
        <f>L364-J364</f>
        <v>5294</v>
      </c>
      <c r="L364" s="713">
        <v>5294</v>
      </c>
      <c r="P364"/>
    </row>
    <row r="365" spans="1:16" s="38" customFormat="1" ht="12.75">
      <c r="A365" s="233">
        <v>36</v>
      </c>
      <c r="B365" s="257" t="s">
        <v>10</v>
      </c>
      <c r="C365" s="468">
        <v>6</v>
      </c>
      <c r="D365" s="469" t="s">
        <v>1058</v>
      </c>
      <c r="E365" s="363"/>
      <c r="F365" s="361"/>
      <c r="G365" s="362"/>
      <c r="H365" s="695"/>
      <c r="I365" s="715"/>
      <c r="J365" s="716"/>
      <c r="K365" s="715">
        <f>SUM(K363:K364)</f>
        <v>24900</v>
      </c>
      <c r="L365" s="715">
        <f>SUM(L363:L364)</f>
        <v>24900</v>
      </c>
      <c r="P365"/>
    </row>
    <row r="366" spans="1:12" ht="12.75">
      <c r="A366" s="925">
        <v>37</v>
      </c>
      <c r="B366" s="894" t="s">
        <v>1056</v>
      </c>
      <c r="C366" s="895"/>
      <c r="D366" s="896"/>
      <c r="E366" s="919">
        <f>SUM(E339+E343+E362+E331)</f>
        <v>3757978</v>
      </c>
      <c r="F366" s="37"/>
      <c r="G366" s="38"/>
      <c r="H366" s="871">
        <f>H331+H339+H343+H362+H365</f>
        <v>4463372</v>
      </c>
      <c r="I366" s="871">
        <f>I331+I339+I343+I362+I365</f>
        <v>327900</v>
      </c>
      <c r="J366" s="871">
        <f>J331+J339+J343+J362+J365</f>
        <v>4791272</v>
      </c>
      <c r="K366" s="871">
        <f>K331+K339+K343+K362+K365</f>
        <v>44466</v>
      </c>
      <c r="L366" s="871">
        <f>L331+L339+L343+L362+L365</f>
        <v>4835738</v>
      </c>
    </row>
    <row r="367" spans="1:12" ht="12.75">
      <c r="A367" s="926"/>
      <c r="B367" s="897"/>
      <c r="C367" s="898"/>
      <c r="D367" s="899"/>
      <c r="E367" s="919"/>
      <c r="H367" s="872"/>
      <c r="I367" s="872"/>
      <c r="J367" s="872"/>
      <c r="K367" s="872"/>
      <c r="L367" s="872"/>
    </row>
    <row r="368" spans="1:8" ht="12.75">
      <c r="A368" s="471"/>
      <c r="C368" s="65"/>
      <c r="D368" s="30"/>
      <c r="E368" s="36"/>
      <c r="F368" s="37"/>
      <c r="G368" s="38"/>
      <c r="H368" s="36"/>
    </row>
    <row r="369" spans="1:8" ht="12.75">
      <c r="A369" s="235"/>
      <c r="D369" s="3" t="s">
        <v>86</v>
      </c>
      <c r="E369" s="4"/>
      <c r="H369" s="4"/>
    </row>
    <row r="370" spans="4:8" ht="12.75">
      <c r="D370" s="3" t="s">
        <v>87</v>
      </c>
      <c r="E370" s="4"/>
      <c r="G370" s="1"/>
      <c r="H370" s="4"/>
    </row>
    <row r="371" spans="4:8" ht="12.75">
      <c r="D371" s="3"/>
      <c r="E371" s="6"/>
      <c r="F371" s="1">
        <v>52211</v>
      </c>
      <c r="H371" s="6"/>
    </row>
    <row r="372" spans="1:12" ht="12.75">
      <c r="A372" s="876" t="s">
        <v>311</v>
      </c>
      <c r="B372" s="10" t="s">
        <v>2</v>
      </c>
      <c r="C372" s="10"/>
      <c r="D372" s="8" t="s">
        <v>3</v>
      </c>
      <c r="E372" s="9" t="s">
        <v>4</v>
      </c>
      <c r="F372" s="1">
        <v>511112</v>
      </c>
      <c r="H372" s="9" t="s">
        <v>4</v>
      </c>
      <c r="I372" s="294" t="s">
        <v>5</v>
      </c>
      <c r="J372" s="372" t="s">
        <v>6</v>
      </c>
      <c r="K372" s="440" t="s">
        <v>314</v>
      </c>
      <c r="L372" s="440" t="s">
        <v>666</v>
      </c>
    </row>
    <row r="373" spans="1:12" ht="12.75">
      <c r="A373" s="877"/>
      <c r="B373" s="10" t="s">
        <v>7</v>
      </c>
      <c r="C373" s="10"/>
      <c r="D373" s="8" t="s">
        <v>8</v>
      </c>
      <c r="E373" s="9" t="s">
        <v>9</v>
      </c>
      <c r="H373" s="9" t="s">
        <v>869</v>
      </c>
      <c r="I373" s="294" t="s">
        <v>931</v>
      </c>
      <c r="J373" s="372" t="s">
        <v>932</v>
      </c>
      <c r="K373" s="294" t="s">
        <v>1018</v>
      </c>
      <c r="L373" s="294" t="s">
        <v>1027</v>
      </c>
    </row>
    <row r="374" spans="1:12" ht="12.75">
      <c r="A374" s="233">
        <v>1</v>
      </c>
      <c r="B374" s="11" t="s">
        <v>10</v>
      </c>
      <c r="C374" s="10">
        <v>122</v>
      </c>
      <c r="D374" s="18" t="s">
        <v>88</v>
      </c>
      <c r="E374" s="13">
        <v>354000</v>
      </c>
      <c r="F374" s="1">
        <v>53111</v>
      </c>
      <c r="H374" s="669">
        <v>354000</v>
      </c>
      <c r="I374" s="648"/>
      <c r="J374" s="649">
        <f>SUM(H374:I374)</f>
        <v>354000</v>
      </c>
      <c r="K374" s="648">
        <f>L374-J374</f>
        <v>30250</v>
      </c>
      <c r="L374" s="648">
        <v>384250</v>
      </c>
    </row>
    <row r="375" spans="1:12" ht="12.75">
      <c r="A375" s="233">
        <v>2</v>
      </c>
      <c r="B375" s="11" t="s">
        <v>10</v>
      </c>
      <c r="C375" s="15">
        <v>12</v>
      </c>
      <c r="D375" s="19" t="s">
        <v>603</v>
      </c>
      <c r="E375" s="17">
        <f>SUM(E374)</f>
        <v>354000</v>
      </c>
      <c r="F375" s="1">
        <v>53111</v>
      </c>
      <c r="H375" s="652">
        <f>SUM(H374)</f>
        <v>354000</v>
      </c>
      <c r="I375" s="661"/>
      <c r="J375" s="653">
        <f>SUM(H375:I375)</f>
        <v>354000</v>
      </c>
      <c r="K375" s="661">
        <f aca="true" t="shared" si="18" ref="K375:K387">L375-J375</f>
        <v>30250</v>
      </c>
      <c r="L375" s="661">
        <f>SUM(L374)</f>
        <v>384250</v>
      </c>
    </row>
    <row r="376" spans="1:12" ht="12.75">
      <c r="A376" s="233">
        <v>3</v>
      </c>
      <c r="B376" s="11" t="s">
        <v>10</v>
      </c>
      <c r="C376" s="10">
        <v>2</v>
      </c>
      <c r="D376" s="18" t="s">
        <v>564</v>
      </c>
      <c r="E376" s="13">
        <f>SUM(E375)*27%</f>
        <v>95580</v>
      </c>
      <c r="H376" s="669">
        <v>86028</v>
      </c>
      <c r="I376" s="648"/>
      <c r="J376" s="649">
        <f aca="true" t="shared" si="19" ref="J376:J388">SUM(H376:I376)</f>
        <v>86028</v>
      </c>
      <c r="K376" s="648">
        <f t="shared" si="18"/>
        <v>7348</v>
      </c>
      <c r="L376" s="648">
        <v>93376</v>
      </c>
    </row>
    <row r="377" spans="1:12" ht="12.75">
      <c r="A377" s="233">
        <v>4</v>
      </c>
      <c r="B377" s="11" t="s">
        <v>10</v>
      </c>
      <c r="C377" s="15">
        <v>2</v>
      </c>
      <c r="D377" s="64" t="s">
        <v>578</v>
      </c>
      <c r="E377" s="20">
        <f>SUM(E376:E376)</f>
        <v>95580</v>
      </c>
      <c r="F377" s="1">
        <v>54411</v>
      </c>
      <c r="H377" s="656">
        <f>SUM(H376:H376)</f>
        <v>86028</v>
      </c>
      <c r="I377" s="661"/>
      <c r="J377" s="653">
        <f t="shared" si="19"/>
        <v>86028</v>
      </c>
      <c r="K377" s="661">
        <f t="shared" si="18"/>
        <v>7348</v>
      </c>
      <c r="L377" s="661">
        <f>SUM(L376)</f>
        <v>93376</v>
      </c>
    </row>
    <row r="378" spans="1:16" s="38" customFormat="1" ht="12.75">
      <c r="A378" s="233">
        <v>5</v>
      </c>
      <c r="B378" s="66" t="s">
        <v>10</v>
      </c>
      <c r="C378" s="48">
        <v>321</v>
      </c>
      <c r="D378" s="33" t="s">
        <v>988</v>
      </c>
      <c r="E378" s="50"/>
      <c r="F378" s="37"/>
      <c r="H378" s="712">
        <v>65000</v>
      </c>
      <c r="I378" s="679">
        <v>50000</v>
      </c>
      <c r="J378" s="649">
        <f t="shared" si="19"/>
        <v>115000</v>
      </c>
      <c r="K378" s="648">
        <f t="shared" si="18"/>
        <v>667</v>
      </c>
      <c r="L378" s="679">
        <v>115667</v>
      </c>
      <c r="P378"/>
    </row>
    <row r="379" spans="1:12" ht="12.75">
      <c r="A379" s="233">
        <v>6</v>
      </c>
      <c r="B379" s="11" t="s">
        <v>10</v>
      </c>
      <c r="C379" s="15">
        <v>32</v>
      </c>
      <c r="D379" s="19" t="s">
        <v>604</v>
      </c>
      <c r="E379" s="20"/>
      <c r="H379" s="656">
        <f>SUM(H378)</f>
        <v>65000</v>
      </c>
      <c r="I379" s="661">
        <f>SUM(I378)</f>
        <v>50000</v>
      </c>
      <c r="J379" s="653">
        <f t="shared" si="19"/>
        <v>115000</v>
      </c>
      <c r="K379" s="661">
        <f t="shared" si="18"/>
        <v>667</v>
      </c>
      <c r="L379" s="661">
        <f>SUM(L378)</f>
        <v>115667</v>
      </c>
    </row>
    <row r="380" spans="1:12" ht="12.75">
      <c r="A380" s="233">
        <v>7</v>
      </c>
      <c r="B380" s="11" t="s">
        <v>10</v>
      </c>
      <c r="C380" s="10">
        <v>334</v>
      </c>
      <c r="D380" s="18" t="s">
        <v>32</v>
      </c>
      <c r="E380" s="13"/>
      <c r="F380" s="1">
        <v>561111</v>
      </c>
      <c r="H380" s="669">
        <v>10000</v>
      </c>
      <c r="I380" s="648"/>
      <c r="J380" s="649">
        <f t="shared" si="19"/>
        <v>10000</v>
      </c>
      <c r="K380" s="648">
        <f t="shared" si="18"/>
        <v>-10000</v>
      </c>
      <c r="L380" s="648"/>
    </row>
    <row r="381" spans="1:12" ht="12.75">
      <c r="A381" s="233">
        <v>8</v>
      </c>
      <c r="B381" s="11" t="s">
        <v>10</v>
      </c>
      <c r="C381" s="15">
        <v>33</v>
      </c>
      <c r="D381" s="19" t="s">
        <v>605</v>
      </c>
      <c r="E381" s="20">
        <f>SUM(E380:E380)</f>
        <v>0</v>
      </c>
      <c r="H381" s="656">
        <f>SUM(H380:H380)</f>
        <v>10000</v>
      </c>
      <c r="I381" s="661"/>
      <c r="J381" s="653">
        <f t="shared" si="19"/>
        <v>10000</v>
      </c>
      <c r="K381" s="661">
        <f t="shared" si="18"/>
        <v>-10000</v>
      </c>
      <c r="L381" s="661"/>
    </row>
    <row r="382" spans="1:12" ht="12.75">
      <c r="A382" s="233">
        <v>9</v>
      </c>
      <c r="B382" s="11" t="s">
        <v>10</v>
      </c>
      <c r="C382" s="10">
        <v>351</v>
      </c>
      <c r="D382" s="18" t="s">
        <v>17</v>
      </c>
      <c r="E382" s="13" t="e">
        <f>SUM(#REF!+E380)*0.27</f>
        <v>#REF!</v>
      </c>
      <c r="H382" s="669">
        <v>20250</v>
      </c>
      <c r="I382" s="648">
        <v>13500</v>
      </c>
      <c r="J382" s="649">
        <f t="shared" si="19"/>
        <v>33750</v>
      </c>
      <c r="K382" s="648">
        <f t="shared" si="18"/>
        <v>-2520</v>
      </c>
      <c r="L382" s="648">
        <v>31230</v>
      </c>
    </row>
    <row r="383" spans="1:12" ht="12.75">
      <c r="A383" s="233">
        <v>10</v>
      </c>
      <c r="B383" s="11" t="s">
        <v>10</v>
      </c>
      <c r="C383" s="15">
        <v>35</v>
      </c>
      <c r="D383" s="19" t="s">
        <v>606</v>
      </c>
      <c r="E383" s="25" t="e">
        <f>SUM(E382:E382)</f>
        <v>#REF!</v>
      </c>
      <c r="H383" s="678">
        <f>SUM(H382:H382)</f>
        <v>20250</v>
      </c>
      <c r="I383" s="661">
        <f>SUM(I382)</f>
        <v>13500</v>
      </c>
      <c r="J383" s="653">
        <f t="shared" si="19"/>
        <v>33750</v>
      </c>
      <c r="K383" s="661">
        <f t="shared" si="18"/>
        <v>-2520</v>
      </c>
      <c r="L383" s="661">
        <f>SUM(L382)</f>
        <v>31230</v>
      </c>
    </row>
    <row r="384" spans="1:12" ht="12.75">
      <c r="A384" s="233">
        <v>11</v>
      </c>
      <c r="B384" s="11" t="s">
        <v>10</v>
      </c>
      <c r="C384" s="15">
        <v>3</v>
      </c>
      <c r="D384" s="19" t="s">
        <v>607</v>
      </c>
      <c r="E384" s="20" t="e">
        <f>SUM(#REF!+E381+E383)</f>
        <v>#REF!</v>
      </c>
      <c r="H384" s="656">
        <f>SUM(H381+H383+H379)</f>
        <v>95250</v>
      </c>
      <c r="I384" s="717">
        <f>SUM(I381+I383+I379)</f>
        <v>63500</v>
      </c>
      <c r="J384" s="653">
        <f t="shared" si="19"/>
        <v>158750</v>
      </c>
      <c r="K384" s="656">
        <f>SUM(K381+K383+K379)</f>
        <v>-11853</v>
      </c>
      <c r="L384" s="656">
        <f>SUM(L381+L383+L379)</f>
        <v>146897</v>
      </c>
    </row>
    <row r="385" spans="1:16" s="293" customFormat="1" ht="12.75">
      <c r="A385" s="233">
        <v>12</v>
      </c>
      <c r="B385" s="11" t="s">
        <v>10</v>
      </c>
      <c r="C385" s="382">
        <v>632</v>
      </c>
      <c r="D385" s="383" t="s">
        <v>1059</v>
      </c>
      <c r="E385" s="384"/>
      <c r="F385" s="292"/>
      <c r="H385" s="692"/>
      <c r="I385" s="718"/>
      <c r="J385" s="714"/>
      <c r="K385" s="648">
        <f>L385-J385</f>
        <v>10236</v>
      </c>
      <c r="L385" s="664">
        <v>10236</v>
      </c>
      <c r="P385"/>
    </row>
    <row r="386" spans="1:16" s="293" customFormat="1" ht="12.75">
      <c r="A386" s="233">
        <v>13</v>
      </c>
      <c r="B386" s="11" t="s">
        <v>10</v>
      </c>
      <c r="C386" s="382">
        <v>672</v>
      </c>
      <c r="D386" s="383" t="s">
        <v>1060</v>
      </c>
      <c r="E386" s="384"/>
      <c r="F386" s="292"/>
      <c r="H386" s="692"/>
      <c r="I386" s="718"/>
      <c r="J386" s="714"/>
      <c r="K386" s="648">
        <f>L386-J386</f>
        <v>2764</v>
      </c>
      <c r="L386" s="664">
        <v>2764</v>
      </c>
      <c r="P386"/>
    </row>
    <row r="387" spans="1:12" ht="12.75">
      <c r="A387" s="233">
        <v>14</v>
      </c>
      <c r="B387" s="11" t="s">
        <v>10</v>
      </c>
      <c r="C387" s="380">
        <v>6</v>
      </c>
      <c r="D387" s="381" t="s">
        <v>1052</v>
      </c>
      <c r="E387" s="20"/>
      <c r="H387" s="656"/>
      <c r="I387" s="717"/>
      <c r="J387" s="716"/>
      <c r="K387" s="661">
        <f t="shared" si="18"/>
        <v>13000</v>
      </c>
      <c r="L387" s="661">
        <f>SUM(L385:L386)</f>
        <v>13000</v>
      </c>
    </row>
    <row r="388" spans="1:12" ht="12.75">
      <c r="A388" s="876">
        <v>15</v>
      </c>
      <c r="B388" s="894" t="s">
        <v>609</v>
      </c>
      <c r="C388" s="923"/>
      <c r="D388" s="924"/>
      <c r="E388" s="919" t="e">
        <f>SUM(E375+E377+E384)</f>
        <v>#REF!</v>
      </c>
      <c r="H388" s="893">
        <f>SUM(H375+H377+H384)</f>
        <v>535278</v>
      </c>
      <c r="I388" s="914">
        <f>SUM(I375+I377+I384)</f>
        <v>63500</v>
      </c>
      <c r="J388" s="866">
        <f t="shared" si="19"/>
        <v>598778</v>
      </c>
      <c r="K388" s="887">
        <f>L388-J388</f>
        <v>38745</v>
      </c>
      <c r="L388" s="893">
        <f>L375+L377+L384+L387</f>
        <v>637523</v>
      </c>
    </row>
    <row r="389" spans="1:12" ht="12.75">
      <c r="A389" s="877"/>
      <c r="B389" s="246"/>
      <c r="C389" s="247"/>
      <c r="D389" s="248"/>
      <c r="E389" s="919"/>
      <c r="H389" s="893"/>
      <c r="I389" s="914"/>
      <c r="J389" s="867"/>
      <c r="K389" s="888"/>
      <c r="L389" s="893"/>
    </row>
    <row r="390" spans="3:8" ht="12.75">
      <c r="C390" s="35"/>
      <c r="D390" s="30"/>
      <c r="E390" s="36"/>
      <c r="F390" s="37"/>
      <c r="G390" s="38"/>
      <c r="H390" s="36"/>
    </row>
    <row r="391" spans="1:8" ht="12.75">
      <c r="A391" s="235"/>
      <c r="D391" s="3" t="s">
        <v>89</v>
      </c>
      <c r="E391" s="4"/>
      <c r="H391" s="4"/>
    </row>
    <row r="392" spans="4:8" ht="12.75">
      <c r="D392" s="3" t="s">
        <v>90</v>
      </c>
      <c r="E392" s="4"/>
      <c r="G392" s="1"/>
      <c r="H392" s="4"/>
    </row>
    <row r="393" spans="4:8" ht="12.75">
      <c r="D393" s="67" t="s">
        <v>91</v>
      </c>
      <c r="E393" s="6"/>
      <c r="F393" s="1">
        <v>55214</v>
      </c>
      <c r="H393" s="7"/>
    </row>
    <row r="394" spans="1:12" ht="12.75">
      <c r="A394" s="876" t="s">
        <v>311</v>
      </c>
      <c r="B394" s="10" t="s">
        <v>2</v>
      </c>
      <c r="C394" s="10"/>
      <c r="D394" s="8" t="s">
        <v>3</v>
      </c>
      <c r="E394" s="9" t="s">
        <v>4</v>
      </c>
      <c r="F394" s="1">
        <v>511112</v>
      </c>
      <c r="H394" s="9" t="s">
        <v>4</v>
      </c>
      <c r="I394" s="294" t="s">
        <v>5</v>
      </c>
      <c r="J394" s="372" t="s">
        <v>6</v>
      </c>
      <c r="K394" s="440" t="s">
        <v>314</v>
      </c>
      <c r="L394" s="455" t="s">
        <v>666</v>
      </c>
    </row>
    <row r="395" spans="1:12" ht="12.75">
      <c r="A395" s="877"/>
      <c r="B395" s="10" t="s">
        <v>7</v>
      </c>
      <c r="C395" s="10"/>
      <c r="D395" s="8" t="s">
        <v>8</v>
      </c>
      <c r="E395" s="9" t="s">
        <v>9</v>
      </c>
      <c r="H395" s="9" t="s">
        <v>869</v>
      </c>
      <c r="I395" s="294" t="s">
        <v>931</v>
      </c>
      <c r="J395" s="372" t="s">
        <v>932</v>
      </c>
      <c r="K395" s="294" t="s">
        <v>1018</v>
      </c>
      <c r="L395" s="464" t="s">
        <v>1027</v>
      </c>
    </row>
    <row r="396" spans="1:12" ht="12.75">
      <c r="A396" s="224">
        <v>1</v>
      </c>
      <c r="B396" s="11" t="s">
        <v>10</v>
      </c>
      <c r="C396" s="10">
        <v>1101</v>
      </c>
      <c r="D396" s="12" t="s">
        <v>40</v>
      </c>
      <c r="E396" s="13">
        <v>1461000</v>
      </c>
      <c r="F396" s="1">
        <v>53111</v>
      </c>
      <c r="H396" s="669">
        <v>342000</v>
      </c>
      <c r="I396" s="648">
        <v>-342000</v>
      </c>
      <c r="J396" s="649">
        <f>SUM(H396:I396)</f>
        <v>0</v>
      </c>
      <c r="K396" s="648">
        <f aca="true" t="shared" si="20" ref="K396:K427">L396-J396</f>
        <v>0</v>
      </c>
      <c r="L396" s="648"/>
    </row>
    <row r="397" spans="1:12" ht="12.75">
      <c r="A397" s="224">
        <v>2</v>
      </c>
      <c r="B397" s="11" t="s">
        <v>10</v>
      </c>
      <c r="C397" s="15">
        <v>11</v>
      </c>
      <c r="D397" s="19" t="s">
        <v>610</v>
      </c>
      <c r="E397" s="17">
        <f>SUM(E396)</f>
        <v>1461000</v>
      </c>
      <c r="H397" s="652">
        <f>SUM(H396)</f>
        <v>342000</v>
      </c>
      <c r="I397" s="661">
        <f>SUM(I396)</f>
        <v>-342000</v>
      </c>
      <c r="J397" s="653">
        <f aca="true" t="shared" si="21" ref="J397:J428">SUM(H397:I397)</f>
        <v>0</v>
      </c>
      <c r="K397" s="661">
        <f t="shared" si="20"/>
        <v>0</v>
      </c>
      <c r="L397" s="661"/>
    </row>
    <row r="398" spans="1:12" ht="12.75">
      <c r="A398" s="224">
        <v>3</v>
      </c>
      <c r="B398" s="11" t="s">
        <v>10</v>
      </c>
      <c r="C398" s="10">
        <v>122</v>
      </c>
      <c r="D398" s="18" t="s">
        <v>88</v>
      </c>
      <c r="E398" s="13">
        <v>354000</v>
      </c>
      <c r="F398" s="1">
        <v>53111</v>
      </c>
      <c r="H398" s="669">
        <v>110000</v>
      </c>
      <c r="I398" s="648">
        <v>-110000</v>
      </c>
      <c r="J398" s="649">
        <f t="shared" si="21"/>
        <v>0</v>
      </c>
      <c r="K398" s="648">
        <f t="shared" si="20"/>
        <v>0</v>
      </c>
      <c r="L398" s="648"/>
    </row>
    <row r="399" spans="1:12" ht="12.75">
      <c r="A399" s="224">
        <v>4</v>
      </c>
      <c r="B399" s="11" t="s">
        <v>10</v>
      </c>
      <c r="C399" s="15">
        <v>12</v>
      </c>
      <c r="D399" s="19" t="s">
        <v>611</v>
      </c>
      <c r="E399" s="17">
        <f>SUM(E398)</f>
        <v>354000</v>
      </c>
      <c r="F399" s="1">
        <v>53111</v>
      </c>
      <c r="H399" s="652">
        <f>SUM(H398)</f>
        <v>110000</v>
      </c>
      <c r="I399" s="661">
        <f>SUM(I398)</f>
        <v>-110000</v>
      </c>
      <c r="J399" s="653">
        <f t="shared" si="21"/>
        <v>0</v>
      </c>
      <c r="K399" s="661">
        <f t="shared" si="20"/>
        <v>0</v>
      </c>
      <c r="L399" s="661"/>
    </row>
    <row r="400" spans="1:12" ht="12.75">
      <c r="A400" s="224">
        <v>5</v>
      </c>
      <c r="B400" s="11" t="s">
        <v>10</v>
      </c>
      <c r="C400" s="10">
        <v>2</v>
      </c>
      <c r="D400" s="18" t="s">
        <v>612</v>
      </c>
      <c r="E400" s="13">
        <f>SUM(E399)*27%</f>
        <v>95580</v>
      </c>
      <c r="H400" s="669">
        <v>122040</v>
      </c>
      <c r="I400" s="648">
        <v>-122040</v>
      </c>
      <c r="J400" s="649">
        <f t="shared" si="21"/>
        <v>0</v>
      </c>
      <c r="K400" s="648">
        <f t="shared" si="20"/>
        <v>0</v>
      </c>
      <c r="L400" s="648"/>
    </row>
    <row r="401" spans="1:12" ht="12.75">
      <c r="A401" s="224">
        <v>6</v>
      </c>
      <c r="B401" s="11" t="s">
        <v>10</v>
      </c>
      <c r="C401" s="15">
        <v>2</v>
      </c>
      <c r="D401" s="64" t="s">
        <v>566</v>
      </c>
      <c r="E401" s="20">
        <f>SUM(E400:E400)</f>
        <v>95580</v>
      </c>
      <c r="F401" s="1">
        <v>54411</v>
      </c>
      <c r="H401" s="656">
        <f>SUM(H400:H400)</f>
        <v>122040</v>
      </c>
      <c r="I401" s="661">
        <f>SUM(I400)</f>
        <v>-122040</v>
      </c>
      <c r="J401" s="653">
        <f t="shared" si="21"/>
        <v>0</v>
      </c>
      <c r="K401" s="661">
        <f t="shared" si="20"/>
        <v>0</v>
      </c>
      <c r="L401" s="661"/>
    </row>
    <row r="402" spans="1:12" ht="12.75">
      <c r="A402" s="224">
        <v>7</v>
      </c>
      <c r="B402" s="11" t="s">
        <v>10</v>
      </c>
      <c r="C402" s="10">
        <v>312</v>
      </c>
      <c r="D402" s="39" t="s">
        <v>146</v>
      </c>
      <c r="E402" s="40">
        <v>800000</v>
      </c>
      <c r="H402" s="657">
        <v>700000</v>
      </c>
      <c r="I402" s="648"/>
      <c r="J402" s="649">
        <f t="shared" si="21"/>
        <v>700000</v>
      </c>
      <c r="K402" s="648">
        <f t="shared" si="20"/>
        <v>-91767</v>
      </c>
      <c r="L402" s="648">
        <v>608233</v>
      </c>
    </row>
    <row r="403" spans="1:12" ht="12.75">
      <c r="A403" s="224">
        <v>8</v>
      </c>
      <c r="B403" s="11" t="s">
        <v>10</v>
      </c>
      <c r="C403" s="10">
        <v>311</v>
      </c>
      <c r="D403" s="41" t="s">
        <v>92</v>
      </c>
      <c r="E403" s="40"/>
      <c r="H403" s="657">
        <v>444000</v>
      </c>
      <c r="I403" s="648"/>
      <c r="J403" s="649">
        <f t="shared" si="21"/>
        <v>444000</v>
      </c>
      <c r="K403" s="648">
        <f t="shared" si="20"/>
        <v>-387657</v>
      </c>
      <c r="L403" s="648">
        <v>56343</v>
      </c>
    </row>
    <row r="404" spans="1:12" ht="12.75">
      <c r="A404" s="224">
        <v>9</v>
      </c>
      <c r="B404" s="11" t="s">
        <v>10</v>
      </c>
      <c r="C404" s="10">
        <v>312</v>
      </c>
      <c r="D404" s="41" t="s">
        <v>1094</v>
      </c>
      <c r="E404" s="40"/>
      <c r="H404" s="657"/>
      <c r="I404" s="648"/>
      <c r="J404" s="649"/>
      <c r="K404" s="648">
        <f t="shared" si="20"/>
        <v>118733</v>
      </c>
      <c r="L404" s="648">
        <v>118733</v>
      </c>
    </row>
    <row r="405" spans="1:13" ht="12.75">
      <c r="A405" s="224">
        <v>10</v>
      </c>
      <c r="B405" s="11" t="s">
        <v>10</v>
      </c>
      <c r="C405" s="10">
        <v>312</v>
      </c>
      <c r="D405" s="41" t="s">
        <v>1095</v>
      </c>
      <c r="E405" s="40"/>
      <c r="H405" s="657"/>
      <c r="I405" s="648"/>
      <c r="J405" s="649"/>
      <c r="K405" s="648">
        <f t="shared" si="20"/>
        <v>184753</v>
      </c>
      <c r="L405" s="648">
        <v>184753</v>
      </c>
      <c r="M405" s="433"/>
    </row>
    <row r="406" spans="1:12" ht="12.75">
      <c r="A406" s="224">
        <v>11</v>
      </c>
      <c r="B406" s="11" t="s">
        <v>10</v>
      </c>
      <c r="C406" s="15">
        <v>31</v>
      </c>
      <c r="D406" s="19" t="s">
        <v>613</v>
      </c>
      <c r="E406" s="20">
        <f>SUM(E402)</f>
        <v>800000</v>
      </c>
      <c r="F406" s="1">
        <v>55214</v>
      </c>
      <c r="H406" s="656">
        <f>SUM(H402+H403)</f>
        <v>1144000</v>
      </c>
      <c r="I406" s="661"/>
      <c r="J406" s="653">
        <f t="shared" si="21"/>
        <v>1144000</v>
      </c>
      <c r="K406" s="661">
        <f t="shared" si="20"/>
        <v>-175938</v>
      </c>
      <c r="L406" s="661">
        <f>SUM(L402:L405)</f>
        <v>968062</v>
      </c>
    </row>
    <row r="407" spans="1:12" ht="12.75">
      <c r="A407" s="224">
        <v>12</v>
      </c>
      <c r="B407" s="11" t="s">
        <v>10</v>
      </c>
      <c r="C407" s="10">
        <v>331</v>
      </c>
      <c r="D407" s="33" t="s">
        <v>93</v>
      </c>
      <c r="E407" s="13">
        <v>1350000</v>
      </c>
      <c r="F407" s="1">
        <v>55217</v>
      </c>
      <c r="H407" s="647">
        <v>650000</v>
      </c>
      <c r="I407" s="648"/>
      <c r="J407" s="649">
        <f t="shared" si="21"/>
        <v>650000</v>
      </c>
      <c r="K407" s="648">
        <f t="shared" si="20"/>
        <v>300336</v>
      </c>
      <c r="L407" s="648">
        <v>950336</v>
      </c>
    </row>
    <row r="408" spans="1:13" ht="12.75">
      <c r="A408" s="224">
        <v>13</v>
      </c>
      <c r="B408" s="11" t="s">
        <v>10</v>
      </c>
      <c r="C408" s="10">
        <v>331</v>
      </c>
      <c r="D408" s="33" t="s">
        <v>27</v>
      </c>
      <c r="E408" s="13">
        <v>220000</v>
      </c>
      <c r="F408" s="1">
        <v>552192</v>
      </c>
      <c r="H408" s="647">
        <v>110000</v>
      </c>
      <c r="I408" s="648"/>
      <c r="J408" s="649">
        <f t="shared" si="21"/>
        <v>110000</v>
      </c>
      <c r="K408" s="648">
        <f t="shared" si="20"/>
        <v>26489</v>
      </c>
      <c r="L408" s="648">
        <v>136489</v>
      </c>
      <c r="M408" s="433"/>
    </row>
    <row r="409" spans="1:12" ht="12.75">
      <c r="A409" s="224">
        <v>14</v>
      </c>
      <c r="B409" s="11" t="s">
        <v>10</v>
      </c>
      <c r="C409" s="10">
        <v>331</v>
      </c>
      <c r="D409" s="33" t="s">
        <v>28</v>
      </c>
      <c r="E409" s="13">
        <v>100000</v>
      </c>
      <c r="F409" s="1">
        <v>55218</v>
      </c>
      <c r="H409" s="647">
        <v>20000</v>
      </c>
      <c r="I409" s="648"/>
      <c r="J409" s="649">
        <f t="shared" si="21"/>
        <v>20000</v>
      </c>
      <c r="K409" s="648">
        <f t="shared" si="20"/>
        <v>5409</v>
      </c>
      <c r="L409" s="648">
        <v>25409</v>
      </c>
    </row>
    <row r="410" spans="1:12" ht="12.75">
      <c r="A410" s="224">
        <v>15</v>
      </c>
      <c r="B410" s="11" t="s">
        <v>10</v>
      </c>
      <c r="C410" s="10">
        <v>332</v>
      </c>
      <c r="D410" s="33" t="s">
        <v>443</v>
      </c>
      <c r="E410" s="13"/>
      <c r="H410" s="647"/>
      <c r="I410" s="648"/>
      <c r="J410" s="649"/>
      <c r="K410" s="648">
        <f t="shared" si="20"/>
        <v>186614</v>
      </c>
      <c r="L410" s="648">
        <v>186614</v>
      </c>
    </row>
    <row r="411" spans="1:12" ht="12.75">
      <c r="A411" s="224">
        <v>16</v>
      </c>
      <c r="B411" s="11" t="s">
        <v>10</v>
      </c>
      <c r="C411" s="10">
        <v>333</v>
      </c>
      <c r="D411" s="33" t="s">
        <v>1061</v>
      </c>
      <c r="E411" s="13"/>
      <c r="H411" s="647"/>
      <c r="I411" s="648"/>
      <c r="J411" s="649"/>
      <c r="K411" s="648">
        <f t="shared" si="20"/>
        <v>28000</v>
      </c>
      <c r="L411" s="648">
        <v>28000</v>
      </c>
    </row>
    <row r="412" spans="1:12" ht="12.75">
      <c r="A412" s="224">
        <v>17</v>
      </c>
      <c r="B412" s="11" t="s">
        <v>10</v>
      </c>
      <c r="C412" s="48">
        <v>334</v>
      </c>
      <c r="D412" s="33" t="s">
        <v>150</v>
      </c>
      <c r="E412" s="14">
        <v>30000</v>
      </c>
      <c r="F412" s="37"/>
      <c r="G412" s="38"/>
      <c r="H412" s="647">
        <v>200000</v>
      </c>
      <c r="I412" s="648"/>
      <c r="J412" s="649">
        <f>SUM(H412:I412)</f>
        <v>200000</v>
      </c>
      <c r="K412" s="648">
        <f t="shared" si="20"/>
        <v>-108402</v>
      </c>
      <c r="L412" s="648">
        <v>91598</v>
      </c>
    </row>
    <row r="413" spans="1:12" ht="12.75">
      <c r="A413" s="224">
        <v>18</v>
      </c>
      <c r="B413" s="11" t="s">
        <v>10</v>
      </c>
      <c r="C413" s="10">
        <v>336</v>
      </c>
      <c r="D413" s="33" t="s">
        <v>94</v>
      </c>
      <c r="E413" s="13"/>
      <c r="H413" s="647">
        <v>200000</v>
      </c>
      <c r="I413" s="648"/>
      <c r="J413" s="649">
        <f>SUM(H413:I413)</f>
        <v>200000</v>
      </c>
      <c r="K413" s="648">
        <f t="shared" si="20"/>
        <v>488312</v>
      </c>
      <c r="L413" s="648">
        <v>688312</v>
      </c>
    </row>
    <row r="414" spans="1:12" ht="12.75">
      <c r="A414" s="224">
        <v>19</v>
      </c>
      <c r="B414" s="11" t="s">
        <v>10</v>
      </c>
      <c r="C414" s="10">
        <v>337</v>
      </c>
      <c r="D414" s="33" t="s">
        <v>95</v>
      </c>
      <c r="E414" s="13"/>
      <c r="H414" s="647">
        <v>160000</v>
      </c>
      <c r="I414" s="648"/>
      <c r="J414" s="649">
        <f t="shared" si="21"/>
        <v>160000</v>
      </c>
      <c r="K414" s="648">
        <f t="shared" si="20"/>
        <v>-155110</v>
      </c>
      <c r="L414" s="648">
        <v>4890</v>
      </c>
    </row>
    <row r="415" spans="1:12" ht="12.75">
      <c r="A415" s="224">
        <v>20</v>
      </c>
      <c r="B415" s="11" t="s">
        <v>10</v>
      </c>
      <c r="C415" s="10">
        <v>337</v>
      </c>
      <c r="D415" s="33" t="s">
        <v>1062</v>
      </c>
      <c r="E415" s="13"/>
      <c r="H415" s="647"/>
      <c r="I415" s="648"/>
      <c r="J415" s="649"/>
      <c r="K415" s="648">
        <f t="shared" si="20"/>
        <v>372936</v>
      </c>
      <c r="L415" s="648">
        <v>372936</v>
      </c>
    </row>
    <row r="416" spans="1:12" ht="12.75">
      <c r="A416" s="224">
        <v>21</v>
      </c>
      <c r="B416" s="11" t="s">
        <v>10</v>
      </c>
      <c r="C416" s="15">
        <v>33</v>
      </c>
      <c r="D416" s="19" t="s">
        <v>614</v>
      </c>
      <c r="E416" s="20">
        <f>SUM(E407:E415)</f>
        <v>1700000</v>
      </c>
      <c r="H416" s="656">
        <f>SUM(H407:H415)</f>
        <v>1340000</v>
      </c>
      <c r="I416" s="661"/>
      <c r="J416" s="653">
        <f t="shared" si="21"/>
        <v>1340000</v>
      </c>
      <c r="K416" s="661">
        <f>L416-J416</f>
        <v>1144584</v>
      </c>
      <c r="L416" s="661">
        <f>SUM(L407:L415)</f>
        <v>2484584</v>
      </c>
    </row>
    <row r="417" spans="1:12" ht="12.75">
      <c r="A417" s="224">
        <v>22</v>
      </c>
      <c r="B417" s="11" t="s">
        <v>10</v>
      </c>
      <c r="C417" s="10">
        <v>342</v>
      </c>
      <c r="D417" s="18" t="s">
        <v>16</v>
      </c>
      <c r="E417" s="13">
        <v>150000</v>
      </c>
      <c r="H417" s="647">
        <v>300000</v>
      </c>
      <c r="I417" s="648"/>
      <c r="J417" s="649">
        <f t="shared" si="21"/>
        <v>300000</v>
      </c>
      <c r="K417" s="648">
        <f t="shared" si="20"/>
        <v>-130382</v>
      </c>
      <c r="L417" s="648">
        <v>169618</v>
      </c>
    </row>
    <row r="418" spans="1:12" ht="12.75">
      <c r="A418" s="224">
        <v>23</v>
      </c>
      <c r="B418" s="11" t="s">
        <v>10</v>
      </c>
      <c r="C418" s="10">
        <v>341</v>
      </c>
      <c r="D418" s="18" t="s">
        <v>85</v>
      </c>
      <c r="E418" s="13"/>
      <c r="H418" s="647"/>
      <c r="I418" s="648"/>
      <c r="J418" s="649"/>
      <c r="K418" s="648">
        <f t="shared" si="20"/>
        <v>17270</v>
      </c>
      <c r="L418" s="648">
        <v>17270</v>
      </c>
    </row>
    <row r="419" spans="1:12" ht="12.75">
      <c r="A419" s="224">
        <v>24</v>
      </c>
      <c r="B419" s="11" t="s">
        <v>10</v>
      </c>
      <c r="C419" s="26">
        <v>34</v>
      </c>
      <c r="D419" s="27" t="s">
        <v>615</v>
      </c>
      <c r="E419" s="24">
        <f>SUM(E417)</f>
        <v>150000</v>
      </c>
      <c r="H419" s="659">
        <f>SUM(H417)</f>
        <v>300000</v>
      </c>
      <c r="I419" s="661"/>
      <c r="J419" s="653">
        <f t="shared" si="21"/>
        <v>300000</v>
      </c>
      <c r="K419" s="661">
        <f t="shared" si="20"/>
        <v>-113112</v>
      </c>
      <c r="L419" s="661">
        <f>SUM(L417:L418)</f>
        <v>186888</v>
      </c>
    </row>
    <row r="420" spans="1:12" ht="12.75">
      <c r="A420" s="224">
        <v>25</v>
      </c>
      <c r="B420" s="11" t="s">
        <v>10</v>
      </c>
      <c r="C420" s="10">
        <v>351</v>
      </c>
      <c r="D420" s="18" t="s">
        <v>17</v>
      </c>
      <c r="E420" s="13" t="e">
        <f>SUM(E406+E407+E408+E409+#REF!)*0.27</f>
        <v>#REF!</v>
      </c>
      <c r="H420" s="647">
        <v>1021680</v>
      </c>
      <c r="I420" s="648"/>
      <c r="J420" s="649">
        <f t="shared" si="21"/>
        <v>1021680</v>
      </c>
      <c r="K420" s="648">
        <f t="shared" si="20"/>
        <v>-269434</v>
      </c>
      <c r="L420" s="648">
        <v>752246</v>
      </c>
    </row>
    <row r="421" spans="1:12" ht="12.75">
      <c r="A421" s="224">
        <v>26</v>
      </c>
      <c r="B421" s="11" t="s">
        <v>10</v>
      </c>
      <c r="C421" s="10">
        <v>355</v>
      </c>
      <c r="D421" s="18" t="s">
        <v>987</v>
      </c>
      <c r="E421" s="13"/>
      <c r="H421" s="647"/>
      <c r="I421" s="648">
        <v>268141</v>
      </c>
      <c r="J421" s="649">
        <f t="shared" si="21"/>
        <v>268141</v>
      </c>
      <c r="K421" s="648">
        <f t="shared" si="20"/>
        <v>-23094</v>
      </c>
      <c r="L421" s="648">
        <v>245047</v>
      </c>
    </row>
    <row r="422" spans="1:16" s="1" customFormat="1" ht="12.75">
      <c r="A422" s="224">
        <v>27</v>
      </c>
      <c r="B422" s="11" t="s">
        <v>10</v>
      </c>
      <c r="C422" s="15">
        <v>35</v>
      </c>
      <c r="D422" s="19" t="s">
        <v>616</v>
      </c>
      <c r="E422" s="25" t="e">
        <f>SUM(E420:E420)</f>
        <v>#REF!</v>
      </c>
      <c r="G422"/>
      <c r="H422" s="659">
        <f>SUM(H420:H420)</f>
        <v>1021680</v>
      </c>
      <c r="I422" s="661">
        <f>SUM(I420:I421)</f>
        <v>268141</v>
      </c>
      <c r="J422" s="653">
        <f t="shared" si="21"/>
        <v>1289821</v>
      </c>
      <c r="K422" s="661">
        <f t="shared" si="20"/>
        <v>-292528</v>
      </c>
      <c r="L422" s="661">
        <f>SUM(L420:L421)</f>
        <v>997293</v>
      </c>
      <c r="P422"/>
    </row>
    <row r="423" spans="1:12" ht="12.75">
      <c r="A423" s="224">
        <v>28</v>
      </c>
      <c r="B423" s="11" t="s">
        <v>10</v>
      </c>
      <c r="C423" s="15">
        <v>3</v>
      </c>
      <c r="D423" s="19" t="s">
        <v>617</v>
      </c>
      <c r="E423" s="20" t="e">
        <f>SUM(E402+#REF!+E420)</f>
        <v>#REF!</v>
      </c>
      <c r="H423" s="656">
        <f>SUM(H406+H419+H416+H422)</f>
        <v>3805680</v>
      </c>
      <c r="I423" s="717">
        <f>SUM(I406+I419+I416+I422)</f>
        <v>268141</v>
      </c>
      <c r="J423" s="653">
        <f t="shared" si="21"/>
        <v>4073821</v>
      </c>
      <c r="K423" s="661">
        <f t="shared" si="20"/>
        <v>563006</v>
      </c>
      <c r="L423" s="656">
        <f>SUM(L406+L419+L416+L422)</f>
        <v>4636827</v>
      </c>
    </row>
    <row r="424" spans="1:16" s="293" customFormat="1" ht="12.75">
      <c r="A424" s="224">
        <v>29</v>
      </c>
      <c r="B424" s="11" t="s">
        <v>10</v>
      </c>
      <c r="C424" s="382">
        <v>61</v>
      </c>
      <c r="D424" s="467" t="s">
        <v>989</v>
      </c>
      <c r="E424" s="384"/>
      <c r="F424" s="292"/>
      <c r="H424" s="692"/>
      <c r="I424" s="718">
        <v>661000</v>
      </c>
      <c r="J424" s="714">
        <f>SUM(I424)</f>
        <v>661000</v>
      </c>
      <c r="K424" s="648">
        <f t="shared" si="20"/>
        <v>0</v>
      </c>
      <c r="L424" s="664">
        <v>661000</v>
      </c>
      <c r="P424"/>
    </row>
    <row r="425" spans="1:16" s="293" customFormat="1" ht="12.75">
      <c r="A425" s="224">
        <v>30</v>
      </c>
      <c r="B425" s="11" t="s">
        <v>10</v>
      </c>
      <c r="C425" s="382">
        <v>63</v>
      </c>
      <c r="D425" s="467" t="s">
        <v>1063</v>
      </c>
      <c r="E425" s="384"/>
      <c r="F425" s="292"/>
      <c r="H425" s="692"/>
      <c r="I425" s="718"/>
      <c r="J425" s="714"/>
      <c r="K425" s="648">
        <f t="shared" si="20"/>
        <v>7023</v>
      </c>
      <c r="L425" s="664">
        <v>7023</v>
      </c>
      <c r="P425"/>
    </row>
    <row r="426" spans="1:16" s="293" customFormat="1" ht="12.75">
      <c r="A426" s="224">
        <v>31</v>
      </c>
      <c r="B426" s="11" t="s">
        <v>10</v>
      </c>
      <c r="C426" s="382">
        <v>67</v>
      </c>
      <c r="D426" s="467" t="s">
        <v>884</v>
      </c>
      <c r="E426" s="384"/>
      <c r="F426" s="292"/>
      <c r="H426" s="692"/>
      <c r="I426" s="718">
        <v>48330</v>
      </c>
      <c r="J426" s="714">
        <f>SUM(I426)</f>
        <v>48330</v>
      </c>
      <c r="K426" s="648">
        <f t="shared" si="20"/>
        <v>0</v>
      </c>
      <c r="L426" s="664">
        <v>48330</v>
      </c>
      <c r="P426"/>
    </row>
    <row r="427" spans="1:12" ht="12.75">
      <c r="A427" s="224">
        <v>32</v>
      </c>
      <c r="B427" s="11" t="s">
        <v>10</v>
      </c>
      <c r="C427" s="380">
        <v>6</v>
      </c>
      <c r="D427" s="381" t="s">
        <v>1052</v>
      </c>
      <c r="E427" s="20"/>
      <c r="H427" s="656"/>
      <c r="I427" s="717">
        <f>SUM(I424:I426)</f>
        <v>709330</v>
      </c>
      <c r="J427" s="716">
        <f>SUM(J424:J426)</f>
        <v>709330</v>
      </c>
      <c r="K427" s="661">
        <f t="shared" si="20"/>
        <v>7023</v>
      </c>
      <c r="L427" s="661">
        <f>SUM(L424:L426)</f>
        <v>716353</v>
      </c>
    </row>
    <row r="428" spans="1:12" ht="12.75">
      <c r="A428" s="876">
        <v>33</v>
      </c>
      <c r="B428" s="894" t="s">
        <v>618</v>
      </c>
      <c r="C428" s="895"/>
      <c r="D428" s="896"/>
      <c r="E428" s="919" t="e">
        <f>SUM(#REF!)</f>
        <v>#REF!</v>
      </c>
      <c r="H428" s="893">
        <f>SUM(H397+H399+H401+H423)</f>
        <v>4379720</v>
      </c>
      <c r="I428" s="915">
        <f>SUM(I397+I399+I401+I423+I427)</f>
        <v>403431</v>
      </c>
      <c r="J428" s="866">
        <f t="shared" si="21"/>
        <v>4783151</v>
      </c>
      <c r="K428" s="893">
        <f>SUM(K397+K399+K401+K423+K427)</f>
        <v>570029</v>
      </c>
      <c r="L428" s="893">
        <f>SUM(L397+L399+L401+L423+L427)</f>
        <v>5353180</v>
      </c>
    </row>
    <row r="429" spans="1:12" ht="12.75">
      <c r="A429" s="877"/>
      <c r="B429" s="897"/>
      <c r="C429" s="898"/>
      <c r="D429" s="899"/>
      <c r="E429" s="919"/>
      <c r="H429" s="893"/>
      <c r="I429" s="916"/>
      <c r="J429" s="867"/>
      <c r="K429" s="893"/>
      <c r="L429" s="893"/>
    </row>
    <row r="431" spans="4:8" ht="12.75">
      <c r="D431" s="3" t="s">
        <v>96</v>
      </c>
      <c r="E431" s="4"/>
      <c r="H431" s="4"/>
    </row>
    <row r="432" spans="4:8" ht="12.75">
      <c r="D432" s="3" t="s">
        <v>840</v>
      </c>
      <c r="E432" s="4"/>
      <c r="H432" s="4"/>
    </row>
    <row r="433" spans="4:8" ht="12.75">
      <c r="D433" s="3"/>
      <c r="E433" s="6"/>
      <c r="F433" s="1">
        <v>38115</v>
      </c>
      <c r="H433" s="7"/>
    </row>
    <row r="434" spans="1:12" ht="12.75">
      <c r="A434" s="891" t="s">
        <v>311</v>
      </c>
      <c r="B434" s="10" t="s">
        <v>2</v>
      </c>
      <c r="C434" s="10"/>
      <c r="D434" s="8" t="s">
        <v>3</v>
      </c>
      <c r="E434" s="9" t="s">
        <v>4</v>
      </c>
      <c r="F434" s="10">
        <v>511112</v>
      </c>
      <c r="G434" s="249"/>
      <c r="H434" s="9" t="s">
        <v>4</v>
      </c>
      <c r="I434" s="294" t="s">
        <v>5</v>
      </c>
      <c r="J434" s="372" t="s">
        <v>6</v>
      </c>
      <c r="K434" s="440" t="s">
        <v>314</v>
      </c>
      <c r="L434" s="440" t="s">
        <v>666</v>
      </c>
    </row>
    <row r="435" spans="1:12" ht="12.75">
      <c r="A435" s="891"/>
      <c r="B435" s="10" t="s">
        <v>7</v>
      </c>
      <c r="C435" s="10"/>
      <c r="D435" s="8" t="s">
        <v>8</v>
      </c>
      <c r="E435" s="9" t="s">
        <v>9</v>
      </c>
      <c r="F435" s="10"/>
      <c r="G435" s="249"/>
      <c r="H435" s="9" t="s">
        <v>869</v>
      </c>
      <c r="I435" s="294" t="s">
        <v>931</v>
      </c>
      <c r="J435" s="372" t="s">
        <v>932</v>
      </c>
      <c r="K435" s="294" t="s">
        <v>1018</v>
      </c>
      <c r="L435" s="294" t="s">
        <v>1027</v>
      </c>
    </row>
    <row r="436" spans="1:12" ht="12.75">
      <c r="A436" s="233">
        <v>1</v>
      </c>
      <c r="B436" s="10" t="s">
        <v>10</v>
      </c>
      <c r="C436" s="10">
        <v>512</v>
      </c>
      <c r="D436" s="256" t="s">
        <v>927</v>
      </c>
      <c r="E436" s="9"/>
      <c r="F436" s="10"/>
      <c r="G436" s="249"/>
      <c r="H436" s="719">
        <v>2700000</v>
      </c>
      <c r="I436" s="648">
        <v>-2300000</v>
      </c>
      <c r="J436" s="649">
        <v>400000</v>
      </c>
      <c r="K436" s="648">
        <f aca="true" t="shared" si="22" ref="K436:K450">L436-J436</f>
        <v>0</v>
      </c>
      <c r="L436" s="648">
        <v>400000</v>
      </c>
    </row>
    <row r="437" spans="1:12" ht="12.75">
      <c r="A437" s="233">
        <v>2</v>
      </c>
      <c r="B437" s="11" t="s">
        <v>10</v>
      </c>
      <c r="C437" s="10">
        <v>512</v>
      </c>
      <c r="D437" s="33" t="s">
        <v>306</v>
      </c>
      <c r="E437" s="13">
        <v>400000</v>
      </c>
      <c r="F437" s="10">
        <v>38115</v>
      </c>
      <c r="G437" s="249"/>
      <c r="H437" s="647">
        <f>H438+H439+H440+H441+H442</f>
        <v>865000</v>
      </c>
      <c r="I437" s="648">
        <f>I438+I439+I440+I441+I442</f>
        <v>70000</v>
      </c>
      <c r="J437" s="649">
        <f>SUM(H437:I437)</f>
        <v>935000</v>
      </c>
      <c r="K437" s="648">
        <f>L437-J437</f>
        <v>102320</v>
      </c>
      <c r="L437" s="648">
        <v>1037320</v>
      </c>
    </row>
    <row r="438" spans="1:12" ht="12.75">
      <c r="A438" s="233">
        <v>3</v>
      </c>
      <c r="B438" s="11" t="s">
        <v>10</v>
      </c>
      <c r="C438" s="10">
        <v>512</v>
      </c>
      <c r="D438" s="33" t="s">
        <v>975</v>
      </c>
      <c r="E438" s="13"/>
      <c r="F438" s="10"/>
      <c r="G438" s="249"/>
      <c r="H438" s="647">
        <v>200000</v>
      </c>
      <c r="I438" s="648">
        <v>50000</v>
      </c>
      <c r="J438" s="649">
        <v>250000</v>
      </c>
      <c r="K438" s="648">
        <f t="shared" si="22"/>
        <v>-250000</v>
      </c>
      <c r="L438" s="648"/>
    </row>
    <row r="439" spans="1:12" ht="12.75">
      <c r="A439" s="233">
        <v>4</v>
      </c>
      <c r="B439" s="11" t="s">
        <v>10</v>
      </c>
      <c r="C439" s="10">
        <v>512</v>
      </c>
      <c r="D439" s="33" t="s">
        <v>900</v>
      </c>
      <c r="E439" s="13"/>
      <c r="F439" s="10"/>
      <c r="G439" s="249"/>
      <c r="H439" s="647">
        <v>200000</v>
      </c>
      <c r="I439" s="648">
        <v>100000</v>
      </c>
      <c r="J439" s="649">
        <v>300000</v>
      </c>
      <c r="K439" s="648">
        <f t="shared" si="22"/>
        <v>-300000</v>
      </c>
      <c r="L439" s="648"/>
    </row>
    <row r="440" spans="1:12" ht="12.75">
      <c r="A440" s="233">
        <v>5</v>
      </c>
      <c r="B440" s="11" t="s">
        <v>10</v>
      </c>
      <c r="C440" s="10">
        <v>512</v>
      </c>
      <c r="D440" s="33" t="s">
        <v>901</v>
      </c>
      <c r="E440" s="13"/>
      <c r="F440" s="10"/>
      <c r="G440" s="249"/>
      <c r="H440" s="647">
        <v>150000</v>
      </c>
      <c r="I440" s="648"/>
      <c r="J440" s="649">
        <v>150000</v>
      </c>
      <c r="K440" s="648">
        <f t="shared" si="22"/>
        <v>-150000</v>
      </c>
      <c r="L440" s="648"/>
    </row>
    <row r="441" spans="1:12" ht="12.75">
      <c r="A441" s="233">
        <v>6</v>
      </c>
      <c r="B441" s="11" t="s">
        <v>10</v>
      </c>
      <c r="C441" s="10">
        <v>512</v>
      </c>
      <c r="D441" s="33" t="s">
        <v>902</v>
      </c>
      <c r="E441" s="13"/>
      <c r="F441" s="10"/>
      <c r="G441" s="249"/>
      <c r="H441" s="647">
        <v>115000</v>
      </c>
      <c r="I441" s="648"/>
      <c r="J441" s="649">
        <v>115000</v>
      </c>
      <c r="K441" s="648">
        <f t="shared" si="22"/>
        <v>-115000</v>
      </c>
      <c r="L441" s="648"/>
    </row>
    <row r="442" spans="1:12" ht="12.75">
      <c r="A442" s="233">
        <v>7</v>
      </c>
      <c r="B442" s="11" t="s">
        <v>10</v>
      </c>
      <c r="C442" s="10">
        <v>512</v>
      </c>
      <c r="D442" s="33" t="s">
        <v>903</v>
      </c>
      <c r="E442" s="13"/>
      <c r="F442" s="10"/>
      <c r="G442" s="249"/>
      <c r="H442" s="647">
        <v>200000</v>
      </c>
      <c r="I442" s="648">
        <v>-80000</v>
      </c>
      <c r="J442" s="649">
        <v>120000</v>
      </c>
      <c r="K442" s="648">
        <f t="shared" si="22"/>
        <v>-120000</v>
      </c>
      <c r="L442" s="648"/>
    </row>
    <row r="443" spans="1:12" ht="12.75">
      <c r="A443" s="233">
        <v>8</v>
      </c>
      <c r="B443" s="11" t="s">
        <v>10</v>
      </c>
      <c r="C443" s="10">
        <v>512</v>
      </c>
      <c r="D443" s="33" t="s">
        <v>97</v>
      </c>
      <c r="E443" s="13">
        <v>350000</v>
      </c>
      <c r="F443" s="10">
        <v>38115</v>
      </c>
      <c r="G443" s="249"/>
      <c r="H443" s="647">
        <v>200000</v>
      </c>
      <c r="I443" s="648"/>
      <c r="J443" s="649">
        <v>200000</v>
      </c>
      <c r="K443" s="648">
        <f t="shared" si="22"/>
        <v>0</v>
      </c>
      <c r="L443" s="648">
        <v>200000</v>
      </c>
    </row>
    <row r="444" spans="1:14" ht="15" customHeight="1">
      <c r="A444" s="233">
        <v>9</v>
      </c>
      <c r="B444" s="11" t="s">
        <v>10</v>
      </c>
      <c r="C444" s="10">
        <v>512</v>
      </c>
      <c r="D444" s="33" t="s">
        <v>98</v>
      </c>
      <c r="E444" s="13">
        <v>15000</v>
      </c>
      <c r="F444" s="10"/>
      <c r="G444" s="249"/>
      <c r="H444" s="647">
        <v>15000</v>
      </c>
      <c r="I444" s="648">
        <v>-15000</v>
      </c>
      <c r="J444" s="649">
        <v>0</v>
      </c>
      <c r="K444" s="648">
        <f t="shared" si="22"/>
        <v>0</v>
      </c>
      <c r="L444" s="648"/>
      <c r="N444" s="433"/>
    </row>
    <row r="445" spans="1:12" ht="15" customHeight="1">
      <c r="A445" s="233">
        <v>10</v>
      </c>
      <c r="B445" s="11" t="s">
        <v>10</v>
      </c>
      <c r="C445" s="10">
        <v>512</v>
      </c>
      <c r="D445" s="33" t="s">
        <v>1064</v>
      </c>
      <c r="E445" s="13"/>
      <c r="F445" s="10"/>
      <c r="G445" s="249"/>
      <c r="H445" s="647"/>
      <c r="I445" s="648"/>
      <c r="J445" s="649"/>
      <c r="K445" s="648">
        <f t="shared" si="22"/>
        <v>1200000</v>
      </c>
      <c r="L445" s="648">
        <v>1200000</v>
      </c>
    </row>
    <row r="446" spans="1:12" ht="15" customHeight="1">
      <c r="A446" s="233">
        <v>11</v>
      </c>
      <c r="B446" s="11" t="s">
        <v>10</v>
      </c>
      <c r="C446" s="510">
        <v>512</v>
      </c>
      <c r="D446" s="509" t="s">
        <v>1097</v>
      </c>
      <c r="E446" s="511"/>
      <c r="F446" s="510"/>
      <c r="G446" s="512"/>
      <c r="H446" s="720"/>
      <c r="I446" s="649"/>
      <c r="J446" s="649">
        <f>J436+J437+J443</f>
        <v>1535000</v>
      </c>
      <c r="K446" s="648">
        <f t="shared" si="22"/>
        <v>1302320</v>
      </c>
      <c r="L446" s="649">
        <f>SUM(L436:L445)</f>
        <v>2837320</v>
      </c>
    </row>
    <row r="447" spans="1:12" ht="15" customHeight="1">
      <c r="A447" s="233">
        <v>12</v>
      </c>
      <c r="B447" s="11" t="s">
        <v>10</v>
      </c>
      <c r="C447" s="510">
        <v>895</v>
      </c>
      <c r="D447" s="509" t="s">
        <v>1096</v>
      </c>
      <c r="E447" s="13"/>
      <c r="F447" s="10"/>
      <c r="G447" s="249"/>
      <c r="H447" s="720">
        <v>12906902</v>
      </c>
      <c r="I447" s="649">
        <v>1000000</v>
      </c>
      <c r="J447" s="649">
        <f>SUM(H447:I447)</f>
        <v>13906902</v>
      </c>
      <c r="K447" s="648">
        <f t="shared" si="22"/>
        <v>-1000000</v>
      </c>
      <c r="L447" s="649">
        <v>12906902</v>
      </c>
    </row>
    <row r="448" spans="1:12" ht="15" customHeight="1">
      <c r="A448" s="233">
        <v>13</v>
      </c>
      <c r="B448" s="11" t="s">
        <v>10</v>
      </c>
      <c r="C448" s="10">
        <v>511</v>
      </c>
      <c r="D448" s="33" t="s">
        <v>142</v>
      </c>
      <c r="E448" s="13"/>
      <c r="F448" s="10"/>
      <c r="G448" s="249"/>
      <c r="H448" s="647">
        <v>100000</v>
      </c>
      <c r="I448" s="703">
        <v>-100000</v>
      </c>
      <c r="J448" s="704">
        <v>0</v>
      </c>
      <c r="K448" s="648">
        <f t="shared" si="22"/>
        <v>0</v>
      </c>
      <c r="L448" s="648"/>
    </row>
    <row r="449" spans="1:12" ht="15" customHeight="1">
      <c r="A449" s="233">
        <v>14</v>
      </c>
      <c r="B449" s="11" t="s">
        <v>10</v>
      </c>
      <c r="C449" s="10">
        <v>511</v>
      </c>
      <c r="D449" s="33" t="s">
        <v>307</v>
      </c>
      <c r="E449" s="13"/>
      <c r="F449" s="10"/>
      <c r="G449" s="249"/>
      <c r="H449" s="647">
        <v>100000</v>
      </c>
      <c r="I449" s="648">
        <v>-100000</v>
      </c>
      <c r="J449" s="649">
        <v>0</v>
      </c>
      <c r="K449" s="648">
        <f t="shared" si="22"/>
        <v>0</v>
      </c>
      <c r="L449" s="648"/>
    </row>
    <row r="450" spans="1:12" ht="15" customHeight="1">
      <c r="A450" s="233">
        <v>15</v>
      </c>
      <c r="B450" s="11" t="s">
        <v>10</v>
      </c>
      <c r="C450" s="10">
        <v>511</v>
      </c>
      <c r="D450" s="33" t="s">
        <v>308</v>
      </c>
      <c r="E450" s="13"/>
      <c r="F450" s="10"/>
      <c r="G450" s="249"/>
      <c r="H450" s="647">
        <v>100000</v>
      </c>
      <c r="I450" s="648">
        <v>-100000</v>
      </c>
      <c r="J450" s="649">
        <v>0</v>
      </c>
      <c r="K450" s="648">
        <f t="shared" si="22"/>
        <v>0</v>
      </c>
      <c r="L450" s="648"/>
    </row>
    <row r="451" spans="1:12" ht="15" customHeight="1">
      <c r="A451" s="233">
        <v>16</v>
      </c>
      <c r="B451" s="11" t="s">
        <v>10</v>
      </c>
      <c r="C451" s="15">
        <v>5</v>
      </c>
      <c r="D451" s="42" t="s">
        <v>619</v>
      </c>
      <c r="E451" s="25">
        <f>SUM(E437:E444)</f>
        <v>765000</v>
      </c>
      <c r="F451" s="10"/>
      <c r="G451" s="249"/>
      <c r="H451" s="678">
        <f>H436+H437+H443+H444+H447+H448+H449+H450</f>
        <v>16986902</v>
      </c>
      <c r="I451" s="721">
        <f>I436+I437+I443+I444+I447+I448+I449+I450</f>
        <v>-1545000</v>
      </c>
      <c r="J451" s="659">
        <f>J436+J437+J443+J444+J447+J448+J449+J450</f>
        <v>15441902</v>
      </c>
      <c r="K451" s="661">
        <f>K446+K447</f>
        <v>302320</v>
      </c>
      <c r="L451" s="661">
        <f>L446+L447</f>
        <v>15744222</v>
      </c>
    </row>
    <row r="452" spans="1:12" ht="15" customHeight="1">
      <c r="A452" s="891">
        <v>17</v>
      </c>
      <c r="B452" s="894" t="s">
        <v>608</v>
      </c>
      <c r="C452" s="895"/>
      <c r="D452" s="896"/>
      <c r="E452" s="919">
        <f>SUM(E437:E444)</f>
        <v>765000</v>
      </c>
      <c r="F452" s="10"/>
      <c r="G452" s="249"/>
      <c r="H452" s="893">
        <f>SUM(H451)</f>
        <v>16986902</v>
      </c>
      <c r="I452" s="887">
        <f>I451</f>
        <v>-1545000</v>
      </c>
      <c r="J452" s="866">
        <f>J451</f>
        <v>15441902</v>
      </c>
      <c r="K452" s="887">
        <f>K451</f>
        <v>302320</v>
      </c>
      <c r="L452" s="887">
        <f>L451</f>
        <v>15744222</v>
      </c>
    </row>
    <row r="453" spans="1:12" ht="15" customHeight="1">
      <c r="A453" s="891"/>
      <c r="B453" s="897"/>
      <c r="C453" s="898"/>
      <c r="D453" s="899"/>
      <c r="E453" s="919"/>
      <c r="F453" s="10"/>
      <c r="G453" s="249"/>
      <c r="H453" s="893"/>
      <c r="I453" s="888"/>
      <c r="J453" s="867"/>
      <c r="K453" s="888"/>
      <c r="L453" s="888"/>
    </row>
    <row r="454" ht="15" customHeight="1"/>
    <row r="455" ht="15" customHeight="1"/>
    <row r="456" ht="15" customHeight="1">
      <c r="D456" s="3" t="s">
        <v>1069</v>
      </c>
    </row>
    <row r="457" ht="15" customHeight="1">
      <c r="D457" s="3" t="s">
        <v>1070</v>
      </c>
    </row>
    <row r="458" ht="15" customHeight="1"/>
    <row r="459" spans="1:12" ht="15" customHeight="1">
      <c r="A459" s="876" t="s">
        <v>311</v>
      </c>
      <c r="B459" s="10" t="s">
        <v>2</v>
      </c>
      <c r="C459" s="10"/>
      <c r="D459" s="8" t="s">
        <v>3</v>
      </c>
      <c r="E459" s="9" t="s">
        <v>4</v>
      </c>
      <c r="F459" s="1">
        <v>511112</v>
      </c>
      <c r="H459" s="9" t="s">
        <v>4</v>
      </c>
      <c r="I459" s="294" t="s">
        <v>5</v>
      </c>
      <c r="J459" s="372" t="s">
        <v>6</v>
      </c>
      <c r="K459" s="440" t="s">
        <v>314</v>
      </c>
      <c r="L459" s="440" t="s">
        <v>666</v>
      </c>
    </row>
    <row r="460" spans="1:12" ht="15" customHeight="1">
      <c r="A460" s="877"/>
      <c r="B460" s="10" t="s">
        <v>7</v>
      </c>
      <c r="C460" s="10"/>
      <c r="D460" s="8" t="s">
        <v>8</v>
      </c>
      <c r="E460" s="9" t="s">
        <v>9</v>
      </c>
      <c r="H460" s="9" t="s">
        <v>869</v>
      </c>
      <c r="I460" s="294" t="s">
        <v>931</v>
      </c>
      <c r="J460" s="372" t="s">
        <v>932</v>
      </c>
      <c r="K460" s="294" t="s">
        <v>1018</v>
      </c>
      <c r="L460" s="294" t="s">
        <v>1027</v>
      </c>
    </row>
    <row r="461" spans="1:12" ht="15" customHeight="1">
      <c r="A461" s="233">
        <v>1</v>
      </c>
      <c r="B461" s="11" t="s">
        <v>10</v>
      </c>
      <c r="C461" s="10">
        <v>336</v>
      </c>
      <c r="D461" s="249" t="s">
        <v>1071</v>
      </c>
      <c r="H461" s="491"/>
      <c r="I461" s="294"/>
      <c r="J461" s="372"/>
      <c r="K461" s="442">
        <v>3000</v>
      </c>
      <c r="L461" s="455">
        <v>3000</v>
      </c>
    </row>
    <row r="462" spans="1:12" ht="15" customHeight="1">
      <c r="A462" s="233">
        <v>2</v>
      </c>
      <c r="B462" s="260" t="s">
        <v>10</v>
      </c>
      <c r="C462" s="359">
        <v>3</v>
      </c>
      <c r="D462" s="352" t="s">
        <v>19</v>
      </c>
      <c r="E462" s="490"/>
      <c r="F462" s="361"/>
      <c r="G462" s="362"/>
      <c r="H462" s="492"/>
      <c r="I462" s="475"/>
      <c r="J462" s="476"/>
      <c r="K462" s="443">
        <f>SUM(K461)</f>
        <v>3000</v>
      </c>
      <c r="L462" s="456">
        <f>SUM(L461)</f>
        <v>3000</v>
      </c>
    </row>
    <row r="463" spans="1:12" ht="15" customHeight="1">
      <c r="A463" s="891">
        <v>3</v>
      </c>
      <c r="B463" s="859" t="s">
        <v>608</v>
      </c>
      <c r="C463" s="859"/>
      <c r="D463" s="859"/>
      <c r="E463" s="490"/>
      <c r="F463" s="361"/>
      <c r="G463" s="362"/>
      <c r="H463" s="937"/>
      <c r="I463" s="931"/>
      <c r="J463" s="910"/>
      <c r="K463" s="931">
        <f>K462</f>
        <v>3000</v>
      </c>
      <c r="L463" s="931">
        <f>L462</f>
        <v>3000</v>
      </c>
    </row>
    <row r="464" spans="1:12" ht="15" customHeight="1">
      <c r="A464" s="891"/>
      <c r="B464" s="859"/>
      <c r="C464" s="859"/>
      <c r="D464" s="859"/>
      <c r="E464" s="490"/>
      <c r="F464" s="361"/>
      <c r="G464" s="362"/>
      <c r="H464" s="938"/>
      <c r="I464" s="932"/>
      <c r="J464" s="911"/>
      <c r="K464" s="932"/>
      <c r="L464" s="932"/>
    </row>
    <row r="465" ht="15" customHeight="1"/>
    <row r="466" spans="4:8" ht="15" customHeight="1">
      <c r="D466" s="3" t="s">
        <v>99</v>
      </c>
      <c r="E466" s="4"/>
      <c r="H466" s="4"/>
    </row>
    <row r="467" spans="4:8" ht="15" customHeight="1">
      <c r="D467" s="3" t="s">
        <v>100</v>
      </c>
      <c r="E467" s="4"/>
      <c r="H467" s="4"/>
    </row>
    <row r="468" spans="4:8" ht="15" customHeight="1">
      <c r="D468" s="3"/>
      <c r="E468" s="6"/>
      <c r="F468" s="1">
        <v>583119</v>
      </c>
      <c r="H468" s="7"/>
    </row>
    <row r="469" spans="1:12" ht="15" customHeight="1">
      <c r="A469" s="876" t="s">
        <v>311</v>
      </c>
      <c r="B469" s="10" t="s">
        <v>2</v>
      </c>
      <c r="C469" s="10"/>
      <c r="D469" s="8" t="s">
        <v>3</v>
      </c>
      <c r="E469" s="9" t="s">
        <v>4</v>
      </c>
      <c r="F469" s="1">
        <v>511112</v>
      </c>
      <c r="H469" s="9" t="s">
        <v>4</v>
      </c>
      <c r="I469" s="294" t="s">
        <v>5</v>
      </c>
      <c r="J469" s="372" t="s">
        <v>6</v>
      </c>
      <c r="K469" s="440" t="s">
        <v>314</v>
      </c>
      <c r="L469" s="440" t="s">
        <v>666</v>
      </c>
    </row>
    <row r="470" spans="1:12" ht="15" customHeight="1">
      <c r="A470" s="877"/>
      <c r="B470" s="10" t="s">
        <v>7</v>
      </c>
      <c r="C470" s="10"/>
      <c r="D470" s="8" t="s">
        <v>8</v>
      </c>
      <c r="E470" s="9" t="s">
        <v>9</v>
      </c>
      <c r="H470" s="9" t="s">
        <v>869</v>
      </c>
      <c r="I470" s="294" t="s">
        <v>931</v>
      </c>
      <c r="J470" s="372" t="s">
        <v>932</v>
      </c>
      <c r="K470" s="294" t="s">
        <v>1018</v>
      </c>
      <c r="L470" s="294" t="s">
        <v>1027</v>
      </c>
    </row>
    <row r="471" spans="1:12" ht="15" customHeight="1">
      <c r="A471" s="233">
        <v>1</v>
      </c>
      <c r="B471" s="11" t="s">
        <v>10</v>
      </c>
      <c r="C471" s="10">
        <v>47</v>
      </c>
      <c r="D471" s="33" t="s">
        <v>101</v>
      </c>
      <c r="E471" s="13">
        <v>250000</v>
      </c>
      <c r="H471" s="669">
        <v>150000</v>
      </c>
      <c r="I471" s="648"/>
      <c r="J471" s="649">
        <f>SUM(H471:I471)</f>
        <v>150000</v>
      </c>
      <c r="K471" s="648">
        <f>L471-J471</f>
        <v>0</v>
      </c>
      <c r="L471" s="648">
        <v>150000</v>
      </c>
    </row>
    <row r="472" spans="1:12" ht="15" customHeight="1">
      <c r="A472" s="233">
        <v>2</v>
      </c>
      <c r="B472" s="11" t="s">
        <v>10</v>
      </c>
      <c r="C472" s="15">
        <v>4</v>
      </c>
      <c r="D472" s="42" t="s">
        <v>620</v>
      </c>
      <c r="E472" s="57">
        <f>SUM(E471:E471)</f>
        <v>250000</v>
      </c>
      <c r="H472" s="705">
        <f>SUM(H471:H471)</f>
        <v>150000</v>
      </c>
      <c r="I472" s="661"/>
      <c r="J472" s="653">
        <f>SUM(H472:I472)</f>
        <v>150000</v>
      </c>
      <c r="K472" s="661">
        <f>SUM(K471)</f>
        <v>0</v>
      </c>
      <c r="L472" s="661">
        <f>SUM(L471)</f>
        <v>150000</v>
      </c>
    </row>
    <row r="473" spans="1:12" ht="15" customHeight="1">
      <c r="A473" s="876">
        <v>3</v>
      </c>
      <c r="B473" s="894" t="s">
        <v>600</v>
      </c>
      <c r="C473" s="895"/>
      <c r="D473" s="896"/>
      <c r="E473" s="900">
        <f>SUM(E471:E471)</f>
        <v>250000</v>
      </c>
      <c r="H473" s="871">
        <f>SUM(H471:H471)</f>
        <v>150000</v>
      </c>
      <c r="I473" s="887"/>
      <c r="J473" s="907">
        <v>150000</v>
      </c>
      <c r="K473" s="873">
        <f>K472</f>
        <v>0</v>
      </c>
      <c r="L473" s="873">
        <f>L472</f>
        <v>150000</v>
      </c>
    </row>
    <row r="474" spans="1:12" ht="15" customHeight="1">
      <c r="A474" s="877"/>
      <c r="B474" s="897"/>
      <c r="C474" s="898"/>
      <c r="D474" s="899"/>
      <c r="E474" s="901"/>
      <c r="H474" s="872"/>
      <c r="I474" s="888"/>
      <c r="J474" s="907"/>
      <c r="K474" s="873"/>
      <c r="L474" s="873"/>
    </row>
    <row r="475" spans="3:8" ht="15" customHeight="1">
      <c r="C475" s="35"/>
      <c r="D475" s="30"/>
      <c r="E475" s="36"/>
      <c r="F475" s="37"/>
      <c r="G475" s="38"/>
      <c r="H475" s="36"/>
    </row>
    <row r="476" ht="15" customHeight="1"/>
    <row r="477" spans="4:8" ht="15" customHeight="1">
      <c r="D477" s="3" t="s">
        <v>875</v>
      </c>
      <c r="E477" s="7"/>
      <c r="H477" s="7"/>
    </row>
    <row r="478" spans="4:8" ht="15" customHeight="1">
      <c r="D478" s="3" t="s">
        <v>110</v>
      </c>
      <c r="E478" s="4"/>
      <c r="F478" s="1" t="s">
        <v>46</v>
      </c>
      <c r="H478" s="4"/>
    </row>
    <row r="479" spans="4:8" ht="15" customHeight="1">
      <c r="D479" s="47"/>
      <c r="E479" s="6"/>
      <c r="G479" s="1"/>
      <c r="H479" s="7"/>
    </row>
    <row r="480" spans="1:12" ht="15" customHeight="1">
      <c r="A480" s="876" t="s">
        <v>311</v>
      </c>
      <c r="B480" s="10" t="s">
        <v>2</v>
      </c>
      <c r="C480" s="10"/>
      <c r="D480" s="8" t="s">
        <v>3</v>
      </c>
      <c r="E480" s="9" t="s">
        <v>4</v>
      </c>
      <c r="F480" s="1">
        <v>511112</v>
      </c>
      <c r="H480" s="9" t="s">
        <v>4</v>
      </c>
      <c r="I480" s="294" t="s">
        <v>5</v>
      </c>
      <c r="J480" s="372" t="s">
        <v>6</v>
      </c>
      <c r="K480" s="440" t="s">
        <v>314</v>
      </c>
      <c r="L480" s="455" t="s">
        <v>666</v>
      </c>
    </row>
    <row r="481" spans="1:12" ht="15" customHeight="1">
      <c r="A481" s="877"/>
      <c r="B481" s="10" t="s">
        <v>7</v>
      </c>
      <c r="C481" s="10"/>
      <c r="D481" s="8" t="s">
        <v>8</v>
      </c>
      <c r="E481" s="9" t="s">
        <v>9</v>
      </c>
      <c r="H481" s="9" t="s">
        <v>869</v>
      </c>
      <c r="I481" s="294" t="s">
        <v>931</v>
      </c>
      <c r="J481" s="372" t="s">
        <v>932</v>
      </c>
      <c r="K481" s="294" t="s">
        <v>1018</v>
      </c>
      <c r="L481" s="464" t="s">
        <v>1027</v>
      </c>
    </row>
    <row r="482" spans="1:12" ht="15" customHeight="1">
      <c r="A482" s="224">
        <v>1</v>
      </c>
      <c r="B482" s="11" t="s">
        <v>10</v>
      </c>
      <c r="C482" s="10">
        <v>1101</v>
      </c>
      <c r="D482" s="39" t="s">
        <v>874</v>
      </c>
      <c r="E482" s="9"/>
      <c r="H482" s="719">
        <v>1332000</v>
      </c>
      <c r="I482" s="648"/>
      <c r="J482" s="649">
        <f>SUM(H482:I482)</f>
        <v>1332000</v>
      </c>
      <c r="K482" s="722">
        <f aca="true" t="shared" si="23" ref="K482:K511">L482-J482</f>
        <v>730000</v>
      </c>
      <c r="L482" s="864">
        <v>2062000</v>
      </c>
    </row>
    <row r="483" spans="1:13" ht="15" customHeight="1">
      <c r="A483" s="233">
        <v>2</v>
      </c>
      <c r="B483" s="11" t="s">
        <v>10</v>
      </c>
      <c r="C483" s="10">
        <v>1101</v>
      </c>
      <c r="D483" s="23" t="s">
        <v>103</v>
      </c>
      <c r="E483" s="72">
        <v>1220000</v>
      </c>
      <c r="H483" s="700">
        <v>666000</v>
      </c>
      <c r="I483" s="648"/>
      <c r="J483" s="649">
        <f aca="true" t="shared" si="24" ref="J483:J513">SUM(H483:I483)</f>
        <v>666000</v>
      </c>
      <c r="K483" s="722">
        <f t="shared" si="23"/>
        <v>-666000</v>
      </c>
      <c r="L483" s="864"/>
      <c r="M483" s="433"/>
    </row>
    <row r="484" spans="1:12" ht="15" customHeight="1">
      <c r="A484" s="224">
        <v>3</v>
      </c>
      <c r="B484" s="11" t="s">
        <v>10</v>
      </c>
      <c r="C484" s="10">
        <v>1103</v>
      </c>
      <c r="D484" s="23" t="s">
        <v>1065</v>
      </c>
      <c r="E484" s="72"/>
      <c r="H484" s="700"/>
      <c r="I484" s="648"/>
      <c r="J484" s="649"/>
      <c r="K484" s="722">
        <f t="shared" si="23"/>
        <v>150000</v>
      </c>
      <c r="L484" s="648">
        <v>150000</v>
      </c>
    </row>
    <row r="485" spans="1:12" ht="15" customHeight="1">
      <c r="A485" s="233">
        <v>4</v>
      </c>
      <c r="B485" s="11" t="s">
        <v>10</v>
      </c>
      <c r="C485" s="10">
        <v>1107</v>
      </c>
      <c r="D485" s="39" t="s">
        <v>876</v>
      </c>
      <c r="E485" s="72"/>
      <c r="H485" s="700">
        <v>96000</v>
      </c>
      <c r="I485" s="648"/>
      <c r="J485" s="649">
        <f t="shared" si="24"/>
        <v>96000</v>
      </c>
      <c r="K485" s="722">
        <f t="shared" si="23"/>
        <v>55500</v>
      </c>
      <c r="L485" s="864">
        <v>151500</v>
      </c>
    </row>
    <row r="486" spans="1:16" s="1" customFormat="1" ht="15" customHeight="1">
      <c r="A486" s="224">
        <v>5</v>
      </c>
      <c r="B486" s="11" t="s">
        <v>10</v>
      </c>
      <c r="C486" s="10">
        <v>1107</v>
      </c>
      <c r="D486" s="23" t="s">
        <v>111</v>
      </c>
      <c r="E486" s="72">
        <v>60000</v>
      </c>
      <c r="G486"/>
      <c r="H486" s="700">
        <v>48000</v>
      </c>
      <c r="I486" s="648"/>
      <c r="J486" s="649">
        <f t="shared" si="24"/>
        <v>48000</v>
      </c>
      <c r="K486" s="722">
        <f t="shared" si="23"/>
        <v>-48000</v>
      </c>
      <c r="L486" s="864"/>
      <c r="P486"/>
    </row>
    <row r="487" spans="1:16" s="1" customFormat="1" ht="15" customHeight="1">
      <c r="A487" s="233">
        <v>6</v>
      </c>
      <c r="B487" s="11" t="s">
        <v>10</v>
      </c>
      <c r="C487" s="10">
        <v>1110</v>
      </c>
      <c r="D487" s="23" t="s">
        <v>104</v>
      </c>
      <c r="E487" s="72">
        <v>12000</v>
      </c>
      <c r="G487"/>
      <c r="H487" s="700">
        <v>24000</v>
      </c>
      <c r="I487" s="648"/>
      <c r="J487" s="649">
        <f t="shared" si="24"/>
        <v>24000</v>
      </c>
      <c r="K487" s="722">
        <f t="shared" si="23"/>
        <v>0</v>
      </c>
      <c r="L487" s="648">
        <v>24000</v>
      </c>
      <c r="P487"/>
    </row>
    <row r="488" spans="1:16" s="1" customFormat="1" ht="15" customHeight="1">
      <c r="A488" s="224">
        <v>7</v>
      </c>
      <c r="B488" s="11" t="s">
        <v>10</v>
      </c>
      <c r="C488" s="15">
        <v>11</v>
      </c>
      <c r="D488" s="75" t="s">
        <v>621</v>
      </c>
      <c r="E488" s="73">
        <f>SUM(E483:E487)</f>
        <v>1292000</v>
      </c>
      <c r="G488"/>
      <c r="H488" s="723">
        <f>SUM(H482:H487)</f>
        <v>2166000</v>
      </c>
      <c r="I488" s="661"/>
      <c r="J488" s="653">
        <f t="shared" si="24"/>
        <v>2166000</v>
      </c>
      <c r="K488" s="677">
        <f t="shared" si="23"/>
        <v>221500</v>
      </c>
      <c r="L488" s="661">
        <f>SUM(L482:L487)</f>
        <v>2387500</v>
      </c>
      <c r="P488"/>
    </row>
    <row r="489" spans="1:16" s="1" customFormat="1" ht="15" customHeight="1">
      <c r="A489" s="233">
        <v>8</v>
      </c>
      <c r="B489" s="11" t="s">
        <v>10</v>
      </c>
      <c r="C489" s="10">
        <v>122</v>
      </c>
      <c r="D489" s="71" t="s">
        <v>105</v>
      </c>
      <c r="E489" s="72">
        <v>213750</v>
      </c>
      <c r="G489"/>
      <c r="H489" s="700">
        <v>270000</v>
      </c>
      <c r="I489" s="648"/>
      <c r="J489" s="649">
        <f t="shared" si="24"/>
        <v>270000</v>
      </c>
      <c r="K489" s="722">
        <f t="shared" si="23"/>
        <v>-22500</v>
      </c>
      <c r="L489" s="648">
        <v>247500</v>
      </c>
      <c r="P489"/>
    </row>
    <row r="490" spans="1:16" s="1" customFormat="1" ht="15" customHeight="1">
      <c r="A490" s="224">
        <v>9</v>
      </c>
      <c r="B490" s="11" t="s">
        <v>10</v>
      </c>
      <c r="C490" s="15">
        <v>12</v>
      </c>
      <c r="D490" s="75" t="s">
        <v>622</v>
      </c>
      <c r="E490" s="73">
        <f>SUM(E489)</f>
        <v>213750</v>
      </c>
      <c r="G490"/>
      <c r="H490" s="698">
        <f>SUM(H489)</f>
        <v>270000</v>
      </c>
      <c r="I490" s="661"/>
      <c r="J490" s="653">
        <f t="shared" si="24"/>
        <v>270000</v>
      </c>
      <c r="K490" s="677">
        <f t="shared" si="23"/>
        <v>-22500</v>
      </c>
      <c r="L490" s="661">
        <f>SUM(L489)</f>
        <v>247500</v>
      </c>
      <c r="P490"/>
    </row>
    <row r="491" spans="1:16" s="1" customFormat="1" ht="15" customHeight="1">
      <c r="A491" s="233">
        <v>10</v>
      </c>
      <c r="B491" s="11" t="s">
        <v>10</v>
      </c>
      <c r="C491" s="15">
        <v>1</v>
      </c>
      <c r="D491" s="75" t="s">
        <v>1066</v>
      </c>
      <c r="E491" s="73"/>
      <c r="G491"/>
      <c r="H491" s="698"/>
      <c r="I491" s="661"/>
      <c r="J491" s="653"/>
      <c r="K491" s="661">
        <f>K488+K490</f>
        <v>199000</v>
      </c>
      <c r="L491" s="661">
        <f>L488+L490</f>
        <v>2635000</v>
      </c>
      <c r="P491"/>
    </row>
    <row r="492" spans="1:16" s="1" customFormat="1" ht="15" customHeight="1">
      <c r="A492" s="224">
        <v>11</v>
      </c>
      <c r="B492" s="11" t="s">
        <v>10</v>
      </c>
      <c r="C492" s="10">
        <v>2</v>
      </c>
      <c r="D492" s="23" t="s">
        <v>623</v>
      </c>
      <c r="E492" s="72">
        <f>SUM(E483+E489)*0.27</f>
        <v>387112.5</v>
      </c>
      <c r="G492"/>
      <c r="H492" s="700">
        <v>605076</v>
      </c>
      <c r="I492" s="648"/>
      <c r="J492" s="649">
        <f t="shared" si="24"/>
        <v>605076</v>
      </c>
      <c r="K492" s="722">
        <f t="shared" si="23"/>
        <v>52312</v>
      </c>
      <c r="L492" s="648">
        <v>657388</v>
      </c>
      <c r="P492"/>
    </row>
    <row r="493" spans="1:16" s="1" customFormat="1" ht="15" customHeight="1">
      <c r="A493" s="233">
        <v>12</v>
      </c>
      <c r="B493" s="11" t="s">
        <v>10</v>
      </c>
      <c r="C493" s="10">
        <v>2</v>
      </c>
      <c r="D493" s="23" t="s">
        <v>887</v>
      </c>
      <c r="E493" s="72">
        <f>SUM(E486*1.19*0.14)</f>
        <v>9996.000000000002</v>
      </c>
      <c r="G493"/>
      <c r="H493" s="700">
        <v>23990</v>
      </c>
      <c r="I493" s="648"/>
      <c r="J493" s="649">
        <f t="shared" si="24"/>
        <v>23990</v>
      </c>
      <c r="K493" s="722">
        <f t="shared" si="23"/>
        <v>2535</v>
      </c>
      <c r="L493" s="648">
        <v>26525</v>
      </c>
      <c r="P493"/>
    </row>
    <row r="494" spans="1:16" s="1" customFormat="1" ht="15" customHeight="1">
      <c r="A494" s="224">
        <v>13</v>
      </c>
      <c r="B494" s="11" t="s">
        <v>10</v>
      </c>
      <c r="C494" s="10">
        <v>2</v>
      </c>
      <c r="D494" s="23" t="s">
        <v>883</v>
      </c>
      <c r="E494" s="72">
        <f>SUM(E486*1.19*0.16)</f>
        <v>11424</v>
      </c>
      <c r="G494"/>
      <c r="H494" s="700">
        <v>25704</v>
      </c>
      <c r="I494" s="648"/>
      <c r="J494" s="649">
        <f t="shared" si="24"/>
        <v>25704</v>
      </c>
      <c r="K494" s="722">
        <f t="shared" si="23"/>
        <v>144</v>
      </c>
      <c r="L494" s="648">
        <v>25848</v>
      </c>
      <c r="P494"/>
    </row>
    <row r="495" spans="1:16" s="1" customFormat="1" ht="15" customHeight="1">
      <c r="A495" s="233">
        <v>14</v>
      </c>
      <c r="B495" s="11" t="s">
        <v>10</v>
      </c>
      <c r="C495" s="15">
        <v>2</v>
      </c>
      <c r="D495" s="75" t="s">
        <v>624</v>
      </c>
      <c r="E495" s="73">
        <f>SUM(E492:E494)</f>
        <v>408532.5</v>
      </c>
      <c r="F495" s="37"/>
      <c r="G495"/>
      <c r="H495" s="698">
        <f>SUM(H492:H494)</f>
        <v>654770</v>
      </c>
      <c r="I495" s="661"/>
      <c r="J495" s="653">
        <f t="shared" si="24"/>
        <v>654770</v>
      </c>
      <c r="K495" s="677">
        <f t="shared" si="23"/>
        <v>54991</v>
      </c>
      <c r="L495" s="661">
        <f>SUM(L492:L494)</f>
        <v>709761</v>
      </c>
      <c r="P495"/>
    </row>
    <row r="496" spans="1:16" s="1" customFormat="1" ht="15" customHeight="1">
      <c r="A496" s="224">
        <v>15</v>
      </c>
      <c r="B496" s="11" t="s">
        <v>10</v>
      </c>
      <c r="C496" s="10">
        <v>312</v>
      </c>
      <c r="D496" s="76" t="s">
        <v>112</v>
      </c>
      <c r="E496" s="74">
        <v>1002494</v>
      </c>
      <c r="G496"/>
      <c r="H496" s="700">
        <v>2311134</v>
      </c>
      <c r="I496" s="648"/>
      <c r="J496" s="649">
        <f t="shared" si="24"/>
        <v>2311134</v>
      </c>
      <c r="K496" s="722">
        <f t="shared" si="23"/>
        <v>-1364751</v>
      </c>
      <c r="L496" s="648">
        <v>946383</v>
      </c>
      <c r="M496" s="399"/>
      <c r="P496"/>
    </row>
    <row r="497" spans="1:16" s="1" customFormat="1" ht="15" customHeight="1">
      <c r="A497" s="233">
        <v>16</v>
      </c>
      <c r="B497" s="11" t="s">
        <v>10</v>
      </c>
      <c r="C497" s="10">
        <v>312</v>
      </c>
      <c r="D497" s="76" t="s">
        <v>11</v>
      </c>
      <c r="E497" s="74">
        <v>3000</v>
      </c>
      <c r="G497"/>
      <c r="H497" s="700">
        <v>3000</v>
      </c>
      <c r="I497" s="648"/>
      <c r="J497" s="649">
        <f t="shared" si="24"/>
        <v>3000</v>
      </c>
      <c r="K497" s="722">
        <f t="shared" si="23"/>
        <v>-3000</v>
      </c>
      <c r="L497" s="648"/>
      <c r="P497"/>
    </row>
    <row r="498" spans="1:16" s="1" customFormat="1" ht="15" customHeight="1">
      <c r="A498" s="224">
        <v>17</v>
      </c>
      <c r="B498" s="11" t="s">
        <v>10</v>
      </c>
      <c r="C498" s="10">
        <v>312</v>
      </c>
      <c r="D498" s="76" t="s">
        <v>107</v>
      </c>
      <c r="E498" s="74">
        <v>20000</v>
      </c>
      <c r="G498"/>
      <c r="H498" s="700">
        <v>23622</v>
      </c>
      <c r="I498" s="648"/>
      <c r="J498" s="649">
        <f t="shared" si="24"/>
        <v>23622</v>
      </c>
      <c r="K498" s="722">
        <f t="shared" si="23"/>
        <v>-79</v>
      </c>
      <c r="L498" s="648">
        <v>23543</v>
      </c>
      <c r="P498"/>
    </row>
    <row r="499" spans="1:16" s="1" customFormat="1" ht="15" customHeight="1">
      <c r="A499" s="233">
        <v>18</v>
      </c>
      <c r="B499" s="11" t="s">
        <v>10</v>
      </c>
      <c r="C499" s="10">
        <v>311</v>
      </c>
      <c r="D499" s="23" t="s">
        <v>106</v>
      </c>
      <c r="E499" s="72">
        <v>30000</v>
      </c>
      <c r="G499"/>
      <c r="H499" s="700">
        <v>130000</v>
      </c>
      <c r="I499" s="648"/>
      <c r="J499" s="649">
        <f t="shared" si="24"/>
        <v>130000</v>
      </c>
      <c r="K499" s="722">
        <f t="shared" si="23"/>
        <v>-81238</v>
      </c>
      <c r="L499" s="648">
        <v>48762</v>
      </c>
      <c r="P499"/>
    </row>
    <row r="500" spans="1:16" s="1" customFormat="1" ht="15" customHeight="1">
      <c r="A500" s="224">
        <v>19</v>
      </c>
      <c r="B500" s="11" t="s">
        <v>10</v>
      </c>
      <c r="C500" s="10">
        <v>312</v>
      </c>
      <c r="D500" s="23" t="s">
        <v>108</v>
      </c>
      <c r="E500" s="72">
        <v>150000</v>
      </c>
      <c r="G500"/>
      <c r="H500" s="700">
        <v>200000</v>
      </c>
      <c r="I500" s="648"/>
      <c r="J500" s="649">
        <f t="shared" si="24"/>
        <v>200000</v>
      </c>
      <c r="K500" s="722">
        <f t="shared" si="23"/>
        <v>42878</v>
      </c>
      <c r="L500" s="648">
        <v>242878</v>
      </c>
      <c r="M500" s="399"/>
      <c r="P500"/>
    </row>
    <row r="501" spans="1:12" ht="15" customHeight="1">
      <c r="A501" s="233">
        <v>20</v>
      </c>
      <c r="B501" s="11" t="s">
        <v>10</v>
      </c>
      <c r="C501" s="15">
        <v>31</v>
      </c>
      <c r="D501" s="75" t="s">
        <v>625</v>
      </c>
      <c r="E501" s="73">
        <f>SUM(E496:E500)</f>
        <v>1205494</v>
      </c>
      <c r="H501" s="698">
        <f>SUM(H496:H500)</f>
        <v>2667756</v>
      </c>
      <c r="I501" s="661"/>
      <c r="J501" s="653">
        <f t="shared" si="24"/>
        <v>2667756</v>
      </c>
      <c r="K501" s="677">
        <f t="shared" si="23"/>
        <v>-1406190</v>
      </c>
      <c r="L501" s="723">
        <f>SUM(L496:L500)</f>
        <v>1261566</v>
      </c>
    </row>
    <row r="502" spans="1:12" ht="15" customHeight="1">
      <c r="A502" s="224">
        <v>21</v>
      </c>
      <c r="B502" s="11" t="s">
        <v>10</v>
      </c>
      <c r="C502" s="10">
        <v>332</v>
      </c>
      <c r="D502" s="23" t="s">
        <v>113</v>
      </c>
      <c r="E502" s="74">
        <v>8197139</v>
      </c>
      <c r="H502" s="700">
        <v>11521629</v>
      </c>
      <c r="I502" s="648"/>
      <c r="J502" s="649">
        <f t="shared" si="24"/>
        <v>11521629</v>
      </c>
      <c r="K502" s="722">
        <f t="shared" si="23"/>
        <v>-886289</v>
      </c>
      <c r="L502" s="648">
        <v>10635340</v>
      </c>
    </row>
    <row r="503" spans="1:12" ht="15" customHeight="1">
      <c r="A503" s="233">
        <v>22</v>
      </c>
      <c r="B503" s="11" t="s">
        <v>10</v>
      </c>
      <c r="C503" s="10">
        <v>336</v>
      </c>
      <c r="D503" s="23" t="s">
        <v>1044</v>
      </c>
      <c r="E503" s="74"/>
      <c r="H503" s="700"/>
      <c r="I503" s="648"/>
      <c r="J503" s="649"/>
      <c r="K503" s="722">
        <f t="shared" si="23"/>
        <v>8000</v>
      </c>
      <c r="L503" s="648">
        <v>8000</v>
      </c>
    </row>
    <row r="504" spans="1:12" ht="15" customHeight="1">
      <c r="A504" s="224">
        <v>23</v>
      </c>
      <c r="B504" s="11" t="s">
        <v>10</v>
      </c>
      <c r="C504" s="10">
        <v>334</v>
      </c>
      <c r="D504" s="23" t="s">
        <v>109</v>
      </c>
      <c r="E504" s="72">
        <v>50000</v>
      </c>
      <c r="H504" s="700">
        <v>50000</v>
      </c>
      <c r="I504" s="648">
        <v>90000</v>
      </c>
      <c r="J504" s="649">
        <f t="shared" si="24"/>
        <v>140000</v>
      </c>
      <c r="K504" s="722">
        <f t="shared" si="23"/>
        <v>-50000</v>
      </c>
      <c r="L504" s="648">
        <v>90000</v>
      </c>
    </row>
    <row r="505" spans="1:12" ht="15" customHeight="1">
      <c r="A505" s="233">
        <v>24</v>
      </c>
      <c r="B505" s="11" t="s">
        <v>10</v>
      </c>
      <c r="C505" s="10">
        <v>337</v>
      </c>
      <c r="D505" s="23" t="s">
        <v>114</v>
      </c>
      <c r="E505" s="72">
        <v>30000</v>
      </c>
      <c r="H505" s="700">
        <v>60000</v>
      </c>
      <c r="I505" s="648"/>
      <c r="J505" s="649">
        <f t="shared" si="24"/>
        <v>60000</v>
      </c>
      <c r="K505" s="722">
        <f t="shared" si="23"/>
        <v>-32582</v>
      </c>
      <c r="L505" s="648">
        <v>27418</v>
      </c>
    </row>
    <row r="506" spans="1:12" ht="15" customHeight="1">
      <c r="A506" s="224">
        <v>25</v>
      </c>
      <c r="B506" s="11" t="s">
        <v>10</v>
      </c>
      <c r="C506" s="15">
        <v>33</v>
      </c>
      <c r="D506" s="75" t="s">
        <v>626</v>
      </c>
      <c r="E506" s="73">
        <f>SUM(E502:E505)</f>
        <v>8277139</v>
      </c>
      <c r="H506" s="698">
        <f>SUM(H502:H505)</f>
        <v>11631629</v>
      </c>
      <c r="I506" s="661">
        <f>SUM(I502:I505)</f>
        <v>90000</v>
      </c>
      <c r="J506" s="653">
        <f t="shared" si="24"/>
        <v>11721629</v>
      </c>
      <c r="K506" s="677">
        <f t="shared" si="23"/>
        <v>-960871</v>
      </c>
      <c r="L506" s="661">
        <f>SUM(L502:L505)</f>
        <v>10760758</v>
      </c>
    </row>
    <row r="507" spans="1:12" ht="15" customHeight="1">
      <c r="A507" s="233">
        <v>26</v>
      </c>
      <c r="B507" s="11" t="s">
        <v>10</v>
      </c>
      <c r="C507" s="10">
        <v>351</v>
      </c>
      <c r="D507" s="18" t="s">
        <v>17</v>
      </c>
      <c r="E507" s="72">
        <v>2573811</v>
      </c>
      <c r="H507" s="700">
        <f>(H501+H506)*0.27</f>
        <v>3860833.95</v>
      </c>
      <c r="I507" s="648"/>
      <c r="J507" s="649">
        <f t="shared" si="24"/>
        <v>3860833.95</v>
      </c>
      <c r="K507" s="722">
        <f t="shared" si="23"/>
        <v>-705698.9500000002</v>
      </c>
      <c r="L507" s="648">
        <v>3155135</v>
      </c>
    </row>
    <row r="508" spans="1:12" ht="15" customHeight="1">
      <c r="A508" s="224">
        <v>27</v>
      </c>
      <c r="B508" s="11" t="s">
        <v>10</v>
      </c>
      <c r="C508" s="10">
        <v>355</v>
      </c>
      <c r="D508" s="18" t="s">
        <v>1067</v>
      </c>
      <c r="E508" s="72"/>
      <c r="H508" s="700"/>
      <c r="I508" s="648"/>
      <c r="J508" s="649"/>
      <c r="K508" s="722">
        <f t="shared" si="23"/>
        <v>1700</v>
      </c>
      <c r="L508" s="648">
        <v>1700</v>
      </c>
    </row>
    <row r="509" spans="1:12" ht="15" customHeight="1">
      <c r="A509" s="233">
        <v>28</v>
      </c>
      <c r="B509" s="11" t="s">
        <v>10</v>
      </c>
      <c r="C509" s="15">
        <v>3</v>
      </c>
      <c r="D509" s="75" t="s">
        <v>627</v>
      </c>
      <c r="E509" s="73">
        <f>SUM(E501+E506+E507)</f>
        <v>12056444</v>
      </c>
      <c r="H509" s="698">
        <f>SUM(H501+H506+H507)</f>
        <v>18160218.95</v>
      </c>
      <c r="I509" s="724">
        <f>SUM(I501+I506+I507)</f>
        <v>90000</v>
      </c>
      <c r="J509" s="653">
        <f t="shared" si="24"/>
        <v>18250218.95</v>
      </c>
      <c r="K509" s="677">
        <f t="shared" si="23"/>
        <v>-3071059.9499999993</v>
      </c>
      <c r="L509" s="698">
        <f>SUM(L501+L506+L507+L508)</f>
        <v>15179159</v>
      </c>
    </row>
    <row r="510" spans="1:12" ht="15" customHeight="1">
      <c r="A510" s="224">
        <v>29</v>
      </c>
      <c r="B510" s="11" t="s">
        <v>10</v>
      </c>
      <c r="C510" s="289">
        <v>647</v>
      </c>
      <c r="D510" s="489" t="s">
        <v>1068</v>
      </c>
      <c r="E510" s="458"/>
      <c r="F510" s="292"/>
      <c r="G510" s="293"/>
      <c r="H510" s="701"/>
      <c r="I510" s="725"/>
      <c r="J510" s="714"/>
      <c r="K510" s="722">
        <f t="shared" si="23"/>
        <v>15732</v>
      </c>
      <c r="L510" s="664">
        <v>15732</v>
      </c>
    </row>
    <row r="511" spans="1:12" ht="15" customHeight="1">
      <c r="A511" s="233">
        <v>30</v>
      </c>
      <c r="B511" s="11" t="s">
        <v>10</v>
      </c>
      <c r="C511" s="289">
        <v>672</v>
      </c>
      <c r="D511" s="489" t="s">
        <v>946</v>
      </c>
      <c r="E511" s="458"/>
      <c r="F511" s="292"/>
      <c r="G511" s="293"/>
      <c r="H511" s="701"/>
      <c r="I511" s="725"/>
      <c r="J511" s="714"/>
      <c r="K511" s="722">
        <f t="shared" si="23"/>
        <v>4248</v>
      </c>
      <c r="L511" s="664">
        <v>4248</v>
      </c>
    </row>
    <row r="512" spans="1:12" ht="15" customHeight="1">
      <c r="A512" s="224">
        <v>31</v>
      </c>
      <c r="B512" s="11" t="s">
        <v>10</v>
      </c>
      <c r="C512" s="380">
        <v>6</v>
      </c>
      <c r="D512" s="488" t="s">
        <v>1052</v>
      </c>
      <c r="E512" s="73"/>
      <c r="H512" s="698"/>
      <c r="I512" s="724"/>
      <c r="J512" s="716"/>
      <c r="K512" s="677">
        <f>SUM(K510:K511)</f>
        <v>19980</v>
      </c>
      <c r="L512" s="661">
        <f>SUM(L510:L511)</f>
        <v>19980</v>
      </c>
    </row>
    <row r="513" spans="1:12" ht="15" customHeight="1">
      <c r="A513" s="223">
        <v>32</v>
      </c>
      <c r="B513" s="622" t="s">
        <v>628</v>
      </c>
      <c r="C513" s="623"/>
      <c r="D513" s="624"/>
      <c r="E513" s="885">
        <f>SUM(E488+E490+E495+E509)</f>
        <v>13970726.5</v>
      </c>
      <c r="H513" s="886">
        <f>SUM(H488+H490+H495+H509)</f>
        <v>21250988.95</v>
      </c>
      <c r="I513" s="913">
        <f>SUM(I488+I490+I495+I509)</f>
        <v>90000</v>
      </c>
      <c r="J513" s="866">
        <f t="shared" si="24"/>
        <v>21340988.95</v>
      </c>
      <c r="K513" s="886">
        <f>SUM(K488+K490+K495+K509+K512)</f>
        <v>-2797088.9499999993</v>
      </c>
      <c r="L513" s="886">
        <f>L491+L495+L509+L512</f>
        <v>18543900</v>
      </c>
    </row>
    <row r="514" spans="1:12" ht="15" customHeight="1">
      <c r="A514" s="224"/>
      <c r="B514" s="625"/>
      <c r="C514" s="626"/>
      <c r="D514" s="627"/>
      <c r="E514" s="885"/>
      <c r="H514" s="886"/>
      <c r="I514" s="913"/>
      <c r="J514" s="867"/>
      <c r="K514" s="886"/>
      <c r="L514" s="886"/>
    </row>
    <row r="515" spans="1:16" s="38" customFormat="1" ht="15" customHeight="1">
      <c r="A515" s="232"/>
      <c r="B515" s="2"/>
      <c r="C515" s="1"/>
      <c r="D515"/>
      <c r="E515" s="68"/>
      <c r="F515" s="1"/>
      <c r="G515"/>
      <c r="H515" s="68"/>
      <c r="I515" s="387"/>
      <c r="J515" s="388"/>
      <c r="K515" s="434"/>
      <c r="L515" s="482"/>
      <c r="P515"/>
    </row>
    <row r="516" spans="1:16" s="38" customFormat="1" ht="15" customHeight="1">
      <c r="A516" s="232"/>
      <c r="B516" s="2"/>
      <c r="C516" s="1"/>
      <c r="D516"/>
      <c r="E516" s="68"/>
      <c r="F516" s="1"/>
      <c r="G516"/>
      <c r="H516" s="68"/>
      <c r="I516" s="387"/>
      <c r="J516" s="388"/>
      <c r="K516" s="434"/>
      <c r="L516" s="482"/>
      <c r="P516"/>
    </row>
    <row r="517" spans="1:16" s="38" customFormat="1" ht="15" customHeight="1">
      <c r="A517" s="232"/>
      <c r="B517" s="2"/>
      <c r="C517" s="1"/>
      <c r="D517"/>
      <c r="E517" s="68"/>
      <c r="F517" s="1"/>
      <c r="G517"/>
      <c r="H517" s="68"/>
      <c r="I517" s="387"/>
      <c r="J517" s="388"/>
      <c r="K517" s="434"/>
      <c r="L517" s="482"/>
      <c r="P517"/>
    </row>
    <row r="518" spans="1:16" s="38" customFormat="1" ht="15" customHeight="1">
      <c r="A518" s="232"/>
      <c r="B518" s="2"/>
      <c r="C518" s="1"/>
      <c r="D518"/>
      <c r="E518" s="68"/>
      <c r="F518" s="1"/>
      <c r="G518"/>
      <c r="H518" s="68"/>
      <c r="I518" s="387"/>
      <c r="J518" s="388"/>
      <c r="K518" s="434"/>
      <c r="L518" s="482"/>
      <c r="P518"/>
    </row>
    <row r="519" spans="1:16" s="38" customFormat="1" ht="15" customHeight="1">
      <c r="A519" s="232"/>
      <c r="B519" s="2"/>
      <c r="C519" s="1"/>
      <c r="D519"/>
      <c r="E519" s="68"/>
      <c r="F519" s="1"/>
      <c r="G519"/>
      <c r="H519" s="68"/>
      <c r="I519" s="387"/>
      <c r="J519" s="388"/>
      <c r="K519" s="434"/>
      <c r="L519" s="482"/>
      <c r="P519"/>
    </row>
    <row r="520" spans="4:8" ht="15" customHeight="1">
      <c r="D520" s="3" t="s">
        <v>121</v>
      </c>
      <c r="E520" s="4"/>
      <c r="F520" s="37"/>
      <c r="G520" s="38"/>
      <c r="H520" s="4"/>
    </row>
    <row r="521" spans="1:8" ht="15" customHeight="1">
      <c r="A521" s="235"/>
      <c r="D521" s="3" t="s">
        <v>122</v>
      </c>
      <c r="E521" s="4"/>
      <c r="H521" s="4"/>
    </row>
    <row r="522" spans="1:16" s="38" customFormat="1" ht="15" customHeight="1">
      <c r="A522" s="232"/>
      <c r="B522" s="2"/>
      <c r="C522" s="1"/>
      <c r="D522" s="3"/>
      <c r="E522" s="6"/>
      <c r="F522" s="1"/>
      <c r="G522"/>
      <c r="H522" s="7"/>
      <c r="I522" s="387"/>
      <c r="J522" s="388"/>
      <c r="K522" s="434"/>
      <c r="L522" s="482"/>
      <c r="P522"/>
    </row>
    <row r="523" spans="1:12" ht="15" customHeight="1">
      <c r="A523" s="876" t="s">
        <v>311</v>
      </c>
      <c r="B523" s="10" t="s">
        <v>2</v>
      </c>
      <c r="C523" s="10"/>
      <c r="D523" s="8" t="s">
        <v>3</v>
      </c>
      <c r="E523" s="9" t="s">
        <v>4</v>
      </c>
      <c r="F523" s="1">
        <v>511112</v>
      </c>
      <c r="H523" s="9" t="s">
        <v>4</v>
      </c>
      <c r="I523" s="294" t="s">
        <v>5</v>
      </c>
      <c r="J523" s="372" t="s">
        <v>6</v>
      </c>
      <c r="K523" s="440" t="s">
        <v>314</v>
      </c>
      <c r="L523" s="440" t="s">
        <v>666</v>
      </c>
    </row>
    <row r="524" spans="1:16" s="38" customFormat="1" ht="15" customHeight="1">
      <c r="A524" s="877"/>
      <c r="B524" s="10" t="s">
        <v>7</v>
      </c>
      <c r="C524" s="10"/>
      <c r="D524" s="8" t="s">
        <v>8</v>
      </c>
      <c r="E524" s="9" t="s">
        <v>9</v>
      </c>
      <c r="F524" s="1"/>
      <c r="G524"/>
      <c r="H524" s="9" t="s">
        <v>869</v>
      </c>
      <c r="I524" s="294" t="s">
        <v>931</v>
      </c>
      <c r="J524" s="372" t="s">
        <v>932</v>
      </c>
      <c r="K524" s="294" t="s">
        <v>1018</v>
      </c>
      <c r="L524" s="294" t="s">
        <v>1027</v>
      </c>
      <c r="P524"/>
    </row>
    <row r="525" spans="1:16" s="1" customFormat="1" ht="15" customHeight="1">
      <c r="A525" s="233">
        <v>1</v>
      </c>
      <c r="B525" s="11" t="s">
        <v>10</v>
      </c>
      <c r="C525" s="10">
        <v>48</v>
      </c>
      <c r="D525" s="33" t="s">
        <v>123</v>
      </c>
      <c r="E525" s="13">
        <v>210000</v>
      </c>
      <c r="G525"/>
      <c r="H525" s="647">
        <v>550000</v>
      </c>
      <c r="I525" s="648">
        <v>-550000</v>
      </c>
      <c r="J525" s="649">
        <f>SUM(H525:I525)</f>
        <v>0</v>
      </c>
      <c r="K525" s="648"/>
      <c r="L525" s="648"/>
      <c r="P525"/>
    </row>
    <row r="526" spans="1:12" ht="15" customHeight="1">
      <c r="A526" s="233">
        <v>2</v>
      </c>
      <c r="B526" s="11" t="s">
        <v>10</v>
      </c>
      <c r="C526" s="15">
        <v>4</v>
      </c>
      <c r="D526" s="42" t="s">
        <v>620</v>
      </c>
      <c r="E526" s="57">
        <f>SUM(E525:E525)</f>
        <v>210000</v>
      </c>
      <c r="F526" s="37"/>
      <c r="G526" s="38"/>
      <c r="H526" s="705">
        <f>SUM(H525:H525)</f>
        <v>550000</v>
      </c>
      <c r="I526" s="661">
        <f>SUM(I525)</f>
        <v>-550000</v>
      </c>
      <c r="J526" s="653">
        <f>SUM(H526:I526)</f>
        <v>0</v>
      </c>
      <c r="K526" s="661"/>
      <c r="L526" s="661"/>
    </row>
    <row r="527" spans="1:12" ht="15" customHeight="1">
      <c r="A527" s="876">
        <v>3</v>
      </c>
      <c r="B527" s="894" t="s">
        <v>600</v>
      </c>
      <c r="C527" s="895"/>
      <c r="D527" s="896"/>
      <c r="E527" s="919">
        <f>SUM(E525)</f>
        <v>210000</v>
      </c>
      <c r="F527" s="37"/>
      <c r="G527" s="38"/>
      <c r="H527" s="893">
        <f>SUM(H525)</f>
        <v>550000</v>
      </c>
      <c r="I527" s="873">
        <f>I526</f>
        <v>-550000</v>
      </c>
      <c r="J527" s="866">
        <f>SUM(H527:I527)</f>
        <v>0</v>
      </c>
      <c r="K527" s="887">
        <v>0</v>
      </c>
      <c r="L527" s="887"/>
    </row>
    <row r="528" spans="1:12" ht="15" customHeight="1">
      <c r="A528" s="877"/>
      <c r="B528" s="897"/>
      <c r="C528" s="898"/>
      <c r="D528" s="899"/>
      <c r="E528" s="919"/>
      <c r="H528" s="893"/>
      <c r="I528" s="873"/>
      <c r="J528" s="867"/>
      <c r="K528" s="888"/>
      <c r="L528" s="888"/>
    </row>
    <row r="529" spans="3:8" ht="15" customHeight="1">
      <c r="C529" s="35"/>
      <c r="D529" s="30"/>
      <c r="E529" s="31"/>
      <c r="H529" s="31"/>
    </row>
    <row r="530" spans="4:8" ht="15" customHeight="1">
      <c r="D530" s="3" t="s">
        <v>124</v>
      </c>
      <c r="E530" s="4"/>
      <c r="H530" s="4"/>
    </row>
    <row r="531" spans="4:8" ht="15" customHeight="1">
      <c r="D531" s="3">
        <v>0</v>
      </c>
      <c r="E531" s="4"/>
      <c r="H531" s="4"/>
    </row>
    <row r="532" spans="4:8" ht="15" customHeight="1">
      <c r="D532" s="3"/>
      <c r="E532" s="6"/>
      <c r="H532" s="7"/>
    </row>
    <row r="533" spans="1:16" s="38" customFormat="1" ht="15" customHeight="1">
      <c r="A533" s="876" t="s">
        <v>311</v>
      </c>
      <c r="B533" s="10" t="s">
        <v>2</v>
      </c>
      <c r="C533" s="10"/>
      <c r="D533" s="8" t="s">
        <v>3</v>
      </c>
      <c r="E533" s="9" t="s">
        <v>4</v>
      </c>
      <c r="F533" s="1">
        <v>511112</v>
      </c>
      <c r="G533"/>
      <c r="H533" s="9" t="s">
        <v>4</v>
      </c>
      <c r="I533" s="294" t="s">
        <v>5</v>
      </c>
      <c r="J533" s="372" t="s">
        <v>6</v>
      </c>
      <c r="K533" s="440" t="s">
        <v>314</v>
      </c>
      <c r="L533" s="440" t="s">
        <v>666</v>
      </c>
      <c r="P533"/>
    </row>
    <row r="534" spans="1:16" s="38" customFormat="1" ht="15" customHeight="1">
      <c r="A534" s="877"/>
      <c r="B534" s="428" t="s">
        <v>7</v>
      </c>
      <c r="C534" s="428"/>
      <c r="D534" s="376" t="s">
        <v>8</v>
      </c>
      <c r="E534" s="377" t="s">
        <v>9</v>
      </c>
      <c r="F534" s="1"/>
      <c r="G534"/>
      <c r="H534" s="377" t="s">
        <v>869</v>
      </c>
      <c r="I534" s="393" t="s">
        <v>931</v>
      </c>
      <c r="J534" s="394" t="s">
        <v>932</v>
      </c>
      <c r="K534" s="294" t="s">
        <v>1018</v>
      </c>
      <c r="L534" s="294" t="s">
        <v>1027</v>
      </c>
      <c r="P534"/>
    </row>
    <row r="535" spans="1:16" s="1" customFormat="1" ht="25.5">
      <c r="A535" s="10">
        <v>1</v>
      </c>
      <c r="B535" s="547" t="s">
        <v>10</v>
      </c>
      <c r="C535" s="233">
        <v>506</v>
      </c>
      <c r="D535" s="252" t="s">
        <v>910</v>
      </c>
      <c r="E535" s="10"/>
      <c r="F535" s="10"/>
      <c r="G535" s="10"/>
      <c r="H535" s="648">
        <v>349000</v>
      </c>
      <c r="I535" s="648"/>
      <c r="J535" s="649">
        <f>SUM(H535:I535)</f>
        <v>349000</v>
      </c>
      <c r="K535" s="648">
        <f>L535-J535</f>
        <v>41</v>
      </c>
      <c r="L535" s="648">
        <v>349041</v>
      </c>
      <c r="P535"/>
    </row>
    <row r="536" spans="1:12" ht="15" customHeight="1">
      <c r="A536" s="233">
        <v>2</v>
      </c>
      <c r="B536" s="11" t="s">
        <v>10</v>
      </c>
      <c r="C536" s="15">
        <v>5</v>
      </c>
      <c r="D536" s="42" t="s">
        <v>599</v>
      </c>
      <c r="E536" s="25">
        <f>SUM(E568)</f>
        <v>878477</v>
      </c>
      <c r="F536" s="10"/>
      <c r="G536" s="249"/>
      <c r="H536" s="678">
        <f>SUM(H535)</f>
        <v>349000</v>
      </c>
      <c r="I536" s="661"/>
      <c r="J536" s="653">
        <f>SUM(H536:I536)</f>
        <v>349000</v>
      </c>
      <c r="K536" s="653">
        <f>SUM(K535)</f>
        <v>41</v>
      </c>
      <c r="L536" s="653">
        <f>SUM(L535)</f>
        <v>349041</v>
      </c>
    </row>
    <row r="537" spans="1:12" ht="15" customHeight="1">
      <c r="A537" s="876">
        <v>3</v>
      </c>
      <c r="B537" s="894" t="s">
        <v>600</v>
      </c>
      <c r="C537" s="895"/>
      <c r="D537" s="896"/>
      <c r="E537" s="919">
        <f>SUM(E568:E568)</f>
        <v>878477</v>
      </c>
      <c r="F537" s="10"/>
      <c r="G537" s="249"/>
      <c r="H537" s="893">
        <f>H536</f>
        <v>349000</v>
      </c>
      <c r="I537" s="887"/>
      <c r="J537" s="866">
        <f>SUM(H537:I537)</f>
        <v>349000</v>
      </c>
      <c r="K537" s="907">
        <f>K536</f>
        <v>41</v>
      </c>
      <c r="L537" s="907">
        <f>L536</f>
        <v>349041</v>
      </c>
    </row>
    <row r="538" spans="1:12" ht="15" customHeight="1">
      <c r="A538" s="877"/>
      <c r="B538" s="897"/>
      <c r="C538" s="898"/>
      <c r="D538" s="899"/>
      <c r="E538" s="919"/>
      <c r="F538" s="10"/>
      <c r="G538" s="249"/>
      <c r="H538" s="893"/>
      <c r="I538" s="888"/>
      <c r="J538" s="867"/>
      <c r="K538" s="907"/>
      <c r="L538" s="907"/>
    </row>
    <row r="539" spans="3:8" ht="15" customHeight="1">
      <c r="C539" s="35"/>
      <c r="D539" s="30"/>
      <c r="E539" s="36"/>
      <c r="H539" s="36"/>
    </row>
    <row r="540" spans="3:8" ht="15" customHeight="1">
      <c r="C540" s="35"/>
      <c r="D540" s="30"/>
      <c r="E540" s="36"/>
      <c r="H540" s="36"/>
    </row>
    <row r="541" spans="4:8" ht="15" customHeight="1">
      <c r="D541" s="3" t="s">
        <v>125</v>
      </c>
      <c r="E541" s="4"/>
      <c r="F541" s="37"/>
      <c r="G541" s="38"/>
      <c r="H541" s="4"/>
    </row>
    <row r="542" spans="1:8" ht="15" customHeight="1">
      <c r="A542" s="235"/>
      <c r="D542" s="3" t="s">
        <v>126</v>
      </c>
      <c r="E542" s="4"/>
      <c r="H542" s="4"/>
    </row>
    <row r="543" spans="4:8" ht="15" customHeight="1">
      <c r="D543" s="3"/>
      <c r="E543" s="6"/>
      <c r="G543" s="1"/>
      <c r="H543" s="7"/>
    </row>
    <row r="544" spans="1:12" ht="15" customHeight="1">
      <c r="A544" s="876" t="s">
        <v>311</v>
      </c>
      <c r="B544" s="10" t="s">
        <v>2</v>
      </c>
      <c r="C544" s="10"/>
      <c r="D544" s="8" t="s">
        <v>3</v>
      </c>
      <c r="E544" s="9" t="s">
        <v>4</v>
      </c>
      <c r="F544" s="1">
        <v>511112</v>
      </c>
      <c r="H544" s="9" t="s">
        <v>4</v>
      </c>
      <c r="I544" s="294" t="s">
        <v>5</v>
      </c>
      <c r="J544" s="372" t="s">
        <v>6</v>
      </c>
      <c r="K544" s="440" t="s">
        <v>314</v>
      </c>
      <c r="L544" s="440" t="s">
        <v>666</v>
      </c>
    </row>
    <row r="545" spans="1:12" ht="15" customHeight="1">
      <c r="A545" s="877"/>
      <c r="B545" s="10" t="s">
        <v>7</v>
      </c>
      <c r="C545" s="10"/>
      <c r="D545" s="8" t="s">
        <v>8</v>
      </c>
      <c r="E545" s="9" t="s">
        <v>9</v>
      </c>
      <c r="H545" s="9" t="s">
        <v>869</v>
      </c>
      <c r="I545" s="294" t="s">
        <v>931</v>
      </c>
      <c r="J545" s="372" t="s">
        <v>932</v>
      </c>
      <c r="K545" s="294" t="s">
        <v>1018</v>
      </c>
      <c r="L545" s="294" t="s">
        <v>1027</v>
      </c>
    </row>
    <row r="546" spans="1:12" ht="15" customHeight="1">
      <c r="A546" s="233">
        <v>1</v>
      </c>
      <c r="B546" s="11" t="s">
        <v>10</v>
      </c>
      <c r="C546" s="10">
        <v>42</v>
      </c>
      <c r="D546" s="33" t="s">
        <v>127</v>
      </c>
      <c r="E546" s="13">
        <v>225720</v>
      </c>
      <c r="H546" s="647">
        <v>276000</v>
      </c>
      <c r="I546" s="648"/>
      <c r="J546" s="649">
        <f>SUM(H546:I546)</f>
        <v>276000</v>
      </c>
      <c r="K546" s="648">
        <f>L546-J546</f>
        <v>139320</v>
      </c>
      <c r="L546" s="648">
        <v>415320</v>
      </c>
    </row>
    <row r="547" spans="1:12" ht="15" customHeight="1">
      <c r="A547" s="233">
        <v>2</v>
      </c>
      <c r="B547" s="11" t="s">
        <v>10</v>
      </c>
      <c r="C547" s="15">
        <v>4</v>
      </c>
      <c r="D547" s="42" t="s">
        <v>620</v>
      </c>
      <c r="E547" s="57">
        <f>SUM(E546)</f>
        <v>225720</v>
      </c>
      <c r="H547" s="705">
        <f>SUM(H546:H546)</f>
        <v>276000</v>
      </c>
      <c r="I547" s="661"/>
      <c r="J547" s="653">
        <f>SUM(H547:I547)</f>
        <v>276000</v>
      </c>
      <c r="K547" s="653">
        <f>SUM(K546)</f>
        <v>139320</v>
      </c>
      <c r="L547" s="653">
        <f>SUM(L546)</f>
        <v>415320</v>
      </c>
    </row>
    <row r="548" spans="1:12" ht="15" customHeight="1">
      <c r="A548" s="876">
        <v>3</v>
      </c>
      <c r="B548" s="894" t="s">
        <v>600</v>
      </c>
      <c r="C548" s="895"/>
      <c r="D548" s="896"/>
      <c r="E548" s="919">
        <f>SUM(E547)</f>
        <v>225720</v>
      </c>
      <c r="H548" s="893">
        <f>SUM(H547)</f>
        <v>276000</v>
      </c>
      <c r="I548" s="873"/>
      <c r="J548" s="907">
        <f>SUM(H548:I548)</f>
        <v>276000</v>
      </c>
      <c r="K548" s="907">
        <f>K547</f>
        <v>139320</v>
      </c>
      <c r="L548" s="907">
        <f>L547</f>
        <v>415320</v>
      </c>
    </row>
    <row r="549" spans="1:12" ht="15" customHeight="1">
      <c r="A549" s="877"/>
      <c r="B549" s="897"/>
      <c r="C549" s="898"/>
      <c r="D549" s="899"/>
      <c r="E549" s="919"/>
      <c r="H549" s="893"/>
      <c r="I549" s="873"/>
      <c r="J549" s="907"/>
      <c r="K549" s="907"/>
      <c r="L549" s="907"/>
    </row>
    <row r="550" spans="3:8" ht="15" customHeight="1">
      <c r="C550" s="35"/>
      <c r="D550" s="30"/>
      <c r="E550" s="36"/>
      <c r="F550" s="37"/>
      <c r="G550" s="38"/>
      <c r="H550" s="36"/>
    </row>
    <row r="551" spans="1:8" ht="15" customHeight="1">
      <c r="A551" s="235"/>
      <c r="D551" s="3" t="s">
        <v>129</v>
      </c>
      <c r="E551" s="4"/>
      <c r="H551" s="4"/>
    </row>
    <row r="552" spans="4:8" ht="15" customHeight="1">
      <c r="D552" s="3" t="s">
        <v>130</v>
      </c>
      <c r="E552" s="4"/>
      <c r="H552" s="4"/>
    </row>
    <row r="553" spans="4:8" ht="15" customHeight="1">
      <c r="D553" s="3"/>
      <c r="E553" s="6"/>
      <c r="H553" s="7"/>
    </row>
    <row r="554" spans="1:12" ht="15" customHeight="1">
      <c r="A554" s="876" t="s">
        <v>311</v>
      </c>
      <c r="B554" s="10" t="s">
        <v>2</v>
      </c>
      <c r="C554" s="10"/>
      <c r="D554" s="8" t="s">
        <v>3</v>
      </c>
      <c r="E554" s="9" t="s">
        <v>4</v>
      </c>
      <c r="F554" s="1">
        <v>511112</v>
      </c>
      <c r="H554" s="9" t="s">
        <v>4</v>
      </c>
      <c r="I554" s="294" t="s">
        <v>5</v>
      </c>
      <c r="J554" s="372" t="s">
        <v>6</v>
      </c>
      <c r="K554" s="440" t="s">
        <v>314</v>
      </c>
      <c r="L554" s="440" t="s">
        <v>666</v>
      </c>
    </row>
    <row r="555" spans="1:12" ht="15" customHeight="1">
      <c r="A555" s="877"/>
      <c r="B555" s="10" t="s">
        <v>7</v>
      </c>
      <c r="C555" s="10"/>
      <c r="D555" s="8" t="s">
        <v>8</v>
      </c>
      <c r="E555" s="9" t="s">
        <v>9</v>
      </c>
      <c r="H555" s="9" t="s">
        <v>869</v>
      </c>
      <c r="I555" s="294" t="s">
        <v>931</v>
      </c>
      <c r="J555" s="372" t="s">
        <v>932</v>
      </c>
      <c r="K555" s="294" t="s">
        <v>1018</v>
      </c>
      <c r="L555" s="294" t="s">
        <v>1027</v>
      </c>
    </row>
    <row r="556" spans="1:12" ht="15" customHeight="1">
      <c r="A556" s="233">
        <v>1</v>
      </c>
      <c r="B556" s="11" t="s">
        <v>10</v>
      </c>
      <c r="C556" s="10">
        <v>45</v>
      </c>
      <c r="D556" s="33" t="s">
        <v>128</v>
      </c>
      <c r="E556" s="13">
        <v>2000000</v>
      </c>
      <c r="H556" s="14"/>
      <c r="I556" s="294"/>
      <c r="J556" s="372"/>
      <c r="K556" s="442"/>
      <c r="L556" s="455"/>
    </row>
    <row r="557" spans="1:12" ht="15" customHeight="1">
      <c r="A557" s="233">
        <v>2</v>
      </c>
      <c r="B557" s="11" t="s">
        <v>10</v>
      </c>
      <c r="C557" s="10">
        <v>45</v>
      </c>
      <c r="D557" s="33" t="s">
        <v>131</v>
      </c>
      <c r="E557" s="13">
        <v>300000</v>
      </c>
      <c r="H557" s="14"/>
      <c r="I557" s="294"/>
      <c r="J557" s="372"/>
      <c r="K557" s="442"/>
      <c r="L557" s="455"/>
    </row>
    <row r="558" spans="1:12" ht="15" customHeight="1">
      <c r="A558" s="233">
        <v>3</v>
      </c>
      <c r="B558" s="11" t="s">
        <v>10</v>
      </c>
      <c r="C558" s="15">
        <v>4</v>
      </c>
      <c r="D558" s="42" t="s">
        <v>634</v>
      </c>
      <c r="E558" s="57">
        <f>SUM(E556:E557)</f>
        <v>2300000</v>
      </c>
      <c r="H558" s="57">
        <f>SUM(H556:H557)</f>
        <v>0</v>
      </c>
      <c r="I558" s="375"/>
      <c r="J558" s="385"/>
      <c r="K558" s="443"/>
      <c r="L558" s="456"/>
    </row>
    <row r="559" spans="1:16" s="77" customFormat="1" ht="15" customHeight="1">
      <c r="A559" s="876">
        <v>4</v>
      </c>
      <c r="B559" s="894" t="s">
        <v>635</v>
      </c>
      <c r="C559" s="895"/>
      <c r="D559" s="896"/>
      <c r="E559" s="919">
        <f>SUM(E556:E557)</f>
        <v>2300000</v>
      </c>
      <c r="F559" s="1"/>
      <c r="G559"/>
      <c r="H559" s="900">
        <f>SUM(H558)</f>
        <v>0</v>
      </c>
      <c r="I559" s="908"/>
      <c r="J559" s="910"/>
      <c r="K559" s="910">
        <v>0</v>
      </c>
      <c r="L559" s="910"/>
      <c r="P559"/>
    </row>
    <row r="560" spans="1:16" s="1" customFormat="1" ht="15" customHeight="1">
      <c r="A560" s="877"/>
      <c r="B560" s="897"/>
      <c r="C560" s="898"/>
      <c r="D560" s="899"/>
      <c r="E560" s="919"/>
      <c r="G560"/>
      <c r="H560" s="901"/>
      <c r="I560" s="909"/>
      <c r="J560" s="911"/>
      <c r="K560" s="911"/>
      <c r="L560" s="911"/>
      <c r="P560"/>
    </row>
    <row r="561" spans="1:16" s="1" customFormat="1" ht="15" customHeight="1">
      <c r="A561" s="232"/>
      <c r="B561" s="2"/>
      <c r="D561"/>
      <c r="E561" s="68"/>
      <c r="G561"/>
      <c r="H561" s="68"/>
      <c r="I561" s="378"/>
      <c r="J561" s="379"/>
      <c r="K561" s="433"/>
      <c r="L561" s="481"/>
      <c r="P561"/>
    </row>
    <row r="562" spans="1:16" s="1" customFormat="1" ht="15" customHeight="1">
      <c r="A562" s="232"/>
      <c r="B562" s="2"/>
      <c r="D562" s="3" t="s">
        <v>132</v>
      </c>
      <c r="E562" s="4"/>
      <c r="G562"/>
      <c r="H562" s="4"/>
      <c r="I562" s="378"/>
      <c r="J562" s="379"/>
      <c r="K562" s="433"/>
      <c r="L562" s="481"/>
      <c r="P562"/>
    </row>
    <row r="563" spans="1:16" s="1" customFormat="1" ht="15" customHeight="1">
      <c r="A563" s="232"/>
      <c r="B563" s="2"/>
      <c r="D563" s="3" t="s">
        <v>641</v>
      </c>
      <c r="E563" s="4"/>
      <c r="G563"/>
      <c r="H563" s="4"/>
      <c r="I563" s="378"/>
      <c r="J563" s="379"/>
      <c r="K563" s="433"/>
      <c r="L563" s="481"/>
      <c r="P563"/>
    </row>
    <row r="564" spans="1:16" s="1" customFormat="1" ht="15" customHeight="1">
      <c r="A564" s="232"/>
      <c r="B564" s="2"/>
      <c r="D564" s="3"/>
      <c r="E564" s="6"/>
      <c r="G564"/>
      <c r="H564" s="7"/>
      <c r="I564" s="378"/>
      <c r="J564" s="379"/>
      <c r="K564" s="433"/>
      <c r="L564" s="481"/>
      <c r="P564"/>
    </row>
    <row r="565" spans="1:16" s="1" customFormat="1" ht="15" customHeight="1">
      <c r="A565" s="876" t="s">
        <v>311</v>
      </c>
      <c r="B565" s="10" t="s">
        <v>2</v>
      </c>
      <c r="C565" s="10"/>
      <c r="D565" s="8" t="s">
        <v>3</v>
      </c>
      <c r="E565" s="9" t="s">
        <v>4</v>
      </c>
      <c r="F565" s="1">
        <v>511112</v>
      </c>
      <c r="G565"/>
      <c r="H565" s="9" t="s">
        <v>4</v>
      </c>
      <c r="I565" s="294" t="s">
        <v>5</v>
      </c>
      <c r="J565" s="372" t="s">
        <v>6</v>
      </c>
      <c r="K565" s="440" t="s">
        <v>314</v>
      </c>
      <c r="L565" s="440" t="s">
        <v>666</v>
      </c>
      <c r="P565"/>
    </row>
    <row r="566" spans="1:16" s="1" customFormat="1" ht="15" customHeight="1">
      <c r="A566" s="877"/>
      <c r="B566" s="10" t="s">
        <v>7</v>
      </c>
      <c r="C566" s="10"/>
      <c r="D566" s="8" t="s">
        <v>8</v>
      </c>
      <c r="E566" s="9" t="s">
        <v>9</v>
      </c>
      <c r="G566"/>
      <c r="H566" s="9" t="s">
        <v>869</v>
      </c>
      <c r="I566" s="294" t="s">
        <v>931</v>
      </c>
      <c r="J566" s="372" t="s">
        <v>932</v>
      </c>
      <c r="K566" s="294" t="s">
        <v>1018</v>
      </c>
      <c r="L566" s="294" t="s">
        <v>1027</v>
      </c>
      <c r="P566"/>
    </row>
    <row r="567" spans="1:16" s="1" customFormat="1" ht="15" customHeight="1">
      <c r="A567" s="224">
        <v>1</v>
      </c>
      <c r="B567" s="10"/>
      <c r="C567" s="10">
        <v>332</v>
      </c>
      <c r="D567" s="23" t="s">
        <v>113</v>
      </c>
      <c r="E567" s="9"/>
      <c r="G567"/>
      <c r="H567" s="719">
        <v>4876705</v>
      </c>
      <c r="I567" s="648"/>
      <c r="J567" s="649">
        <f>SUM(H567:I567)</f>
        <v>4876705</v>
      </c>
      <c r="K567" s="648">
        <f>L567-J567</f>
        <v>-497599</v>
      </c>
      <c r="L567" s="648">
        <v>4379106</v>
      </c>
      <c r="P567"/>
    </row>
    <row r="568" spans="1:16" s="1" customFormat="1" ht="15" customHeight="1">
      <c r="A568" s="233">
        <v>2</v>
      </c>
      <c r="B568" s="11" t="s">
        <v>10</v>
      </c>
      <c r="C568" s="10">
        <v>351</v>
      </c>
      <c r="D568" s="18" t="s">
        <v>17</v>
      </c>
      <c r="E568" s="14">
        <v>878477</v>
      </c>
      <c r="F568" s="1">
        <v>58812</v>
      </c>
      <c r="G568"/>
      <c r="H568" s="647">
        <v>1316710</v>
      </c>
      <c r="I568" s="648"/>
      <c r="J568" s="649">
        <f>SUM(H568:I568)</f>
        <v>1316710</v>
      </c>
      <c r="K568" s="648">
        <f>L568-J568</f>
        <v>-134353</v>
      </c>
      <c r="L568" s="648">
        <v>1182357</v>
      </c>
      <c r="P568"/>
    </row>
    <row r="569" spans="1:16" s="1" customFormat="1" ht="15" customHeight="1">
      <c r="A569" s="233">
        <v>3</v>
      </c>
      <c r="B569" s="11" t="s">
        <v>10</v>
      </c>
      <c r="C569" s="15">
        <v>3</v>
      </c>
      <c r="D569" s="75" t="s">
        <v>878</v>
      </c>
      <c r="E569" s="73" t="e">
        <f>SUM(E563+E566+E568)</f>
        <v>#VALUE!</v>
      </c>
      <c r="G569"/>
      <c r="H569" s="698">
        <f>SUM(H567:H568)</f>
        <v>6193415</v>
      </c>
      <c r="I569" s="661"/>
      <c r="J569" s="653">
        <f>SUM(H569:I569)</f>
        <v>6193415</v>
      </c>
      <c r="K569" s="661">
        <f>SUM(K567:K568)</f>
        <v>-631952</v>
      </c>
      <c r="L569" s="661">
        <f>SUM(L567:L568)</f>
        <v>5561463</v>
      </c>
      <c r="P569"/>
    </row>
    <row r="570" spans="1:16" s="1" customFormat="1" ht="15" customHeight="1">
      <c r="A570" s="876">
        <v>4</v>
      </c>
      <c r="B570" s="894" t="s">
        <v>600</v>
      </c>
      <c r="C570" s="895"/>
      <c r="D570" s="896"/>
      <c r="E570" s="900" t="e">
        <f>SUM(#REF!)</f>
        <v>#REF!</v>
      </c>
      <c r="G570"/>
      <c r="H570" s="695">
        <f>H569</f>
        <v>6193415</v>
      </c>
      <c r="I570" s="887"/>
      <c r="J570" s="866">
        <f>SUM(H570:I570)</f>
        <v>6193415</v>
      </c>
      <c r="K570" s="907">
        <f>K569</f>
        <v>-631952</v>
      </c>
      <c r="L570" s="907">
        <f>L569</f>
        <v>5561463</v>
      </c>
      <c r="P570"/>
    </row>
    <row r="571" spans="1:16" s="1" customFormat="1" ht="15" customHeight="1">
      <c r="A571" s="877"/>
      <c r="B571" s="897"/>
      <c r="C571" s="898"/>
      <c r="D571" s="899"/>
      <c r="E571" s="901"/>
      <c r="F571" s="37"/>
      <c r="G571" s="38"/>
      <c r="H571" s="726"/>
      <c r="I571" s="888"/>
      <c r="J571" s="867"/>
      <c r="K571" s="907"/>
      <c r="L571" s="907"/>
      <c r="P571"/>
    </row>
    <row r="572" spans="1:16" s="1" customFormat="1" ht="15" customHeight="1">
      <c r="A572" s="235"/>
      <c r="B572" s="2"/>
      <c r="C572" s="35"/>
      <c r="D572" s="30"/>
      <c r="E572" s="36"/>
      <c r="G572"/>
      <c r="H572" s="36"/>
      <c r="I572" s="378"/>
      <c r="J572" s="379"/>
      <c r="K572" s="433"/>
      <c r="L572" s="481"/>
      <c r="P572"/>
    </row>
    <row r="573" spans="1:16" s="1" customFormat="1" ht="15" customHeight="1">
      <c r="A573" s="232"/>
      <c r="B573" s="2"/>
      <c r="D573" s="3" t="s">
        <v>133</v>
      </c>
      <c r="E573" s="4"/>
      <c r="H573" s="4"/>
      <c r="I573" s="378"/>
      <c r="J573" s="379"/>
      <c r="K573" s="433"/>
      <c r="L573" s="481"/>
      <c r="P573"/>
    </row>
    <row r="574" spans="1:16" s="1" customFormat="1" ht="15" customHeight="1">
      <c r="A574" s="232"/>
      <c r="B574" s="2"/>
      <c r="D574" s="3" t="s">
        <v>134</v>
      </c>
      <c r="E574" s="4"/>
      <c r="F574" s="1">
        <v>5831123</v>
      </c>
      <c r="G574"/>
      <c r="H574" s="4"/>
      <c r="I574" s="378"/>
      <c r="J574" s="379"/>
      <c r="K574" s="433"/>
      <c r="L574" s="481"/>
      <c r="P574"/>
    </row>
    <row r="575" spans="1:16" s="1" customFormat="1" ht="15" customHeight="1">
      <c r="A575" s="232"/>
      <c r="B575" s="2"/>
      <c r="D575" s="3"/>
      <c r="E575" s="6"/>
      <c r="G575"/>
      <c r="H575" s="7" t="s">
        <v>310</v>
      </c>
      <c r="I575" s="378"/>
      <c r="J575" s="379"/>
      <c r="K575" s="433"/>
      <c r="L575" s="481"/>
      <c r="P575"/>
    </row>
    <row r="576" spans="1:16" s="1" customFormat="1" ht="15" customHeight="1">
      <c r="A576" s="223" t="s">
        <v>311</v>
      </c>
      <c r="B576" s="10" t="s">
        <v>2</v>
      </c>
      <c r="C576" s="10"/>
      <c r="D576" s="8" t="s">
        <v>3</v>
      </c>
      <c r="E576" s="9" t="s">
        <v>4</v>
      </c>
      <c r="F576" s="1">
        <v>511112</v>
      </c>
      <c r="G576"/>
      <c r="H576" s="9" t="s">
        <v>4</v>
      </c>
      <c r="I576" s="294" t="s">
        <v>5</v>
      </c>
      <c r="J576" s="372" t="s">
        <v>6</v>
      </c>
      <c r="K576" s="440" t="s">
        <v>314</v>
      </c>
      <c r="L576" s="440" t="s">
        <v>666</v>
      </c>
      <c r="P576"/>
    </row>
    <row r="577" spans="1:16" s="1" customFormat="1" ht="15" customHeight="1">
      <c r="A577" s="223"/>
      <c r="B577" s="10"/>
      <c r="C577" s="10"/>
      <c r="D577" s="8" t="s">
        <v>8</v>
      </c>
      <c r="E577" s="9"/>
      <c r="G577"/>
      <c r="H577" s="9" t="s">
        <v>869</v>
      </c>
      <c r="I577" s="294" t="s">
        <v>931</v>
      </c>
      <c r="J577" s="372" t="s">
        <v>932</v>
      </c>
      <c r="K577" s="294" t="s">
        <v>1018</v>
      </c>
      <c r="L577" s="294" t="s">
        <v>1027</v>
      </c>
      <c r="P577"/>
    </row>
    <row r="578" spans="1:16" s="1" customFormat="1" ht="15" customHeight="1">
      <c r="A578" s="233">
        <v>1</v>
      </c>
      <c r="B578" s="11" t="s">
        <v>10</v>
      </c>
      <c r="C578" s="10">
        <v>1101</v>
      </c>
      <c r="D578" s="63" t="s">
        <v>879</v>
      </c>
      <c r="E578" s="61">
        <v>1789200</v>
      </c>
      <c r="G578"/>
      <c r="H578" s="710">
        <v>1548000</v>
      </c>
      <c r="I578" s="648"/>
      <c r="J578" s="649">
        <f>SUM(H578:I578)</f>
        <v>1548000</v>
      </c>
      <c r="K578" s="648">
        <f aca="true" t="shared" si="25" ref="K578:K594">L578-J578</f>
        <v>282980</v>
      </c>
      <c r="L578" s="864">
        <v>1830980</v>
      </c>
      <c r="P578"/>
    </row>
    <row r="579" spans="1:16" s="1" customFormat="1" ht="15" customHeight="1">
      <c r="A579" s="233">
        <v>2</v>
      </c>
      <c r="B579" s="11" t="s">
        <v>10</v>
      </c>
      <c r="C579" s="10">
        <v>1101</v>
      </c>
      <c r="D579" s="63" t="s">
        <v>990</v>
      </c>
      <c r="E579" s="61"/>
      <c r="G579"/>
      <c r="H579" s="710"/>
      <c r="I579" s="648">
        <v>180000</v>
      </c>
      <c r="J579" s="649">
        <f>SUM(H579:I579)</f>
        <v>180000</v>
      </c>
      <c r="K579" s="648">
        <f t="shared" si="25"/>
        <v>-180000</v>
      </c>
      <c r="L579" s="864"/>
      <c r="M579" s="399"/>
      <c r="P579"/>
    </row>
    <row r="580" spans="1:16" s="1" customFormat="1" ht="15" customHeight="1">
      <c r="A580" s="233">
        <v>3</v>
      </c>
      <c r="B580" s="11" t="s">
        <v>10</v>
      </c>
      <c r="C580" s="10">
        <v>1101</v>
      </c>
      <c r="D580" s="63" t="s">
        <v>880</v>
      </c>
      <c r="E580" s="61"/>
      <c r="G580"/>
      <c r="H580" s="710">
        <v>128400</v>
      </c>
      <c r="I580" s="648"/>
      <c r="J580" s="649">
        <f aca="true" t="shared" si="26" ref="J580:J597">SUM(H580:I580)</f>
        <v>128400</v>
      </c>
      <c r="K580" s="648">
        <f t="shared" si="25"/>
        <v>-128400</v>
      </c>
      <c r="L580" s="864"/>
      <c r="P580"/>
    </row>
    <row r="581" spans="1:16" s="1" customFormat="1" ht="15" customHeight="1">
      <c r="A581" s="233">
        <v>4</v>
      </c>
      <c r="B581" s="11" t="s">
        <v>10</v>
      </c>
      <c r="C581" s="10">
        <v>1101</v>
      </c>
      <c r="D581" s="63" t="s">
        <v>881</v>
      </c>
      <c r="E581" s="61">
        <v>185000</v>
      </c>
      <c r="G581"/>
      <c r="H581" s="710">
        <v>180000</v>
      </c>
      <c r="I581" s="648"/>
      <c r="J581" s="649">
        <f t="shared" si="26"/>
        <v>180000</v>
      </c>
      <c r="K581" s="648">
        <f t="shared" si="25"/>
        <v>-180000</v>
      </c>
      <c r="L581" s="864"/>
      <c r="P581"/>
    </row>
    <row r="582" spans="1:16" s="1" customFormat="1" ht="15" customHeight="1">
      <c r="A582" s="233">
        <v>5</v>
      </c>
      <c r="B582" s="11" t="s">
        <v>10</v>
      </c>
      <c r="C582" s="10">
        <v>1103</v>
      </c>
      <c r="D582" s="63" t="s">
        <v>1046</v>
      </c>
      <c r="E582" s="61"/>
      <c r="G582"/>
      <c r="H582" s="710"/>
      <c r="I582" s="648"/>
      <c r="J582" s="649"/>
      <c r="K582" s="648">
        <f t="shared" si="25"/>
        <v>250000</v>
      </c>
      <c r="L582" s="648">
        <v>250000</v>
      </c>
      <c r="P582"/>
    </row>
    <row r="583" spans="1:16" s="1" customFormat="1" ht="15" customHeight="1">
      <c r="A583" s="233">
        <v>6</v>
      </c>
      <c r="B583" s="11" t="s">
        <v>10</v>
      </c>
      <c r="C583" s="10">
        <v>1107</v>
      </c>
      <c r="D583" s="63" t="s">
        <v>872</v>
      </c>
      <c r="E583" s="61">
        <v>60000</v>
      </c>
      <c r="F583" s="1">
        <v>53111</v>
      </c>
      <c r="G583"/>
      <c r="H583" s="710">
        <v>96000</v>
      </c>
      <c r="I583" s="648"/>
      <c r="J583" s="649">
        <f t="shared" si="26"/>
        <v>96000</v>
      </c>
      <c r="K583" s="648">
        <f t="shared" si="25"/>
        <v>0</v>
      </c>
      <c r="L583" s="648">
        <v>96000</v>
      </c>
      <c r="P583"/>
    </row>
    <row r="584" spans="1:16" s="1" customFormat="1" ht="15" customHeight="1">
      <c r="A584" s="233">
        <v>7</v>
      </c>
      <c r="B584" s="11" t="s">
        <v>10</v>
      </c>
      <c r="C584" s="10">
        <v>1110</v>
      </c>
      <c r="D584" s="63" t="s">
        <v>904</v>
      </c>
      <c r="E584" s="61">
        <v>12000</v>
      </c>
      <c r="G584"/>
      <c r="H584" s="710">
        <v>12000</v>
      </c>
      <c r="I584" s="648"/>
      <c r="J584" s="649">
        <f t="shared" si="26"/>
        <v>12000</v>
      </c>
      <c r="K584" s="648">
        <f t="shared" si="25"/>
        <v>0</v>
      </c>
      <c r="L584" s="648">
        <v>12000</v>
      </c>
      <c r="P584"/>
    </row>
    <row r="585" spans="1:16" s="1" customFormat="1" ht="15" customHeight="1">
      <c r="A585" s="233">
        <v>8</v>
      </c>
      <c r="B585" s="11" t="s">
        <v>10</v>
      </c>
      <c r="C585" s="10">
        <v>1113</v>
      </c>
      <c r="D585" s="63" t="s">
        <v>1072</v>
      </c>
      <c r="E585" s="61"/>
      <c r="G585"/>
      <c r="H585" s="710"/>
      <c r="I585" s="648"/>
      <c r="J585" s="649"/>
      <c r="K585" s="648">
        <f t="shared" si="25"/>
        <v>19600</v>
      </c>
      <c r="L585" s="648">
        <v>19600</v>
      </c>
      <c r="P585"/>
    </row>
    <row r="586" spans="1:16" s="1" customFormat="1" ht="15" customHeight="1">
      <c r="A586" s="233">
        <v>9</v>
      </c>
      <c r="B586" s="11" t="s">
        <v>10</v>
      </c>
      <c r="C586" s="15">
        <v>11</v>
      </c>
      <c r="D586" s="64" t="s">
        <v>602</v>
      </c>
      <c r="E586" s="62">
        <f>SUM(E578:E584)</f>
        <v>2046200</v>
      </c>
      <c r="G586"/>
      <c r="H586" s="709">
        <f>SUM(H578:H584)</f>
        <v>1964400</v>
      </c>
      <c r="I586" s="661">
        <f>SUM(I579:I584)</f>
        <v>180000</v>
      </c>
      <c r="J586" s="653">
        <f t="shared" si="26"/>
        <v>2144400</v>
      </c>
      <c r="K586" s="661">
        <f>SUM(K578:K585)</f>
        <v>64180</v>
      </c>
      <c r="L586" s="661">
        <f>SUM(L578:L585)</f>
        <v>2208580</v>
      </c>
      <c r="P586"/>
    </row>
    <row r="587" spans="1:16" s="1" customFormat="1" ht="15" customHeight="1">
      <c r="A587" s="233">
        <v>10</v>
      </c>
      <c r="B587" s="11" t="s">
        <v>10</v>
      </c>
      <c r="C587" s="10">
        <v>2</v>
      </c>
      <c r="D587" s="18" t="s">
        <v>564</v>
      </c>
      <c r="E587" s="61" t="e">
        <f>SUM(E578+E581+#REF!)*0.27</f>
        <v>#REF!</v>
      </c>
      <c r="G587"/>
      <c r="H587" s="710">
        <v>547554</v>
      </c>
      <c r="I587" s="648">
        <v>48600</v>
      </c>
      <c r="J587" s="649">
        <f t="shared" si="26"/>
        <v>596154</v>
      </c>
      <c r="K587" s="648">
        <f t="shared" si="25"/>
        <v>-29002</v>
      </c>
      <c r="L587" s="648">
        <v>567152</v>
      </c>
      <c r="P587"/>
    </row>
    <row r="588" spans="1:16" s="1" customFormat="1" ht="15" customHeight="1">
      <c r="A588" s="233">
        <v>11</v>
      </c>
      <c r="B588" s="11" t="s">
        <v>10</v>
      </c>
      <c r="C588" s="10">
        <v>2</v>
      </c>
      <c r="D588" s="63" t="s">
        <v>77</v>
      </c>
      <c r="E588" s="61">
        <f>SUM(E583*1.19*0.14)</f>
        <v>9996.000000000002</v>
      </c>
      <c r="F588" s="1">
        <v>54211</v>
      </c>
      <c r="G588"/>
      <c r="H588" s="708">
        <v>17136</v>
      </c>
      <c r="I588" s="648"/>
      <c r="J588" s="649">
        <f t="shared" si="26"/>
        <v>17136</v>
      </c>
      <c r="K588" s="648">
        <f t="shared" si="25"/>
        <v>-1141</v>
      </c>
      <c r="L588" s="648">
        <v>15995</v>
      </c>
      <c r="P588"/>
    </row>
    <row r="589" spans="1:16" s="1" customFormat="1" ht="15" customHeight="1">
      <c r="A589" s="233">
        <v>12</v>
      </c>
      <c r="B589" s="11" t="s">
        <v>10</v>
      </c>
      <c r="C589" s="10">
        <v>2</v>
      </c>
      <c r="D589" s="18" t="s">
        <v>882</v>
      </c>
      <c r="E589" s="61">
        <f>SUM(E583*1.19*0.16)</f>
        <v>11424</v>
      </c>
      <c r="F589" s="1">
        <v>561111</v>
      </c>
      <c r="G589"/>
      <c r="H589" s="708">
        <v>15994</v>
      </c>
      <c r="I589" s="648"/>
      <c r="J589" s="649">
        <f t="shared" si="26"/>
        <v>15994</v>
      </c>
      <c r="K589" s="648">
        <f t="shared" si="25"/>
        <v>1142</v>
      </c>
      <c r="L589" s="648">
        <v>17136</v>
      </c>
      <c r="P589"/>
    </row>
    <row r="590" spans="1:16" s="1" customFormat="1" ht="15" customHeight="1">
      <c r="A590" s="233">
        <v>13</v>
      </c>
      <c r="B590" s="11" t="s">
        <v>10</v>
      </c>
      <c r="C590" s="15">
        <v>2</v>
      </c>
      <c r="D590" s="75" t="s">
        <v>629</v>
      </c>
      <c r="E590" s="9"/>
      <c r="G590"/>
      <c r="H590" s="676">
        <f>SUM(H587:H589)</f>
        <v>580684</v>
      </c>
      <c r="I590" s="661">
        <f>SUM(I587:I589)</f>
        <v>48600</v>
      </c>
      <c r="J590" s="653">
        <f t="shared" si="26"/>
        <v>629284</v>
      </c>
      <c r="K590" s="661">
        <f>SUM(K587:K589)</f>
        <v>-29001</v>
      </c>
      <c r="L590" s="661">
        <f>SUM(L587:L589)</f>
        <v>600283</v>
      </c>
      <c r="P590"/>
    </row>
    <row r="591" spans="1:16" s="1" customFormat="1" ht="15" customHeight="1">
      <c r="A591" s="233">
        <v>14</v>
      </c>
      <c r="B591" s="11" t="s">
        <v>10</v>
      </c>
      <c r="C591" s="289">
        <v>312</v>
      </c>
      <c r="D591" s="459" t="s">
        <v>1073</v>
      </c>
      <c r="E591" s="493"/>
      <c r="F591" s="292"/>
      <c r="G591" s="293"/>
      <c r="H591" s="687"/>
      <c r="I591" s="664"/>
      <c r="J591" s="655"/>
      <c r="K591" s="648">
        <f t="shared" si="25"/>
        <v>19661</v>
      </c>
      <c r="L591" s="648">
        <v>19661</v>
      </c>
      <c r="P591"/>
    </row>
    <row r="592" spans="1:16" s="1" customFormat="1" ht="15" customHeight="1">
      <c r="A592" s="233">
        <v>15</v>
      </c>
      <c r="B592" s="11" t="s">
        <v>10</v>
      </c>
      <c r="C592" s="289">
        <v>337</v>
      </c>
      <c r="D592" s="459" t="s">
        <v>453</v>
      </c>
      <c r="E592" s="493"/>
      <c r="F592" s="292"/>
      <c r="G592" s="293"/>
      <c r="H592" s="687"/>
      <c r="I592" s="664"/>
      <c r="J592" s="655"/>
      <c r="K592" s="648">
        <f t="shared" si="25"/>
        <v>3178</v>
      </c>
      <c r="L592" s="648">
        <v>3178</v>
      </c>
      <c r="P592"/>
    </row>
    <row r="593" spans="1:16" s="1" customFormat="1" ht="15" customHeight="1">
      <c r="A593" s="233">
        <v>16</v>
      </c>
      <c r="B593" s="11" t="s">
        <v>10</v>
      </c>
      <c r="C593" s="289">
        <v>351</v>
      </c>
      <c r="D593" s="459" t="s">
        <v>1074</v>
      </c>
      <c r="E593" s="493"/>
      <c r="F593" s="292"/>
      <c r="G593" s="293"/>
      <c r="H593" s="687"/>
      <c r="I593" s="664"/>
      <c r="J593" s="655"/>
      <c r="K593" s="648">
        <f t="shared" si="25"/>
        <v>6167</v>
      </c>
      <c r="L593" s="648">
        <v>6167</v>
      </c>
      <c r="P593"/>
    </row>
    <row r="594" spans="1:16" s="1" customFormat="1" ht="15" customHeight="1">
      <c r="A594" s="233">
        <v>17</v>
      </c>
      <c r="B594" s="11" t="s">
        <v>10</v>
      </c>
      <c r="C594" s="289">
        <v>355</v>
      </c>
      <c r="D594" s="459" t="s">
        <v>1076</v>
      </c>
      <c r="E594" s="493"/>
      <c r="F594" s="292"/>
      <c r="G594" s="293"/>
      <c r="H594" s="687"/>
      <c r="I594" s="664"/>
      <c r="J594" s="655"/>
      <c r="K594" s="648">
        <f t="shared" si="25"/>
        <v>1700</v>
      </c>
      <c r="L594" s="648">
        <v>1700</v>
      </c>
      <c r="P594"/>
    </row>
    <row r="595" spans="1:16" s="1" customFormat="1" ht="15" customHeight="1">
      <c r="A595" s="233">
        <v>18</v>
      </c>
      <c r="B595" s="11" t="s">
        <v>10</v>
      </c>
      <c r="C595" s="15">
        <v>3</v>
      </c>
      <c r="D595" s="75" t="s">
        <v>1075</v>
      </c>
      <c r="E595" s="377"/>
      <c r="G595"/>
      <c r="H595" s="695"/>
      <c r="I595" s="661"/>
      <c r="J595" s="653"/>
      <c r="K595" s="653">
        <f>SUM(K591:K594)</f>
        <v>30706</v>
      </c>
      <c r="L595" s="653">
        <f>SUM(L591:L594)</f>
        <v>30706</v>
      </c>
      <c r="P595"/>
    </row>
    <row r="596" spans="1:16" s="1" customFormat="1" ht="15" customHeight="1">
      <c r="A596" s="233">
        <v>19</v>
      </c>
      <c r="B596" s="11" t="s">
        <v>10</v>
      </c>
      <c r="C596" s="15"/>
      <c r="D596" s="27" t="s">
        <v>758</v>
      </c>
      <c r="E596" s="57" t="e">
        <f>SUM(#REF!)</f>
        <v>#REF!</v>
      </c>
      <c r="G596"/>
      <c r="H596" s="682">
        <f>H586+H590</f>
        <v>2545084</v>
      </c>
      <c r="I596" s="727">
        <f>I586+I590</f>
        <v>228600</v>
      </c>
      <c r="J596" s="653">
        <f t="shared" si="26"/>
        <v>2773684</v>
      </c>
      <c r="K596" s="661">
        <f>K586+K590+K595</f>
        <v>65885</v>
      </c>
      <c r="L596" s="661">
        <f>L586+L590+L595</f>
        <v>2839569</v>
      </c>
      <c r="P596"/>
    </row>
    <row r="597" spans="1:16" s="1" customFormat="1" ht="15" customHeight="1">
      <c r="A597" s="891">
        <v>20</v>
      </c>
      <c r="B597" s="894" t="s">
        <v>600</v>
      </c>
      <c r="C597" s="895"/>
      <c r="D597" s="896"/>
      <c r="E597" s="900" t="e">
        <f>SUM(#REF!)</f>
        <v>#REF!</v>
      </c>
      <c r="G597"/>
      <c r="H597" s="871">
        <f>H596</f>
        <v>2545084</v>
      </c>
      <c r="I597" s="914">
        <f>I596</f>
        <v>228600</v>
      </c>
      <c r="J597" s="907">
        <f t="shared" si="26"/>
        <v>2773684</v>
      </c>
      <c r="K597" s="907">
        <f>K596</f>
        <v>65885</v>
      </c>
      <c r="L597" s="907">
        <f>L596</f>
        <v>2839569</v>
      </c>
      <c r="P597"/>
    </row>
    <row r="598" spans="1:16" s="1" customFormat="1" ht="15" customHeight="1">
      <c r="A598" s="891"/>
      <c r="B598" s="897"/>
      <c r="C598" s="898"/>
      <c r="D598" s="899"/>
      <c r="E598" s="901"/>
      <c r="G598"/>
      <c r="H598" s="872"/>
      <c r="I598" s="914"/>
      <c r="J598" s="907"/>
      <c r="K598" s="907"/>
      <c r="L598" s="907"/>
      <c r="P598"/>
    </row>
    <row r="599" spans="1:16" s="1" customFormat="1" ht="15" customHeight="1">
      <c r="A599" s="232"/>
      <c r="B599" s="2"/>
      <c r="C599" s="35"/>
      <c r="D599" s="30"/>
      <c r="E599" s="36"/>
      <c r="G599"/>
      <c r="H599" s="36"/>
      <c r="I599" s="378"/>
      <c r="J599" s="379"/>
      <c r="K599" s="433"/>
      <c r="L599" s="481"/>
      <c r="P599"/>
    </row>
    <row r="600" spans="1:16" s="1" customFormat="1" ht="15" customHeight="1">
      <c r="A600" s="235"/>
      <c r="B600" s="2"/>
      <c r="D600" s="3" t="s">
        <v>135</v>
      </c>
      <c r="E600" s="4"/>
      <c r="G600"/>
      <c r="H600" s="4"/>
      <c r="I600" s="378"/>
      <c r="J600" s="379"/>
      <c r="K600" s="433"/>
      <c r="L600" s="481"/>
      <c r="P600"/>
    </row>
    <row r="601" spans="1:16" s="1" customFormat="1" ht="15" customHeight="1">
      <c r="A601" s="235"/>
      <c r="B601" s="2"/>
      <c r="D601" s="3" t="s">
        <v>136</v>
      </c>
      <c r="E601" s="4"/>
      <c r="G601"/>
      <c r="H601" s="4"/>
      <c r="I601" s="378"/>
      <c r="J601" s="379"/>
      <c r="K601" s="433"/>
      <c r="L601" s="481"/>
      <c r="P601"/>
    </row>
    <row r="602" spans="1:16" s="1" customFormat="1" ht="15" customHeight="1">
      <c r="A602" s="235"/>
      <c r="B602" s="2"/>
      <c r="D602" s="3"/>
      <c r="E602" s="6"/>
      <c r="H602" s="7" t="s">
        <v>310</v>
      </c>
      <c r="I602" s="378"/>
      <c r="J602" s="379"/>
      <c r="K602" s="433"/>
      <c r="L602" s="481"/>
      <c r="P602"/>
    </row>
    <row r="603" spans="1:16" s="1" customFormat="1" ht="15" customHeight="1">
      <c r="A603" s="876" t="s">
        <v>311</v>
      </c>
      <c r="B603" s="10" t="s">
        <v>2</v>
      </c>
      <c r="C603" s="10"/>
      <c r="D603" s="8" t="s">
        <v>3</v>
      </c>
      <c r="E603" s="9" t="s">
        <v>4</v>
      </c>
      <c r="F603" s="1">
        <v>511112</v>
      </c>
      <c r="G603"/>
      <c r="H603" s="9" t="s">
        <v>4</v>
      </c>
      <c r="I603" s="294" t="s">
        <v>5</v>
      </c>
      <c r="J603" s="372" t="s">
        <v>6</v>
      </c>
      <c r="K603" s="440" t="s">
        <v>314</v>
      </c>
      <c r="L603" s="440" t="s">
        <v>666</v>
      </c>
      <c r="P603"/>
    </row>
    <row r="604" spans="1:16" s="1" customFormat="1" ht="15" customHeight="1">
      <c r="A604" s="877"/>
      <c r="B604" s="10" t="s">
        <v>7</v>
      </c>
      <c r="C604" s="10"/>
      <c r="D604" s="8" t="s">
        <v>8</v>
      </c>
      <c r="E604" s="9" t="s">
        <v>9</v>
      </c>
      <c r="G604"/>
      <c r="H604" s="9" t="s">
        <v>869</v>
      </c>
      <c r="I604" s="294" t="s">
        <v>931</v>
      </c>
      <c r="J604" s="372" t="s">
        <v>932</v>
      </c>
      <c r="K604" s="294" t="s">
        <v>1018</v>
      </c>
      <c r="L604" s="294" t="s">
        <v>1027</v>
      </c>
      <c r="P604"/>
    </row>
    <row r="605" spans="1:16" s="1" customFormat="1" ht="15" customHeight="1">
      <c r="A605" s="233">
        <v>1</v>
      </c>
      <c r="B605" s="11" t="s">
        <v>10</v>
      </c>
      <c r="C605" s="10">
        <v>322</v>
      </c>
      <c r="D605" s="33" t="s">
        <v>1077</v>
      </c>
      <c r="E605" s="14">
        <v>897866</v>
      </c>
      <c r="G605"/>
      <c r="H605" s="14"/>
      <c r="I605" s="294"/>
      <c r="J605" s="372"/>
      <c r="K605" s="648">
        <f>L605-J605</f>
        <v>2875</v>
      </c>
      <c r="L605" s="648">
        <v>2875</v>
      </c>
      <c r="M605" s="939"/>
      <c r="N605" s="940"/>
      <c r="O605" s="940"/>
      <c r="P605" s="940"/>
    </row>
    <row r="606" spans="1:16" s="1" customFormat="1" ht="15" customHeight="1">
      <c r="A606" s="233">
        <v>2</v>
      </c>
      <c r="B606" s="11" t="s">
        <v>10</v>
      </c>
      <c r="C606" s="10">
        <v>351</v>
      </c>
      <c r="D606" s="33" t="s">
        <v>1078</v>
      </c>
      <c r="E606" s="70"/>
      <c r="G606"/>
      <c r="H606" s="70"/>
      <c r="I606" s="294"/>
      <c r="J606" s="372"/>
      <c r="K606" s="648">
        <f>L606-J606</f>
        <v>776</v>
      </c>
      <c r="L606" s="648">
        <v>776</v>
      </c>
      <c r="P606"/>
    </row>
    <row r="607" spans="1:16" s="1" customFormat="1" ht="15" customHeight="1">
      <c r="A607" s="233">
        <v>3</v>
      </c>
      <c r="B607" s="11" t="s">
        <v>10</v>
      </c>
      <c r="C607" s="26">
        <v>3</v>
      </c>
      <c r="D607" s="27" t="s">
        <v>1079</v>
      </c>
      <c r="E607" s="57">
        <f>SUM(E605)</f>
        <v>897866</v>
      </c>
      <c r="G607"/>
      <c r="H607" s="57"/>
      <c r="I607" s="375"/>
      <c r="J607" s="385"/>
      <c r="K607" s="653">
        <f>SUM(K605:K606)</f>
        <v>3651</v>
      </c>
      <c r="L607" s="653">
        <f>SUM(L605:L606)</f>
        <v>3651</v>
      </c>
      <c r="P607"/>
    </row>
    <row r="608" spans="1:16" s="1" customFormat="1" ht="15" customHeight="1">
      <c r="A608" s="876">
        <v>4</v>
      </c>
      <c r="B608" s="894" t="s">
        <v>600</v>
      </c>
      <c r="C608" s="895"/>
      <c r="D608" s="896"/>
      <c r="E608" s="900">
        <f>SUM(E605:E605)</f>
        <v>897866</v>
      </c>
      <c r="G608"/>
      <c r="H608" s="900">
        <f>SUM(H605:H605)</f>
        <v>0</v>
      </c>
      <c r="I608" s="931"/>
      <c r="J608" s="910"/>
      <c r="K608" s="866">
        <f>K607</f>
        <v>3651</v>
      </c>
      <c r="L608" s="866">
        <f>L607</f>
        <v>3651</v>
      </c>
      <c r="P608"/>
    </row>
    <row r="609" spans="1:16" s="1" customFormat="1" ht="15" customHeight="1">
      <c r="A609" s="877"/>
      <c r="B609" s="897"/>
      <c r="C609" s="898"/>
      <c r="D609" s="899"/>
      <c r="E609" s="901"/>
      <c r="G609"/>
      <c r="H609" s="901"/>
      <c r="I609" s="932"/>
      <c r="J609" s="911"/>
      <c r="K609" s="867"/>
      <c r="L609" s="867"/>
      <c r="P609"/>
    </row>
    <row r="610" spans="1:16" s="1" customFormat="1" ht="15" customHeight="1">
      <c r="A610" s="232"/>
      <c r="B610" s="2"/>
      <c r="D610"/>
      <c r="E610" s="68"/>
      <c r="G610"/>
      <c r="H610" s="68"/>
      <c r="I610" s="378"/>
      <c r="J610" s="379"/>
      <c r="K610" s="433"/>
      <c r="L610" s="481"/>
      <c r="P610"/>
    </row>
    <row r="611" spans="1:16" s="1" customFormat="1" ht="15" customHeight="1">
      <c r="A611" s="232"/>
      <c r="B611" s="2"/>
      <c r="D611" s="3" t="s">
        <v>137</v>
      </c>
      <c r="E611" s="4"/>
      <c r="G611"/>
      <c r="H611" s="4"/>
      <c r="I611" s="378"/>
      <c r="J611" s="379"/>
      <c r="K611" s="433"/>
      <c r="L611" s="481"/>
      <c r="P611"/>
    </row>
    <row r="612" spans="1:16" s="1" customFormat="1" ht="15" customHeight="1">
      <c r="A612" s="232"/>
      <c r="B612" s="2"/>
      <c r="C612" s="37"/>
      <c r="D612" s="3" t="s">
        <v>640</v>
      </c>
      <c r="E612" s="4"/>
      <c r="G612"/>
      <c r="H612" s="4"/>
      <c r="I612" s="378"/>
      <c r="J612" s="379"/>
      <c r="K612" s="433"/>
      <c r="L612" s="481"/>
      <c r="P612"/>
    </row>
    <row r="613" spans="1:16" s="1" customFormat="1" ht="15" customHeight="1">
      <c r="A613" s="232"/>
      <c r="B613" s="2"/>
      <c r="C613" s="37"/>
      <c r="D613" s="3"/>
      <c r="E613" s="6"/>
      <c r="G613"/>
      <c r="H613" s="7" t="s">
        <v>310</v>
      </c>
      <c r="I613" s="378"/>
      <c r="J613" s="379"/>
      <c r="K613" s="433"/>
      <c r="L613" s="481"/>
      <c r="P613"/>
    </row>
    <row r="614" spans="1:16" s="1" customFormat="1" ht="15" customHeight="1">
      <c r="A614" s="876" t="s">
        <v>311</v>
      </c>
      <c r="B614" s="10" t="s">
        <v>2</v>
      </c>
      <c r="C614" s="10"/>
      <c r="D614" s="8" t="s">
        <v>3</v>
      </c>
      <c r="E614" s="9" t="s">
        <v>4</v>
      </c>
      <c r="F614" s="1">
        <v>511112</v>
      </c>
      <c r="G614"/>
      <c r="H614" s="9" t="s">
        <v>4</v>
      </c>
      <c r="I614" s="294" t="s">
        <v>5</v>
      </c>
      <c r="J614" s="372" t="s">
        <v>6</v>
      </c>
      <c r="K614" s="440" t="s">
        <v>314</v>
      </c>
      <c r="L614" s="440" t="s">
        <v>666</v>
      </c>
      <c r="P614"/>
    </row>
    <row r="615" spans="1:16" s="1" customFormat="1" ht="15" customHeight="1">
      <c r="A615" s="877"/>
      <c r="B615" s="941" t="s">
        <v>7</v>
      </c>
      <c r="C615" s="942"/>
      <c r="D615" s="8" t="s">
        <v>8</v>
      </c>
      <c r="E615" s="9" t="s">
        <v>9</v>
      </c>
      <c r="G615"/>
      <c r="H615" s="9" t="s">
        <v>869</v>
      </c>
      <c r="I615" s="294" t="s">
        <v>931</v>
      </c>
      <c r="J615" s="372" t="s">
        <v>932</v>
      </c>
      <c r="K615" s="294" t="s">
        <v>1018</v>
      </c>
      <c r="L615" s="294" t="s">
        <v>1027</v>
      </c>
      <c r="P615"/>
    </row>
    <row r="616" spans="1:16" s="1" customFormat="1" ht="15" customHeight="1">
      <c r="A616" s="233">
        <v>1</v>
      </c>
      <c r="B616" s="11" t="s">
        <v>10</v>
      </c>
      <c r="C616" s="10">
        <v>48</v>
      </c>
      <c r="D616" s="249" t="s">
        <v>891</v>
      </c>
      <c r="E616"/>
      <c r="F616"/>
      <c r="G616"/>
      <c r="H616" s="647"/>
      <c r="I616" s="648"/>
      <c r="J616" s="649"/>
      <c r="K616" s="648"/>
      <c r="L616" s="648"/>
      <c r="P616"/>
    </row>
    <row r="617" spans="1:16" s="1" customFormat="1" ht="15" customHeight="1">
      <c r="A617" s="233">
        <v>2</v>
      </c>
      <c r="B617" s="11" t="s">
        <v>10</v>
      </c>
      <c r="C617" s="10">
        <v>48</v>
      </c>
      <c r="D617" s="249" t="s">
        <v>984</v>
      </c>
      <c r="E617"/>
      <c r="F617"/>
      <c r="G617"/>
      <c r="H617" s="728"/>
      <c r="I617" s="648">
        <v>550000</v>
      </c>
      <c r="J617" s="649">
        <f>SUM(H617:I617)</f>
        <v>550000</v>
      </c>
      <c r="K617" s="648">
        <f>L617-J617</f>
        <v>2411703</v>
      </c>
      <c r="L617" s="905">
        <v>2961703</v>
      </c>
      <c r="P617"/>
    </row>
    <row r="618" spans="1:12" ht="15" customHeight="1">
      <c r="A618" s="233">
        <v>3</v>
      </c>
      <c r="B618" s="11" t="s">
        <v>10</v>
      </c>
      <c r="C618" s="10">
        <v>48</v>
      </c>
      <c r="D618" s="250" t="s">
        <v>892</v>
      </c>
      <c r="E618"/>
      <c r="F618"/>
      <c r="H618" s="686">
        <v>688649</v>
      </c>
      <c r="I618" s="648"/>
      <c r="J618" s="649">
        <f>SUM(H618:I618)</f>
        <v>688649</v>
      </c>
      <c r="K618" s="648">
        <f aca="true" t="shared" si="27" ref="K618:K624">L618-J618</f>
        <v>-688649</v>
      </c>
      <c r="L618" s="928"/>
    </row>
    <row r="619" spans="1:12" ht="15" customHeight="1">
      <c r="A619" s="233">
        <v>4</v>
      </c>
      <c r="B619" s="11" t="s">
        <v>10</v>
      </c>
      <c r="C619" s="10">
        <v>48</v>
      </c>
      <c r="D619" s="249" t="s">
        <v>893</v>
      </c>
      <c r="E619"/>
      <c r="F619"/>
      <c r="H619" s="647">
        <v>500000</v>
      </c>
      <c r="I619" s="648"/>
      <c r="J619" s="649">
        <f aca="true" t="shared" si="28" ref="J619:J626">SUM(H619:I619)</f>
        <v>500000</v>
      </c>
      <c r="K619" s="648">
        <f t="shared" si="27"/>
        <v>-500000</v>
      </c>
      <c r="L619" s="928"/>
    </row>
    <row r="620" spans="1:12" ht="15" customHeight="1">
      <c r="A620" s="233">
        <v>5</v>
      </c>
      <c r="B620" s="11" t="s">
        <v>10</v>
      </c>
      <c r="C620" s="10">
        <v>48</v>
      </c>
      <c r="D620" s="249" t="s">
        <v>894</v>
      </c>
      <c r="E620"/>
      <c r="F620"/>
      <c r="H620" s="728">
        <v>500000</v>
      </c>
      <c r="I620" s="648"/>
      <c r="J620" s="649">
        <f t="shared" si="28"/>
        <v>500000</v>
      </c>
      <c r="K620" s="648">
        <f t="shared" si="27"/>
        <v>-500000</v>
      </c>
      <c r="L620" s="928"/>
    </row>
    <row r="621" spans="1:12" ht="15" customHeight="1">
      <c r="A621" s="233">
        <v>6</v>
      </c>
      <c r="B621" s="11" t="s">
        <v>10</v>
      </c>
      <c r="C621" s="10">
        <v>48</v>
      </c>
      <c r="D621" s="249" t="s">
        <v>895</v>
      </c>
      <c r="E621"/>
      <c r="F621"/>
      <c r="H621" s="728">
        <v>700000</v>
      </c>
      <c r="I621" s="648"/>
      <c r="J621" s="649">
        <f t="shared" si="28"/>
        <v>700000</v>
      </c>
      <c r="K621" s="648">
        <f t="shared" si="27"/>
        <v>-700000</v>
      </c>
      <c r="L621" s="928"/>
    </row>
    <row r="622" spans="1:12" ht="15" customHeight="1">
      <c r="A622" s="233">
        <v>7</v>
      </c>
      <c r="B622" s="11" t="s">
        <v>10</v>
      </c>
      <c r="C622" s="10">
        <v>48</v>
      </c>
      <c r="D622" s="249" t="s">
        <v>985</v>
      </c>
      <c r="E622"/>
      <c r="F622"/>
      <c r="H622" s="728">
        <v>250000</v>
      </c>
      <c r="I622" s="648"/>
      <c r="J622" s="649">
        <f t="shared" si="28"/>
        <v>250000</v>
      </c>
      <c r="K622" s="648">
        <f t="shared" si="27"/>
        <v>-250000</v>
      </c>
      <c r="L622" s="928"/>
    </row>
    <row r="623" spans="1:12" ht="15" customHeight="1">
      <c r="A623" s="233">
        <v>8</v>
      </c>
      <c r="B623" s="11" t="s">
        <v>10</v>
      </c>
      <c r="C623" s="10">
        <v>48</v>
      </c>
      <c r="D623" s="249" t="s">
        <v>991</v>
      </c>
      <c r="E623"/>
      <c r="F623"/>
      <c r="H623" s="728">
        <v>1151000</v>
      </c>
      <c r="I623" s="648">
        <v>-475367</v>
      </c>
      <c r="J623" s="649">
        <f t="shared" si="28"/>
        <v>675633</v>
      </c>
      <c r="K623" s="648">
        <f t="shared" si="27"/>
        <v>-675633</v>
      </c>
      <c r="L623" s="906"/>
    </row>
    <row r="624" spans="1:12" ht="15" customHeight="1">
      <c r="A624" s="233">
        <v>9</v>
      </c>
      <c r="B624" s="11"/>
      <c r="C624" s="10">
        <v>508</v>
      </c>
      <c r="D624" s="249" t="s">
        <v>1080</v>
      </c>
      <c r="E624"/>
      <c r="F624"/>
      <c r="H624" s="728"/>
      <c r="I624" s="648"/>
      <c r="J624" s="649"/>
      <c r="K624" s="648">
        <f t="shared" si="27"/>
        <v>153800</v>
      </c>
      <c r="L624" s="648">
        <v>153800</v>
      </c>
    </row>
    <row r="625" spans="1:12" ht="15" customHeight="1">
      <c r="A625" s="233">
        <v>10</v>
      </c>
      <c r="B625" s="11" t="s">
        <v>10</v>
      </c>
      <c r="C625" s="15">
        <v>4</v>
      </c>
      <c r="D625" s="42" t="s">
        <v>639</v>
      </c>
      <c r="E625" s="57">
        <f>SUM(E616:E619)</f>
        <v>0</v>
      </c>
      <c r="H625" s="705">
        <f>SUM(H618:H623)</f>
        <v>3789649</v>
      </c>
      <c r="I625" s="661">
        <f>SUM(I617:I623)</f>
        <v>74633</v>
      </c>
      <c r="J625" s="653">
        <f>SUM(J617:J623)</f>
        <v>3864282</v>
      </c>
      <c r="K625" s="661">
        <f>SUM(K617:K624)</f>
        <v>-748779</v>
      </c>
      <c r="L625" s="661">
        <f>SUM(L617:L624)</f>
        <v>3115503</v>
      </c>
    </row>
    <row r="626" spans="1:12" ht="15" customHeight="1">
      <c r="A626" s="876">
        <v>11</v>
      </c>
      <c r="B626" s="894" t="s">
        <v>635</v>
      </c>
      <c r="C626" s="895"/>
      <c r="D626" s="896"/>
      <c r="E626" s="919">
        <f>SUM(E625)</f>
        <v>0</v>
      </c>
      <c r="H626" s="893">
        <f>H625</f>
        <v>3789649</v>
      </c>
      <c r="I626" s="887">
        <f>I625</f>
        <v>74633</v>
      </c>
      <c r="J626" s="866">
        <f t="shared" si="28"/>
        <v>3864282</v>
      </c>
      <c r="K626" s="907">
        <f>K625</f>
        <v>-748779</v>
      </c>
      <c r="L626" s="866">
        <f>L625</f>
        <v>3115503</v>
      </c>
    </row>
    <row r="627" spans="1:12" ht="15" customHeight="1">
      <c r="A627" s="877"/>
      <c r="B627" s="897"/>
      <c r="C627" s="898"/>
      <c r="D627" s="899"/>
      <c r="E627" s="919"/>
      <c r="H627" s="893"/>
      <c r="I627" s="888"/>
      <c r="J627" s="867"/>
      <c r="K627" s="907"/>
      <c r="L627" s="867"/>
    </row>
    <row r="630" ht="12.75">
      <c r="D630" s="3" t="s">
        <v>1143</v>
      </c>
    </row>
    <row r="631" ht="12.75">
      <c r="D631" t="s">
        <v>1144</v>
      </c>
    </row>
    <row r="633" spans="1:12" ht="12.75">
      <c r="A633" s="876" t="s">
        <v>311</v>
      </c>
      <c r="B633" s="10" t="s">
        <v>2</v>
      </c>
      <c r="C633" s="10"/>
      <c r="D633" s="8" t="s">
        <v>3</v>
      </c>
      <c r="E633" s="9" t="s">
        <v>4</v>
      </c>
      <c r="F633" s="1">
        <v>511112</v>
      </c>
      <c r="H633" s="9" t="s">
        <v>4</v>
      </c>
      <c r="I633" s="294" t="s">
        <v>5</v>
      </c>
      <c r="J633" s="372" t="s">
        <v>6</v>
      </c>
      <c r="K633" s="440" t="s">
        <v>314</v>
      </c>
      <c r="L633" s="440" t="s">
        <v>666</v>
      </c>
    </row>
    <row r="634" spans="1:12" ht="12.75">
      <c r="A634" s="902"/>
      <c r="B634" s="943" t="s">
        <v>7</v>
      </c>
      <c r="C634" s="944"/>
      <c r="D634" s="376" t="s">
        <v>8</v>
      </c>
      <c r="E634" s="377" t="s">
        <v>9</v>
      </c>
      <c r="H634" s="377" t="s">
        <v>869</v>
      </c>
      <c r="I634" s="393" t="s">
        <v>931</v>
      </c>
      <c r="J634" s="394" t="s">
        <v>932</v>
      </c>
      <c r="K634" s="393" t="s">
        <v>1018</v>
      </c>
      <c r="L634" s="393" t="s">
        <v>1027</v>
      </c>
    </row>
    <row r="635" spans="1:12" ht="12.75">
      <c r="A635" s="233">
        <v>1</v>
      </c>
      <c r="B635" s="11" t="s">
        <v>10</v>
      </c>
      <c r="C635" s="10">
        <v>9121</v>
      </c>
      <c r="D635" s="249" t="s">
        <v>1145</v>
      </c>
      <c r="E635" s="491"/>
      <c r="F635" s="10"/>
      <c r="G635" s="249"/>
      <c r="H635" s="491"/>
      <c r="I635" s="294"/>
      <c r="J635" s="372"/>
      <c r="K635" s="648">
        <v>85000000</v>
      </c>
      <c r="L635" s="648">
        <v>85000000</v>
      </c>
    </row>
    <row r="636" spans="1:12" ht="12.75">
      <c r="A636" s="233">
        <v>2</v>
      </c>
      <c r="B636" s="260" t="s">
        <v>10</v>
      </c>
      <c r="C636" s="359">
        <v>9</v>
      </c>
      <c r="D636" s="352" t="s">
        <v>1146</v>
      </c>
      <c r="E636" s="545"/>
      <c r="F636" s="359"/>
      <c r="G636" s="352"/>
      <c r="H636" s="545"/>
      <c r="I636" s="538"/>
      <c r="J636" s="539"/>
      <c r="K636" s="661">
        <f>SUM(K635)</f>
        <v>85000000</v>
      </c>
      <c r="L636" s="661">
        <f>SUM(L635)</f>
        <v>85000000</v>
      </c>
    </row>
    <row r="637" spans="1:12" ht="12.75">
      <c r="A637" s="891">
        <v>3</v>
      </c>
      <c r="B637" s="859" t="s">
        <v>635</v>
      </c>
      <c r="C637" s="859"/>
      <c r="D637" s="859"/>
      <c r="E637" s="545"/>
      <c r="F637" s="359"/>
      <c r="G637" s="352"/>
      <c r="H637" s="937"/>
      <c r="I637" s="937"/>
      <c r="J637" s="937"/>
      <c r="K637" s="929">
        <f>K636</f>
        <v>85000000</v>
      </c>
      <c r="L637" s="929">
        <f>L636</f>
        <v>85000000</v>
      </c>
    </row>
    <row r="638" spans="1:12" ht="12.75">
      <c r="A638" s="891"/>
      <c r="B638" s="859"/>
      <c r="C638" s="859"/>
      <c r="D638" s="859"/>
      <c r="E638" s="545"/>
      <c r="F638" s="359"/>
      <c r="G638" s="352"/>
      <c r="H638" s="938"/>
      <c r="I638" s="938"/>
      <c r="J638" s="938"/>
      <c r="K638" s="930"/>
      <c r="L638" s="930"/>
    </row>
    <row r="642" spans="4:9" ht="12.75">
      <c r="D642" t="s">
        <v>993</v>
      </c>
      <c r="I642" s="395"/>
    </row>
    <row r="643" spans="8:15" ht="12.75">
      <c r="H643" s="729">
        <f>H626+H608+H597+H570+H559+++H548+H537+H527+H513+H473+H463+H452+H428+H388+H366+H322+H312+H302+H263+H230+H216+H195+H171+H139+H127+H105+H87+H63+H54</f>
        <v>170733707.95</v>
      </c>
      <c r="I643" s="729">
        <f>I626+I608+I597+I570+I559+++I548+I537+I527+I513+I473+I463+I452+I428+I388+I366+I322+I312+I302+I263+I230+I216+I195+I171+I139+I127+I105+I87+I63+I54</f>
        <v>76904628</v>
      </c>
      <c r="J643" s="729">
        <f>J626+J608+J597+J570+J559+++J548+J537+J527+J513+J473+J463+J452+J428+J388+J366+J322+J312+J302+J263+J230+J216+J195+J171+J139+J127+J105+J87+J63+J54</f>
        <v>247638335.95</v>
      </c>
      <c r="K643" s="729">
        <f>K626+K608+K597+K570+K559+K548+K537+K527+K513+K473+K463+K452+K428+K388+K366+K322+K312+K302+K263+K230+K216+K195+K171+K139+K127+K105+K87+K63+K54+K637+K115</f>
        <v>30939630.049999997</v>
      </c>
      <c r="L643" s="729">
        <f>SUM(J643:K643)</f>
        <v>278577966</v>
      </c>
      <c r="O643" s="433"/>
    </row>
    <row r="644" spans="1:16" s="1" customFormat="1" ht="15" customHeight="1">
      <c r="A644" s="232"/>
      <c r="B644" s="2"/>
      <c r="D644" s="3" t="s">
        <v>138</v>
      </c>
      <c r="E644" s="4"/>
      <c r="G644"/>
      <c r="H644" s="4"/>
      <c r="I644" s="399"/>
      <c r="J644" s="379"/>
      <c r="K644" s="433"/>
      <c r="L644" s="481"/>
      <c r="P644"/>
    </row>
    <row r="645" spans="3:9" ht="15" customHeight="1">
      <c r="C645" s="37"/>
      <c r="D645" s="3" t="s">
        <v>139</v>
      </c>
      <c r="E645" s="4"/>
      <c r="H645" s="4"/>
      <c r="I645" s="395"/>
    </row>
    <row r="646" spans="3:8" ht="15" customHeight="1">
      <c r="C646" s="37"/>
      <c r="D646" s="3"/>
      <c r="E646" s="6"/>
      <c r="H646" s="7"/>
    </row>
    <row r="647" spans="1:12" ht="15" customHeight="1">
      <c r="A647" s="876" t="s">
        <v>311</v>
      </c>
      <c r="B647" s="10" t="s">
        <v>2</v>
      </c>
      <c r="C647" s="10"/>
      <c r="D647" s="8" t="s">
        <v>3</v>
      </c>
      <c r="E647" s="9" t="s">
        <v>4</v>
      </c>
      <c r="F647" s="1">
        <v>511112</v>
      </c>
      <c r="H647" s="9" t="s">
        <v>4</v>
      </c>
      <c r="I647" s="294" t="s">
        <v>5</v>
      </c>
      <c r="J647" s="372" t="s">
        <v>6</v>
      </c>
      <c r="K647" s="440" t="s">
        <v>314</v>
      </c>
      <c r="L647" s="440" t="s">
        <v>666</v>
      </c>
    </row>
    <row r="648" spans="1:12" ht="15" customHeight="1">
      <c r="A648" s="877"/>
      <c r="B648" s="10" t="s">
        <v>7</v>
      </c>
      <c r="C648" s="10"/>
      <c r="D648" s="8" t="s">
        <v>8</v>
      </c>
      <c r="E648" s="9" t="s">
        <v>9</v>
      </c>
      <c r="H648" s="9" t="s">
        <v>869</v>
      </c>
      <c r="I648" s="294" t="s">
        <v>931</v>
      </c>
      <c r="J648" s="372" t="s">
        <v>932</v>
      </c>
      <c r="K648" s="294" t="s">
        <v>1018</v>
      </c>
      <c r="L648" s="294" t="s">
        <v>1027</v>
      </c>
    </row>
    <row r="649" spans="1:12" ht="15" customHeight="1">
      <c r="A649" s="233">
        <v>1</v>
      </c>
      <c r="B649" s="11" t="s">
        <v>10</v>
      </c>
      <c r="C649" s="10">
        <v>512</v>
      </c>
      <c r="D649" s="33" t="s">
        <v>140</v>
      </c>
      <c r="E649" s="14">
        <v>69490587</v>
      </c>
      <c r="H649" s="647">
        <f>H658-H643</f>
        <v>83222617.05000001</v>
      </c>
      <c r="I649" s="648">
        <f>-I643</f>
        <v>-76904628</v>
      </c>
      <c r="J649" s="649">
        <f>SUM(H649:I649)</f>
        <v>6317989.050000012</v>
      </c>
      <c r="K649" s="648"/>
      <c r="L649" s="648">
        <f>SUM(J649:K649)</f>
        <v>6317989.050000012</v>
      </c>
    </row>
    <row r="650" spans="1:12" ht="15" customHeight="1">
      <c r="A650" s="233">
        <v>2</v>
      </c>
      <c r="B650" s="11" t="s">
        <v>10</v>
      </c>
      <c r="C650" s="10">
        <v>512</v>
      </c>
      <c r="D650" s="33" t="s">
        <v>971</v>
      </c>
      <c r="E650" s="70"/>
      <c r="H650" s="728"/>
      <c r="I650" s="648">
        <v>34475000</v>
      </c>
      <c r="J650" s="649">
        <f>SUM(H650:I650)</f>
        <v>34475000</v>
      </c>
      <c r="K650" s="648">
        <f>-K643</f>
        <v>-30939630.049999997</v>
      </c>
      <c r="L650" s="648">
        <f>SUM(J650:K650)</f>
        <v>3535369.950000003</v>
      </c>
    </row>
    <row r="651" spans="1:12" ht="15" customHeight="1">
      <c r="A651" s="233">
        <v>3</v>
      </c>
      <c r="B651" s="11" t="s">
        <v>10</v>
      </c>
      <c r="C651" s="10">
        <v>512</v>
      </c>
      <c r="D651" s="33" t="s">
        <v>996</v>
      </c>
      <c r="E651" s="70"/>
      <c r="H651" s="728"/>
      <c r="I651" s="648">
        <v>14824882</v>
      </c>
      <c r="J651" s="649">
        <f>SUM(I651)</f>
        <v>14824882</v>
      </c>
      <c r="K651" s="648">
        <v>-4891956</v>
      </c>
      <c r="L651" s="648">
        <f>SUM(J651:K651)</f>
        <v>9932926</v>
      </c>
    </row>
    <row r="652" spans="1:12" ht="15" customHeight="1">
      <c r="A652" s="233">
        <v>4</v>
      </c>
      <c r="B652" s="11" t="s">
        <v>10</v>
      </c>
      <c r="C652" s="10">
        <v>512</v>
      </c>
      <c r="D652" s="33" t="s">
        <v>986</v>
      </c>
      <c r="E652" s="70"/>
      <c r="H652" s="728"/>
      <c r="I652" s="648">
        <f>'2.m'!F124</f>
        <v>5000000</v>
      </c>
      <c r="J652" s="649">
        <f>SUM(I652)</f>
        <v>5000000</v>
      </c>
      <c r="K652" s="648">
        <v>-130620</v>
      </c>
      <c r="L652" s="648">
        <f>SUM(J652:K652)</f>
        <v>4869380</v>
      </c>
    </row>
    <row r="653" spans="1:12" ht="15" customHeight="1">
      <c r="A653" s="233">
        <v>5</v>
      </c>
      <c r="B653" s="11" t="s">
        <v>10</v>
      </c>
      <c r="C653" s="10">
        <v>512</v>
      </c>
      <c r="D653" s="33" t="s">
        <v>992</v>
      </c>
      <c r="E653" s="70"/>
      <c r="H653" s="728"/>
      <c r="I653" s="664">
        <f>'2.m'!F125</f>
        <v>1399760</v>
      </c>
      <c r="J653" s="655">
        <f>SUM(H653:I653)</f>
        <v>1399760</v>
      </c>
      <c r="K653" s="648">
        <v>5693533</v>
      </c>
      <c r="L653" s="648">
        <f>SUM(J653:K653)</f>
        <v>7093293</v>
      </c>
    </row>
    <row r="654" spans="1:18" ht="15" customHeight="1">
      <c r="A654" s="233">
        <v>6</v>
      </c>
      <c r="B654" s="11" t="s">
        <v>10</v>
      </c>
      <c r="C654" s="15"/>
      <c r="D654" s="42"/>
      <c r="E654" s="57">
        <f>SUM(E649:E649)</f>
        <v>69490587</v>
      </c>
      <c r="H654" s="705">
        <f>SUM(H649:H649)</f>
        <v>83222617.05000001</v>
      </c>
      <c r="I654" s="661">
        <f>SUM(I649:I653)</f>
        <v>-21204986</v>
      </c>
      <c r="J654" s="653">
        <f>SUM(H654:I654)</f>
        <v>62017631.05000001</v>
      </c>
      <c r="K654" s="661">
        <f>SUM(K650:K653)</f>
        <v>-30268673.049999997</v>
      </c>
      <c r="L654" s="661">
        <f>SUM(L649:L653)</f>
        <v>31748958.000000015</v>
      </c>
      <c r="R654" s="33"/>
    </row>
    <row r="655" spans="1:12" ht="15" customHeight="1">
      <c r="A655" s="876">
        <v>7</v>
      </c>
      <c r="B655" s="894" t="s">
        <v>22</v>
      </c>
      <c r="C655" s="895"/>
      <c r="D655" s="896"/>
      <c r="E655" s="919">
        <f>SUM(E654)</f>
        <v>69490587</v>
      </c>
      <c r="H655" s="893">
        <f>SUM(H654)</f>
        <v>83222617.05000001</v>
      </c>
      <c r="I655" s="873">
        <f>I654</f>
        <v>-21204986</v>
      </c>
      <c r="J655" s="907">
        <f>J654</f>
        <v>62017631.05000001</v>
      </c>
      <c r="K655" s="873">
        <f>K654</f>
        <v>-30268673.049999997</v>
      </c>
      <c r="L655" s="873">
        <f>L654</f>
        <v>31748958.000000015</v>
      </c>
    </row>
    <row r="656" spans="1:12" ht="15" customHeight="1">
      <c r="A656" s="877"/>
      <c r="B656" s="897"/>
      <c r="C656" s="898"/>
      <c r="D656" s="899"/>
      <c r="E656" s="919"/>
      <c r="H656" s="893"/>
      <c r="I656" s="873"/>
      <c r="J656" s="907"/>
      <c r="K656" s="873"/>
      <c r="L656" s="873"/>
    </row>
    <row r="657" ht="15" customHeight="1"/>
    <row r="658" spans="2:12" ht="15" customHeight="1">
      <c r="B658" s="79"/>
      <c r="C658" s="80"/>
      <c r="D658" s="78" t="s">
        <v>141</v>
      </c>
      <c r="E658" s="81" t="e">
        <f>SUM(E195+E216+#REF!+E513+#REF!+E54+E230+#REF!+E302+E366+E127+E312+E322+E537+E570+E597+E608+#REF!+E548+E559+E626+E527+E473+E452+E139+E171+E388+E428+E87+E655)</f>
        <v>#REF!</v>
      </c>
      <c r="F658" s="81" t="e">
        <f>SUM(F195+F216+#REF!+F513+#REF!+F54+F230+#REF!+F302+F366+F127+F312+F322+F537+F570+F597+F608+#REF!+F548+F559+F626+F527+F473+F452+F139+F171+F388+F428+F87+F655)</f>
        <v>#REF!</v>
      </c>
      <c r="G658" s="81" t="e">
        <f>SUM(G195+G216+#REF!+G513+#REF!+G54+G230+#REF!+G302+G366+G127+G312+G322+G537+G570+G597+G608+#REF!+G548+G559+G626+G527+G473+G452+G139+G171+G388+G428+G87+G655)</f>
        <v>#REF!</v>
      </c>
      <c r="H658" s="730">
        <v>253956325</v>
      </c>
      <c r="I658" s="731">
        <f>I643+I655</f>
        <v>55699642</v>
      </c>
      <c r="J658" s="731">
        <f>SUM(H658:I658)</f>
        <v>309655967</v>
      </c>
      <c r="K658" s="729">
        <f>K643+K655</f>
        <v>670957</v>
      </c>
      <c r="L658" s="729">
        <f>SUM(J658:K658)</f>
        <v>310326924</v>
      </c>
    </row>
    <row r="659" ht="15" customHeight="1">
      <c r="A659" s="239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spans="1:12" s="68" customFormat="1" ht="15" customHeight="1">
      <c r="A716" s="232"/>
      <c r="B716" s="2"/>
      <c r="C716"/>
      <c r="D716" s="82"/>
      <c r="F716" s="1"/>
      <c r="G716"/>
      <c r="I716" s="378"/>
      <c r="J716" s="379"/>
      <c r="K716" s="433"/>
      <c r="L716" s="481"/>
    </row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</sheetData>
  <sheetProtection/>
  <autoFilter ref="C1:C728"/>
  <mergeCells count="324">
    <mergeCell ref="M605:P605"/>
    <mergeCell ref="A633:A634"/>
    <mergeCell ref="B615:C615"/>
    <mergeCell ref="B634:C634"/>
    <mergeCell ref="B637:D638"/>
    <mergeCell ref="A637:A638"/>
    <mergeCell ref="H637:H638"/>
    <mergeCell ref="I637:I638"/>
    <mergeCell ref="J637:J638"/>
    <mergeCell ref="L626:L627"/>
    <mergeCell ref="L655:L656"/>
    <mergeCell ref="B655:D656"/>
    <mergeCell ref="B626:D627"/>
    <mergeCell ref="B559:D560"/>
    <mergeCell ref="B548:D549"/>
    <mergeCell ref="L617:L623"/>
    <mergeCell ref="L578:L581"/>
    <mergeCell ref="L637:L638"/>
    <mergeCell ref="H597:H598"/>
    <mergeCell ref="I597:I598"/>
    <mergeCell ref="J597:J598"/>
    <mergeCell ref="K637:K638"/>
    <mergeCell ref="B473:D474"/>
    <mergeCell ref="K655:K656"/>
    <mergeCell ref="J608:J609"/>
    <mergeCell ref="E608:E609"/>
    <mergeCell ref="K626:K627"/>
    <mergeCell ref="K548:K549"/>
    <mergeCell ref="I655:I656"/>
    <mergeCell ref="J655:J656"/>
    <mergeCell ref="L559:L560"/>
    <mergeCell ref="K570:K571"/>
    <mergeCell ref="K597:K598"/>
    <mergeCell ref="K608:K609"/>
    <mergeCell ref="L608:L609"/>
    <mergeCell ref="L597:L598"/>
    <mergeCell ref="K463:K464"/>
    <mergeCell ref="L463:L464"/>
    <mergeCell ref="K527:K528"/>
    <mergeCell ref="L527:L528"/>
    <mergeCell ref="K537:K538"/>
    <mergeCell ref="L537:L538"/>
    <mergeCell ref="K513:K514"/>
    <mergeCell ref="A480:A481"/>
    <mergeCell ref="A469:A470"/>
    <mergeCell ref="A473:A474"/>
    <mergeCell ref="L570:L571"/>
    <mergeCell ref="L513:L514"/>
    <mergeCell ref="L482:L483"/>
    <mergeCell ref="A544:A545"/>
    <mergeCell ref="A548:A549"/>
    <mergeCell ref="L548:L549"/>
    <mergeCell ref="K559:K560"/>
    <mergeCell ref="K473:K474"/>
    <mergeCell ref="L473:L474"/>
    <mergeCell ref="A452:A453"/>
    <mergeCell ref="E452:E453"/>
    <mergeCell ref="I463:I464"/>
    <mergeCell ref="A459:A460"/>
    <mergeCell ref="B452:D453"/>
    <mergeCell ref="A463:A464"/>
    <mergeCell ref="B463:D464"/>
    <mergeCell ref="H463:H464"/>
    <mergeCell ref="I312:I313"/>
    <mergeCell ref="J312:J313"/>
    <mergeCell ref="K388:K389"/>
    <mergeCell ref="L388:L389"/>
    <mergeCell ref="K428:K429"/>
    <mergeCell ref="J463:J464"/>
    <mergeCell ref="L428:L429"/>
    <mergeCell ref="J366:J367"/>
    <mergeCell ref="K452:K453"/>
    <mergeCell ref="L452:L453"/>
    <mergeCell ref="J139:J140"/>
    <mergeCell ref="E527:E528"/>
    <mergeCell ref="E473:E474"/>
    <mergeCell ref="H548:H549"/>
    <mergeCell ref="H230:H231"/>
    <mergeCell ref="H302:H303"/>
    <mergeCell ref="I537:I538"/>
    <mergeCell ref="E548:E549"/>
    <mergeCell ref="E312:E313"/>
    <mergeCell ref="E195:E196"/>
    <mergeCell ref="I608:I609"/>
    <mergeCell ref="H655:H656"/>
    <mergeCell ref="J54:J55"/>
    <mergeCell ref="I54:I55"/>
    <mergeCell ref="H473:H474"/>
    <mergeCell ref="H428:H429"/>
    <mergeCell ref="H388:H389"/>
    <mergeCell ref="I139:I140"/>
    <mergeCell ref="J87:J88"/>
    <mergeCell ref="J105:J106"/>
    <mergeCell ref="J127:J128"/>
    <mergeCell ref="H54:H55"/>
    <mergeCell ref="H139:H140"/>
    <mergeCell ref="H171:H172"/>
    <mergeCell ref="H105:H106"/>
    <mergeCell ref="H312:H313"/>
    <mergeCell ref="H63:H64"/>
    <mergeCell ref="H87:H88"/>
    <mergeCell ref="H127:H128"/>
    <mergeCell ref="I127:I128"/>
    <mergeCell ref="H608:H609"/>
    <mergeCell ref="H626:H627"/>
    <mergeCell ref="H366:H367"/>
    <mergeCell ref="A655:A656"/>
    <mergeCell ref="H559:H560"/>
    <mergeCell ref="E655:E656"/>
    <mergeCell ref="H513:H514"/>
    <mergeCell ref="H452:H453"/>
    <mergeCell ref="A570:A571"/>
    <mergeCell ref="H527:H528"/>
    <mergeCell ref="B570:D571"/>
    <mergeCell ref="B537:D538"/>
    <mergeCell ref="B527:D528"/>
    <mergeCell ref="A533:A534"/>
    <mergeCell ref="H537:H538"/>
    <mergeCell ref="E537:E538"/>
    <mergeCell ref="E570:E571"/>
    <mergeCell ref="A559:A560"/>
    <mergeCell ref="E559:E560"/>
    <mergeCell ref="A565:A566"/>
    <mergeCell ref="A537:A538"/>
    <mergeCell ref="A554:A555"/>
    <mergeCell ref="A647:A648"/>
    <mergeCell ref="A614:A615"/>
    <mergeCell ref="A603:A604"/>
    <mergeCell ref="E597:E598"/>
    <mergeCell ref="A597:A598"/>
    <mergeCell ref="A626:A627"/>
    <mergeCell ref="B608:D609"/>
    <mergeCell ref="A608:A609"/>
    <mergeCell ref="B597:D598"/>
    <mergeCell ref="E626:E627"/>
    <mergeCell ref="L263:L264"/>
    <mergeCell ref="L286:L289"/>
    <mergeCell ref="K302:K303"/>
    <mergeCell ref="L302:L303"/>
    <mergeCell ref="K312:K313"/>
    <mergeCell ref="K263:K264"/>
    <mergeCell ref="J263:J264"/>
    <mergeCell ref="J388:J389"/>
    <mergeCell ref="I626:I627"/>
    <mergeCell ref="A523:A524"/>
    <mergeCell ref="A527:A528"/>
    <mergeCell ref="E366:E367"/>
    <mergeCell ref="J322:J323"/>
    <mergeCell ref="B328:C328"/>
    <mergeCell ref="A394:A395"/>
    <mergeCell ref="E513:E514"/>
    <mergeCell ref="A434:A435"/>
    <mergeCell ref="E428:E429"/>
    <mergeCell ref="A428:A429"/>
    <mergeCell ref="B428:D429"/>
    <mergeCell ref="B329:C329"/>
    <mergeCell ref="A366:A367"/>
    <mergeCell ref="B366:D367"/>
    <mergeCell ref="A388:A389"/>
    <mergeCell ref="E388:E389"/>
    <mergeCell ref="B388:D388"/>
    <mergeCell ref="A372:A373"/>
    <mergeCell ref="A328:A329"/>
    <mergeCell ref="A322:A323"/>
    <mergeCell ref="B322:D323"/>
    <mergeCell ref="E322:E323"/>
    <mergeCell ref="A318:A319"/>
    <mergeCell ref="B318:C318"/>
    <mergeCell ref="B319:C319"/>
    <mergeCell ref="A302:A303"/>
    <mergeCell ref="B302:D303"/>
    <mergeCell ref="E302:E303"/>
    <mergeCell ref="A308:A309"/>
    <mergeCell ref="B308:C308"/>
    <mergeCell ref="B309:C309"/>
    <mergeCell ref="A312:A313"/>
    <mergeCell ref="A275:A276"/>
    <mergeCell ref="B275:C275"/>
    <mergeCell ref="B276:C276"/>
    <mergeCell ref="H216:H217"/>
    <mergeCell ref="A222:A223"/>
    <mergeCell ref="B222:C222"/>
    <mergeCell ref="B223:C223"/>
    <mergeCell ref="A230:A231"/>
    <mergeCell ref="B230:D231"/>
    <mergeCell ref="E230:E231"/>
    <mergeCell ref="A216:A217"/>
    <mergeCell ref="B216:D217"/>
    <mergeCell ref="E216:E217"/>
    <mergeCell ref="A201:A202"/>
    <mergeCell ref="B201:C201"/>
    <mergeCell ref="B202:C202"/>
    <mergeCell ref="B139:D140"/>
    <mergeCell ref="A121:A122"/>
    <mergeCell ref="B121:C121"/>
    <mergeCell ref="B105:D106"/>
    <mergeCell ref="E105:E106"/>
    <mergeCell ref="A127:A128"/>
    <mergeCell ref="A111:A112"/>
    <mergeCell ref="B111:C111"/>
    <mergeCell ref="B122:C122"/>
    <mergeCell ref="A195:A196"/>
    <mergeCell ref="B195:D196"/>
    <mergeCell ref="E139:E140"/>
    <mergeCell ref="A171:A172"/>
    <mergeCell ref="B171:D172"/>
    <mergeCell ref="E171:E172"/>
    <mergeCell ref="A177:A178"/>
    <mergeCell ref="B177:C177"/>
    <mergeCell ref="B178:C178"/>
    <mergeCell ref="A139:A140"/>
    <mergeCell ref="E54:E55"/>
    <mergeCell ref="A145:A146"/>
    <mergeCell ref="B145:C145"/>
    <mergeCell ref="B146:C146"/>
    <mergeCell ref="A133:A134"/>
    <mergeCell ref="B133:C133"/>
    <mergeCell ref="B134:C134"/>
    <mergeCell ref="A87:A88"/>
    <mergeCell ref="B87:D88"/>
    <mergeCell ref="E87:E88"/>
    <mergeCell ref="A4:A5"/>
    <mergeCell ref="B4:C4"/>
    <mergeCell ref="B5:C5"/>
    <mergeCell ref="A54:A55"/>
    <mergeCell ref="B54:D55"/>
    <mergeCell ref="A93:A94"/>
    <mergeCell ref="B93:C93"/>
    <mergeCell ref="B94:C94"/>
    <mergeCell ref="J171:J172"/>
    <mergeCell ref="I452:I453"/>
    <mergeCell ref="J452:J453"/>
    <mergeCell ref="J473:J474"/>
    <mergeCell ref="J195:J196"/>
    <mergeCell ref="I195:I196"/>
    <mergeCell ref="I428:I429"/>
    <mergeCell ref="J428:J429"/>
    <mergeCell ref="I302:I303"/>
    <mergeCell ref="I366:I367"/>
    <mergeCell ref="J626:J627"/>
    <mergeCell ref="I216:I217"/>
    <mergeCell ref="J216:J217"/>
    <mergeCell ref="I230:I231"/>
    <mergeCell ref="J230:J231"/>
    <mergeCell ref="I473:I474"/>
    <mergeCell ref="I513:I514"/>
    <mergeCell ref="J513:J514"/>
    <mergeCell ref="J302:J303"/>
    <mergeCell ref="I388:I389"/>
    <mergeCell ref="I548:I549"/>
    <mergeCell ref="J548:J549"/>
    <mergeCell ref="I570:I571"/>
    <mergeCell ref="J570:J571"/>
    <mergeCell ref="I527:I528"/>
    <mergeCell ref="J527:J528"/>
    <mergeCell ref="J537:J538"/>
    <mergeCell ref="I559:I560"/>
    <mergeCell ref="J559:J560"/>
    <mergeCell ref="I63:I64"/>
    <mergeCell ref="J63:J64"/>
    <mergeCell ref="K63:K64"/>
    <mergeCell ref="K6:K9"/>
    <mergeCell ref="L6:L9"/>
    <mergeCell ref="K54:K55"/>
    <mergeCell ref="L54:L55"/>
    <mergeCell ref="K40:K41"/>
    <mergeCell ref="L40:L41"/>
    <mergeCell ref="I87:I88"/>
    <mergeCell ref="A60:A61"/>
    <mergeCell ref="B60:C60"/>
    <mergeCell ref="B61:C61"/>
    <mergeCell ref="B63:D64"/>
    <mergeCell ref="K105:K106"/>
    <mergeCell ref="I105:I106"/>
    <mergeCell ref="A71:A72"/>
    <mergeCell ref="B71:C71"/>
    <mergeCell ref="B72:C72"/>
    <mergeCell ref="I171:I172"/>
    <mergeCell ref="L63:L64"/>
    <mergeCell ref="A63:A64"/>
    <mergeCell ref="K87:K88"/>
    <mergeCell ref="L87:L88"/>
    <mergeCell ref="K127:K128"/>
    <mergeCell ref="L127:L128"/>
    <mergeCell ref="A105:A106"/>
    <mergeCell ref="B127:D128"/>
    <mergeCell ref="E127:E128"/>
    <mergeCell ref="L139:L140"/>
    <mergeCell ref="K171:K172"/>
    <mergeCell ref="L171:L172"/>
    <mergeCell ref="K216:K217"/>
    <mergeCell ref="L216:L217"/>
    <mergeCell ref="K195:K196"/>
    <mergeCell ref="L195:L196"/>
    <mergeCell ref="K230:K231"/>
    <mergeCell ref="L230:L231"/>
    <mergeCell ref="A237:A238"/>
    <mergeCell ref="B237:C237"/>
    <mergeCell ref="B238:C238"/>
    <mergeCell ref="A263:A264"/>
    <mergeCell ref="B263:D264"/>
    <mergeCell ref="E263:E264"/>
    <mergeCell ref="H263:H264"/>
    <mergeCell ref="I263:I264"/>
    <mergeCell ref="B312:D313"/>
    <mergeCell ref="L485:L486"/>
    <mergeCell ref="L312:L313"/>
    <mergeCell ref="K322:K323"/>
    <mergeCell ref="L322:L323"/>
    <mergeCell ref="L332:L335"/>
    <mergeCell ref="K366:K367"/>
    <mergeCell ref="L366:L367"/>
    <mergeCell ref="I322:I323"/>
    <mergeCell ref="H322:H323"/>
    <mergeCell ref="K115:K116"/>
    <mergeCell ref="L115:L116"/>
    <mergeCell ref="M188:V188"/>
    <mergeCell ref="B112:C112"/>
    <mergeCell ref="B115:D116"/>
    <mergeCell ref="A115:A116"/>
    <mergeCell ref="H115:H116"/>
    <mergeCell ref="I115:I116"/>
    <mergeCell ref="J115:J116"/>
    <mergeCell ref="K139:K140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8" scale="52" r:id="rId3"/>
  <headerFooter alignWithMargins="0">
    <oddHeader>&amp;LMAGYARPOLÁNY KÖZSÉG
ÖNKORMÁNYZATA&amp;C2016. ÉVI KÖLTSÉGVETÉS
KORMÁNYZATI FUNKCIÓK
 KIADÁSOK&amp;R4.b. melléklet a 4/2017. (V. 30.) önkormányzati rendelethez</oddHeader>
    <oddFooter>&amp;C&amp;P</oddFooter>
  </headerFooter>
  <rowBreaks count="7" manualBreakCount="7">
    <brk id="106" max="17" man="1"/>
    <brk id="196" max="17" man="1"/>
    <brk id="324" max="17" man="1"/>
    <brk id="389" max="17" man="1"/>
    <brk id="474" max="17" man="1"/>
    <brk id="519" max="17" man="1"/>
    <brk id="571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9.125" style="523" customWidth="1"/>
    <col min="2" max="2" width="42.125" style="111" customWidth="1"/>
    <col min="3" max="3" width="13.625" style="118" bestFit="1" customWidth="1"/>
    <col min="4" max="16384" width="9.125" style="111" customWidth="1"/>
  </cols>
  <sheetData>
    <row r="1" ht="15">
      <c r="C1" s="112"/>
    </row>
    <row r="2" spans="1:3" ht="31.5" customHeight="1">
      <c r="A2" s="524"/>
      <c r="B2" s="113" t="s">
        <v>2</v>
      </c>
      <c r="C2" s="114" t="s">
        <v>152</v>
      </c>
    </row>
    <row r="3" spans="1:3" ht="31.5" customHeight="1">
      <c r="A3" s="525">
        <v>1</v>
      </c>
      <c r="B3" s="115" t="s">
        <v>691</v>
      </c>
      <c r="C3" s="116">
        <v>29725977</v>
      </c>
    </row>
    <row r="4" spans="1:3" ht="31.5" customHeight="1">
      <c r="A4" s="525">
        <v>2</v>
      </c>
      <c r="B4" s="115" t="s">
        <v>692</v>
      </c>
      <c r="C4" s="116">
        <v>701509</v>
      </c>
    </row>
    <row r="5" spans="1:3" ht="31.5" customHeight="1">
      <c r="A5" s="525">
        <v>3</v>
      </c>
      <c r="B5" s="115" t="s">
        <v>1171</v>
      </c>
      <c r="C5" s="116">
        <v>1521372</v>
      </c>
    </row>
    <row r="6" spans="1:3" s="117" customFormat="1" ht="31.5" customHeight="1">
      <c r="A6" s="525">
        <v>3</v>
      </c>
      <c r="B6" s="115" t="s">
        <v>693</v>
      </c>
      <c r="C6" s="116">
        <f>SUM(C3:C5)</f>
        <v>31948858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ÖNKORMÁNYZATA&amp;C2016. ÉVI KÖLTSÉGVETÉS
TARTALÉK&amp;R5. melléklet a 4/2017. (V. 30.)
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3"/>
  <sheetViews>
    <sheetView view="pageLayout" workbookViewId="0" topLeftCell="A1">
      <selection activeCell="G5" sqref="G5"/>
    </sheetView>
  </sheetViews>
  <sheetFormatPr defaultColWidth="9.00390625" defaultRowHeight="12.75"/>
  <cols>
    <col min="1" max="1" width="9.125" style="119" customWidth="1"/>
    <col min="2" max="2" width="47.00390625" style="133" customWidth="1"/>
    <col min="3" max="3" width="9.125" style="120" hidden="1" customWidth="1"/>
    <col min="4" max="4" width="28.875" style="120" hidden="1" customWidth="1"/>
    <col min="5" max="5" width="18.375" style="120" customWidth="1"/>
    <col min="6" max="6" width="19.75390625" style="120" customWidth="1"/>
    <col min="7" max="7" width="17.00390625" style="120" customWidth="1"/>
    <col min="8" max="16384" width="9.125" style="120" customWidth="1"/>
  </cols>
  <sheetData>
    <row r="1" ht="18.75">
      <c r="G1" s="121"/>
    </row>
    <row r="2" spans="1:7" s="119" customFormat="1" ht="18.75">
      <c r="A2" s="122"/>
      <c r="B2" s="122" t="s">
        <v>2</v>
      </c>
      <c r="C2" s="122"/>
      <c r="D2" s="122"/>
      <c r="E2" s="122" t="s">
        <v>152</v>
      </c>
      <c r="F2" s="122" t="s">
        <v>4</v>
      </c>
      <c r="G2" s="122" t="s">
        <v>5</v>
      </c>
    </row>
    <row r="3" spans="1:7" s="126" customFormat="1" ht="15.75">
      <c r="A3" s="123">
        <v>1</v>
      </c>
      <c r="B3" s="124" t="s">
        <v>664</v>
      </c>
      <c r="C3" s="124"/>
      <c r="D3" s="124"/>
      <c r="E3" s="125" t="s">
        <v>694</v>
      </c>
      <c r="F3" s="125" t="s">
        <v>695</v>
      </c>
      <c r="G3" s="125" t="s">
        <v>696</v>
      </c>
    </row>
    <row r="4" spans="1:7" s="126" customFormat="1" ht="30.75" customHeight="1">
      <c r="A4" s="123">
        <f>A3+1</f>
        <v>2</v>
      </c>
      <c r="B4" s="253" t="s">
        <v>697</v>
      </c>
      <c r="C4" s="124"/>
      <c r="D4" s="124"/>
      <c r="E4" s="130" t="s">
        <v>850</v>
      </c>
      <c r="F4" s="743">
        <v>23117170</v>
      </c>
      <c r="G4" s="127">
        <v>2016</v>
      </c>
    </row>
    <row r="5" spans="1:7" s="126" customFormat="1" ht="30.75" customHeight="1">
      <c r="A5" s="123">
        <v>3</v>
      </c>
      <c r="B5" s="254" t="s">
        <v>698</v>
      </c>
      <c r="C5" s="128"/>
      <c r="D5" s="128"/>
      <c r="E5" s="129"/>
      <c r="F5" s="744">
        <f>SUM(F4:F4)</f>
        <v>23117170</v>
      </c>
      <c r="G5" s="127">
        <v>2016</v>
      </c>
    </row>
    <row r="6" spans="1:7" s="126" customFormat="1" ht="30.75" customHeight="1">
      <c r="A6" s="123">
        <f>A5+1</f>
        <v>4</v>
      </c>
      <c r="B6" s="255" t="s">
        <v>700</v>
      </c>
      <c r="C6" s="128"/>
      <c r="D6" s="128"/>
      <c r="E6" s="130" t="s">
        <v>846</v>
      </c>
      <c r="F6" s="745">
        <v>1182000</v>
      </c>
      <c r="G6" s="127">
        <v>2016</v>
      </c>
    </row>
    <row r="7" spans="1:7" s="126" customFormat="1" ht="30.75" customHeight="1">
      <c r="A7" s="123">
        <f>A6+1</f>
        <v>5</v>
      </c>
      <c r="B7" s="255" t="s">
        <v>841</v>
      </c>
      <c r="C7" s="128"/>
      <c r="D7" s="128"/>
      <c r="E7" s="130" t="s">
        <v>846</v>
      </c>
      <c r="F7" s="745">
        <v>319140</v>
      </c>
      <c r="G7" s="127">
        <v>2016</v>
      </c>
    </row>
    <row r="8" spans="1:7" s="126" customFormat="1" ht="30.75" customHeight="1">
      <c r="A8" s="123">
        <f aca="true" t="shared" si="0" ref="A8:A16">A7+1</f>
        <v>6</v>
      </c>
      <c r="B8" s="255" t="s">
        <v>1012</v>
      </c>
      <c r="C8" s="128"/>
      <c r="D8" s="128"/>
      <c r="E8" s="427" t="s">
        <v>735</v>
      </c>
      <c r="F8" s="745">
        <v>661000</v>
      </c>
      <c r="G8" s="127">
        <v>2016</v>
      </c>
    </row>
    <row r="9" spans="1:7" s="126" customFormat="1" ht="30.75" customHeight="1">
      <c r="A9" s="123">
        <f>A8+1</f>
        <v>7</v>
      </c>
      <c r="B9" s="255" t="s">
        <v>884</v>
      </c>
      <c r="C9" s="128"/>
      <c r="D9" s="128"/>
      <c r="E9" s="427" t="s">
        <v>735</v>
      </c>
      <c r="F9" s="745">
        <v>48330</v>
      </c>
      <c r="G9" s="127">
        <v>2016</v>
      </c>
    </row>
    <row r="10" spans="1:7" s="126" customFormat="1" ht="30.75" customHeight="1">
      <c r="A10" s="123">
        <f t="shared" si="0"/>
        <v>8</v>
      </c>
      <c r="B10" s="255" t="s">
        <v>1013</v>
      </c>
      <c r="C10" s="128"/>
      <c r="D10" s="128"/>
      <c r="E10" s="130" t="s">
        <v>846</v>
      </c>
      <c r="F10" s="745">
        <v>6312020</v>
      </c>
      <c r="G10" s="127">
        <v>2016</v>
      </c>
    </row>
    <row r="11" spans="1:7" s="126" customFormat="1" ht="30.75" customHeight="1">
      <c r="A11" s="123">
        <v>9</v>
      </c>
      <c r="B11" s="255" t="s">
        <v>1014</v>
      </c>
      <c r="C11" s="128"/>
      <c r="D11" s="128"/>
      <c r="E11" s="427" t="s">
        <v>720</v>
      </c>
      <c r="F11" s="745">
        <v>366000</v>
      </c>
      <c r="G11" s="127">
        <v>2016</v>
      </c>
    </row>
    <row r="12" spans="1:7" s="126" customFormat="1" ht="30.75" customHeight="1">
      <c r="A12" s="123">
        <v>10</v>
      </c>
      <c r="B12" s="255" t="s">
        <v>946</v>
      </c>
      <c r="C12" s="128"/>
      <c r="D12" s="128"/>
      <c r="E12" s="427" t="s">
        <v>720</v>
      </c>
      <c r="F12" s="745">
        <v>99000</v>
      </c>
      <c r="G12" s="127">
        <v>2016</v>
      </c>
    </row>
    <row r="13" spans="1:7" s="126" customFormat="1" ht="30.75" customHeight="1">
      <c r="A13" s="123">
        <v>11</v>
      </c>
      <c r="B13" s="255" t="s">
        <v>1015</v>
      </c>
      <c r="C13" s="128"/>
      <c r="D13" s="128"/>
      <c r="E13" s="427" t="s">
        <v>724</v>
      </c>
      <c r="F13" s="745">
        <v>1555400</v>
      </c>
      <c r="G13" s="127">
        <v>2016</v>
      </c>
    </row>
    <row r="14" spans="1:7" s="126" customFormat="1" ht="30.75" customHeight="1">
      <c r="A14" s="123">
        <f t="shared" si="0"/>
        <v>12</v>
      </c>
      <c r="B14" s="255" t="s">
        <v>1016</v>
      </c>
      <c r="C14" s="128"/>
      <c r="D14" s="128"/>
      <c r="E14" s="427" t="s">
        <v>724</v>
      </c>
      <c r="F14" s="745">
        <v>419958</v>
      </c>
      <c r="G14" s="127">
        <v>2016</v>
      </c>
    </row>
    <row r="15" spans="1:7" s="126" customFormat="1" ht="28.5" customHeight="1">
      <c r="A15" s="123">
        <v>13</v>
      </c>
      <c r="B15" s="255" t="s">
        <v>851</v>
      </c>
      <c r="C15" s="128"/>
      <c r="D15" s="128"/>
      <c r="E15" s="130" t="s">
        <v>846</v>
      </c>
      <c r="F15" s="745">
        <v>787000</v>
      </c>
      <c r="G15" s="127">
        <v>2016</v>
      </c>
    </row>
    <row r="16" spans="1:7" s="126" customFormat="1" ht="28.5" customHeight="1">
      <c r="A16" s="123">
        <f t="shared" si="0"/>
        <v>14</v>
      </c>
      <c r="B16" s="255" t="s">
        <v>852</v>
      </c>
      <c r="C16" s="128"/>
      <c r="D16" s="128"/>
      <c r="E16" s="130" t="s">
        <v>846</v>
      </c>
      <c r="F16" s="745">
        <v>212490</v>
      </c>
      <c r="G16" s="127">
        <v>2016</v>
      </c>
    </row>
    <row r="17" spans="1:7" s="126" customFormat="1" ht="32.25" customHeight="1">
      <c r="A17" s="123">
        <v>15</v>
      </c>
      <c r="B17" s="254" t="s">
        <v>699</v>
      </c>
      <c r="C17" s="128"/>
      <c r="D17" s="128"/>
      <c r="E17" s="128"/>
      <c r="F17" s="746">
        <f>SUM(F6:F16)</f>
        <v>11962338</v>
      </c>
      <c r="G17" s="131"/>
    </row>
    <row r="18" spans="1:2" s="126" customFormat="1" ht="15.75">
      <c r="A18" s="132"/>
      <c r="B18" s="134"/>
    </row>
    <row r="19" spans="1:2" s="126" customFormat="1" ht="15.75">
      <c r="A19" s="132"/>
      <c r="B19" s="134"/>
    </row>
    <row r="20" spans="1:2" s="126" customFormat="1" ht="15.75">
      <c r="A20" s="132"/>
      <c r="B20" s="134"/>
    </row>
    <row r="21" spans="1:2" s="126" customFormat="1" ht="15.75">
      <c r="A21" s="132"/>
      <c r="B21" s="134"/>
    </row>
    <row r="22" spans="1:2" s="126" customFormat="1" ht="15.75">
      <c r="A22" s="132"/>
      <c r="B22" s="134"/>
    </row>
    <row r="23" spans="1:2" s="126" customFormat="1" ht="15.75">
      <c r="A23" s="132"/>
      <c r="B23" s="134"/>
    </row>
    <row r="24" spans="1:2" s="126" customFormat="1" ht="15.75">
      <c r="A24" s="132"/>
      <c r="B24" s="134"/>
    </row>
    <row r="25" spans="1:2" s="126" customFormat="1" ht="15.75">
      <c r="A25" s="132"/>
      <c r="B25" s="134"/>
    </row>
    <row r="26" spans="1:2" s="126" customFormat="1" ht="15.75">
      <c r="A26" s="132"/>
      <c r="B26" s="134"/>
    </row>
    <row r="27" spans="1:2" s="126" customFormat="1" ht="15.75">
      <c r="A27" s="132"/>
      <c r="B27" s="134"/>
    </row>
    <row r="28" spans="1:2" s="126" customFormat="1" ht="15.75">
      <c r="A28" s="132"/>
      <c r="B28" s="134"/>
    </row>
    <row r="29" spans="1:2" s="126" customFormat="1" ht="15.75">
      <c r="A29" s="132"/>
      <c r="B29" s="134"/>
    </row>
    <row r="30" spans="1:2" s="126" customFormat="1" ht="15.75">
      <c r="A30" s="132"/>
      <c r="B30" s="134"/>
    </row>
    <row r="31" spans="1:2" s="126" customFormat="1" ht="15.75">
      <c r="A31" s="132"/>
      <c r="B31" s="134"/>
    </row>
    <row r="32" spans="1:2" s="126" customFormat="1" ht="15.75">
      <c r="A32" s="132"/>
      <c r="B32" s="134"/>
    </row>
    <row r="33" spans="1:2" s="126" customFormat="1" ht="15.75">
      <c r="A33" s="132"/>
      <c r="B33" s="134"/>
    </row>
    <row r="34" spans="1:2" s="126" customFormat="1" ht="15.75">
      <c r="A34" s="132"/>
      <c r="B34" s="134"/>
    </row>
    <row r="35" spans="1:2" s="126" customFormat="1" ht="15.75">
      <c r="A35" s="132"/>
      <c r="B35" s="134"/>
    </row>
    <row r="36" spans="1:2" s="126" customFormat="1" ht="15.75">
      <c r="A36" s="132"/>
      <c r="B36" s="134"/>
    </row>
    <row r="37" spans="1:2" s="126" customFormat="1" ht="15.75">
      <c r="A37" s="132"/>
      <c r="B37" s="134"/>
    </row>
    <row r="38" spans="1:2" s="126" customFormat="1" ht="15.75">
      <c r="A38" s="132"/>
      <c r="B38" s="134"/>
    </row>
    <row r="39" spans="1:2" s="126" customFormat="1" ht="15.75">
      <c r="A39" s="132"/>
      <c r="B39" s="134"/>
    </row>
    <row r="40" spans="1:2" s="126" customFormat="1" ht="15.75">
      <c r="A40" s="132"/>
      <c r="B40" s="134"/>
    </row>
    <row r="41" spans="1:2" s="126" customFormat="1" ht="15.75">
      <c r="A41" s="132"/>
      <c r="B41" s="134"/>
    </row>
    <row r="42" spans="1:2" s="126" customFormat="1" ht="15.75">
      <c r="A42" s="132"/>
      <c r="B42" s="134"/>
    </row>
    <row r="43" spans="1:2" s="126" customFormat="1" ht="15.75">
      <c r="A43" s="132"/>
      <c r="B43" s="134"/>
    </row>
    <row r="44" spans="1:2" s="126" customFormat="1" ht="15.75">
      <c r="A44" s="132"/>
      <c r="B44" s="134"/>
    </row>
    <row r="45" spans="1:2" s="126" customFormat="1" ht="15.75">
      <c r="A45" s="132"/>
      <c r="B45" s="134"/>
    </row>
    <row r="46" spans="1:2" s="126" customFormat="1" ht="15.75">
      <c r="A46" s="132"/>
      <c r="B46" s="134"/>
    </row>
    <row r="47" spans="1:2" s="126" customFormat="1" ht="15.75">
      <c r="A47" s="132"/>
      <c r="B47" s="134"/>
    </row>
    <row r="48" spans="1:2" s="126" customFormat="1" ht="15.75">
      <c r="A48" s="132"/>
      <c r="B48" s="134"/>
    </row>
    <row r="49" spans="1:2" s="126" customFormat="1" ht="15.75">
      <c r="A49" s="132"/>
      <c r="B49" s="134"/>
    </row>
    <row r="50" spans="1:2" s="126" customFormat="1" ht="15.75">
      <c r="A50" s="132"/>
      <c r="B50" s="134"/>
    </row>
    <row r="51" spans="1:2" s="126" customFormat="1" ht="15.75">
      <c r="A51" s="132"/>
      <c r="B51" s="134"/>
    </row>
    <row r="52" spans="1:2" s="126" customFormat="1" ht="15.75">
      <c r="A52" s="132"/>
      <c r="B52" s="134"/>
    </row>
    <row r="53" spans="1:2" s="126" customFormat="1" ht="15.75">
      <c r="A53" s="132"/>
      <c r="B53" s="134"/>
    </row>
    <row r="54" spans="1:2" s="126" customFormat="1" ht="15.75">
      <c r="A54" s="132"/>
      <c r="B54" s="134"/>
    </row>
    <row r="55" spans="1:2" s="126" customFormat="1" ht="15.75">
      <c r="A55" s="132"/>
      <c r="B55" s="134"/>
    </row>
    <row r="56" spans="1:2" s="126" customFormat="1" ht="15.75">
      <c r="A56" s="132"/>
      <c r="B56" s="134"/>
    </row>
    <row r="57" spans="1:2" s="126" customFormat="1" ht="15.75">
      <c r="A57" s="132"/>
      <c r="B57" s="134"/>
    </row>
    <row r="58" spans="1:2" s="126" customFormat="1" ht="15.75">
      <c r="A58" s="132"/>
      <c r="B58" s="134"/>
    </row>
    <row r="59" spans="1:2" s="126" customFormat="1" ht="15.75">
      <c r="A59" s="132"/>
      <c r="B59" s="134"/>
    </row>
    <row r="60" spans="1:2" s="126" customFormat="1" ht="15.75">
      <c r="A60" s="132"/>
      <c r="B60" s="134"/>
    </row>
    <row r="61" spans="1:2" s="126" customFormat="1" ht="15.75">
      <c r="A61" s="132"/>
      <c r="B61" s="134"/>
    </row>
    <row r="62" spans="1:2" s="126" customFormat="1" ht="15.75">
      <c r="A62" s="132"/>
      <c r="B62" s="134"/>
    </row>
    <row r="63" spans="1:2" s="126" customFormat="1" ht="15.75">
      <c r="A63" s="132"/>
      <c r="B63" s="134"/>
    </row>
    <row r="64" spans="1:2" s="126" customFormat="1" ht="15.75">
      <c r="A64" s="132"/>
      <c r="B64" s="134"/>
    </row>
    <row r="65" spans="1:2" s="126" customFormat="1" ht="15.75">
      <c r="A65" s="132"/>
      <c r="B65" s="134"/>
    </row>
    <row r="66" spans="1:2" s="126" customFormat="1" ht="15.75">
      <c r="A66" s="132"/>
      <c r="B66" s="134"/>
    </row>
    <row r="67" spans="1:2" s="126" customFormat="1" ht="15.75">
      <c r="A67" s="132"/>
      <c r="B67" s="134"/>
    </row>
    <row r="68" spans="1:2" s="126" customFormat="1" ht="15.75">
      <c r="A68" s="132"/>
      <c r="B68" s="134"/>
    </row>
    <row r="69" spans="1:2" s="126" customFormat="1" ht="15.75">
      <c r="A69" s="132"/>
      <c r="B69" s="134"/>
    </row>
    <row r="70" spans="1:2" s="126" customFormat="1" ht="15.75">
      <c r="A70" s="132"/>
      <c r="B70" s="134"/>
    </row>
    <row r="71" spans="1:2" s="126" customFormat="1" ht="15.75">
      <c r="A71" s="132"/>
      <c r="B71" s="134"/>
    </row>
    <row r="72" spans="1:2" s="126" customFormat="1" ht="15.75">
      <c r="A72" s="132"/>
      <c r="B72" s="134"/>
    </row>
    <row r="73" spans="1:2" s="126" customFormat="1" ht="15.75">
      <c r="A73" s="132"/>
      <c r="B73" s="134"/>
    </row>
    <row r="74" spans="1:2" s="126" customFormat="1" ht="15.75">
      <c r="A74" s="132"/>
      <c r="B74" s="134"/>
    </row>
    <row r="75" spans="1:2" s="126" customFormat="1" ht="15.75">
      <c r="A75" s="132"/>
      <c r="B75" s="134"/>
    </row>
    <row r="76" spans="1:2" s="126" customFormat="1" ht="15.75">
      <c r="A76" s="132"/>
      <c r="B76" s="134"/>
    </row>
    <row r="77" spans="1:2" s="126" customFormat="1" ht="15.75">
      <c r="A77" s="132"/>
      <c r="B77" s="134"/>
    </row>
    <row r="78" spans="1:2" s="126" customFormat="1" ht="15.75">
      <c r="A78" s="132"/>
      <c r="B78" s="134"/>
    </row>
    <row r="79" spans="1:2" s="126" customFormat="1" ht="15.75">
      <c r="A79" s="132"/>
      <c r="B79" s="134"/>
    </row>
    <row r="80" spans="1:2" s="126" customFormat="1" ht="15.75">
      <c r="A80" s="132"/>
      <c r="B80" s="134"/>
    </row>
    <row r="81" spans="1:2" s="126" customFormat="1" ht="15.75">
      <c r="A81" s="132"/>
      <c r="B81" s="134"/>
    </row>
    <row r="82" spans="1:2" s="126" customFormat="1" ht="15.75">
      <c r="A82" s="132"/>
      <c r="B82" s="134"/>
    </row>
    <row r="83" spans="1:2" s="126" customFormat="1" ht="15.75">
      <c r="A83" s="132"/>
      <c r="B83" s="134"/>
    </row>
    <row r="84" spans="1:2" s="126" customFormat="1" ht="15.75">
      <c r="A84" s="132"/>
      <c r="B84" s="134"/>
    </row>
    <row r="85" spans="1:2" s="126" customFormat="1" ht="15.75">
      <c r="A85" s="132"/>
      <c r="B85" s="134"/>
    </row>
    <row r="86" spans="1:2" s="126" customFormat="1" ht="15.75">
      <c r="A86" s="132"/>
      <c r="B86" s="134"/>
    </row>
    <row r="87" spans="1:2" s="126" customFormat="1" ht="15.75">
      <c r="A87" s="132"/>
      <c r="B87" s="134"/>
    </row>
    <row r="88" spans="1:2" s="126" customFormat="1" ht="15.75">
      <c r="A88" s="132"/>
      <c r="B88" s="134"/>
    </row>
    <row r="89" spans="1:2" s="126" customFormat="1" ht="15.75">
      <c r="A89" s="132"/>
      <c r="B89" s="134"/>
    </row>
    <row r="90" spans="1:2" s="126" customFormat="1" ht="15.75">
      <c r="A90" s="132"/>
      <c r="B90" s="134"/>
    </row>
    <row r="91" spans="1:2" s="126" customFormat="1" ht="15.75">
      <c r="A91" s="132"/>
      <c r="B91" s="134"/>
    </row>
    <row r="92" spans="1:2" s="126" customFormat="1" ht="15.75">
      <c r="A92" s="132"/>
      <c r="B92" s="134"/>
    </row>
    <row r="93" spans="1:2" s="126" customFormat="1" ht="15.75">
      <c r="A93" s="132"/>
      <c r="B93" s="134"/>
    </row>
    <row r="94" spans="1:2" s="126" customFormat="1" ht="15.75">
      <c r="A94" s="132"/>
      <c r="B94" s="134"/>
    </row>
    <row r="95" spans="1:2" s="126" customFormat="1" ht="15.75">
      <c r="A95" s="132"/>
      <c r="B95" s="134"/>
    </row>
    <row r="96" spans="1:2" s="126" customFormat="1" ht="15.75">
      <c r="A96" s="132"/>
      <c r="B96" s="134"/>
    </row>
    <row r="97" spans="1:2" s="126" customFormat="1" ht="15.75">
      <c r="A97" s="132"/>
      <c r="B97" s="134"/>
    </row>
    <row r="98" spans="1:2" s="126" customFormat="1" ht="15.75">
      <c r="A98" s="132"/>
      <c r="B98" s="134"/>
    </row>
    <row r="99" spans="1:2" s="126" customFormat="1" ht="15.75">
      <c r="A99" s="132"/>
      <c r="B99" s="134"/>
    </row>
    <row r="100" spans="1:2" s="126" customFormat="1" ht="15.75">
      <c r="A100" s="132"/>
      <c r="B100" s="134"/>
    </row>
    <row r="101" spans="1:2" s="126" customFormat="1" ht="15.75">
      <c r="A101" s="132"/>
      <c r="B101" s="134"/>
    </row>
    <row r="102" spans="1:2" s="126" customFormat="1" ht="15.75">
      <c r="A102" s="132"/>
      <c r="B102" s="134"/>
    </row>
    <row r="103" spans="1:2" s="126" customFormat="1" ht="15.75">
      <c r="A103" s="132"/>
      <c r="B103" s="134"/>
    </row>
    <row r="104" spans="1:2" s="126" customFormat="1" ht="15.75">
      <c r="A104" s="132"/>
      <c r="B104" s="134"/>
    </row>
    <row r="105" spans="1:2" s="126" customFormat="1" ht="15.75">
      <c r="A105" s="132"/>
      <c r="B105" s="134"/>
    </row>
    <row r="106" spans="1:2" s="126" customFormat="1" ht="15.75">
      <c r="A106" s="132"/>
      <c r="B106" s="134"/>
    </row>
    <row r="107" spans="1:2" s="126" customFormat="1" ht="15.75">
      <c r="A107" s="132"/>
      <c r="B107" s="134"/>
    </row>
    <row r="108" spans="1:2" s="126" customFormat="1" ht="15.75">
      <c r="A108" s="132"/>
      <c r="B108" s="134"/>
    </row>
    <row r="109" spans="1:2" s="126" customFormat="1" ht="15.75">
      <c r="A109" s="132"/>
      <c r="B109" s="134"/>
    </row>
    <row r="110" spans="1:2" s="126" customFormat="1" ht="15.75">
      <c r="A110" s="132"/>
      <c r="B110" s="134"/>
    </row>
    <row r="111" spans="1:2" s="126" customFormat="1" ht="15.75">
      <c r="A111" s="132"/>
      <c r="B111" s="134"/>
    </row>
    <row r="112" spans="1:2" s="126" customFormat="1" ht="15.75">
      <c r="A112" s="132"/>
      <c r="B112" s="134"/>
    </row>
    <row r="113" spans="1:2" s="126" customFormat="1" ht="15.75">
      <c r="A113" s="132"/>
      <c r="B113" s="134"/>
    </row>
    <row r="114" spans="1:2" s="126" customFormat="1" ht="15.75">
      <c r="A114" s="132"/>
      <c r="B114" s="134"/>
    </row>
    <row r="115" spans="1:2" s="126" customFormat="1" ht="15.75">
      <c r="A115" s="132"/>
      <c r="B115" s="134"/>
    </row>
    <row r="116" spans="1:2" s="126" customFormat="1" ht="15.75">
      <c r="A116" s="132"/>
      <c r="B116" s="134"/>
    </row>
    <row r="117" spans="1:2" s="126" customFormat="1" ht="15.75">
      <c r="A117" s="132"/>
      <c r="B117" s="134"/>
    </row>
    <row r="118" spans="1:2" s="126" customFormat="1" ht="15.75">
      <c r="A118" s="132"/>
      <c r="B118" s="134"/>
    </row>
    <row r="119" spans="1:2" s="126" customFormat="1" ht="15.75">
      <c r="A119" s="132"/>
      <c r="B119" s="134"/>
    </row>
    <row r="120" spans="1:2" s="126" customFormat="1" ht="15.75">
      <c r="A120" s="132"/>
      <c r="B120" s="134"/>
    </row>
    <row r="121" spans="1:2" s="126" customFormat="1" ht="15.75">
      <c r="A121" s="132"/>
      <c r="B121" s="134"/>
    </row>
    <row r="122" spans="1:2" s="126" customFormat="1" ht="15.75">
      <c r="A122" s="132"/>
      <c r="B122" s="134"/>
    </row>
    <row r="123" spans="1:2" s="126" customFormat="1" ht="15.75">
      <c r="A123" s="132"/>
      <c r="B123" s="134"/>
    </row>
    <row r="124" spans="1:2" s="126" customFormat="1" ht="15.75">
      <c r="A124" s="132"/>
      <c r="B124" s="134"/>
    </row>
    <row r="125" spans="1:2" s="126" customFormat="1" ht="15.75">
      <c r="A125" s="132"/>
      <c r="B125" s="134"/>
    </row>
    <row r="126" spans="1:2" s="126" customFormat="1" ht="15.75">
      <c r="A126" s="132"/>
      <c r="B126" s="134"/>
    </row>
    <row r="127" spans="1:2" s="126" customFormat="1" ht="15.75">
      <c r="A127" s="132"/>
      <c r="B127" s="134"/>
    </row>
    <row r="128" spans="1:2" s="126" customFormat="1" ht="15.75">
      <c r="A128" s="132"/>
      <c r="B128" s="134"/>
    </row>
    <row r="129" spans="1:2" s="126" customFormat="1" ht="15.75">
      <c r="A129" s="132"/>
      <c r="B129" s="134"/>
    </row>
    <row r="130" spans="1:2" s="126" customFormat="1" ht="15.75">
      <c r="A130" s="132"/>
      <c r="B130" s="134"/>
    </row>
    <row r="131" spans="1:2" s="126" customFormat="1" ht="15.75">
      <c r="A131" s="132"/>
      <c r="B131" s="134"/>
    </row>
    <row r="132" spans="1:2" s="126" customFormat="1" ht="15.75">
      <c r="A132" s="132"/>
      <c r="B132" s="134"/>
    </row>
    <row r="133" spans="1:2" s="126" customFormat="1" ht="15.75">
      <c r="A133" s="132"/>
      <c r="B133" s="134"/>
    </row>
    <row r="134" spans="1:2" s="126" customFormat="1" ht="15.75">
      <c r="A134" s="132"/>
      <c r="B134" s="134"/>
    </row>
    <row r="135" spans="1:2" s="126" customFormat="1" ht="15.75">
      <c r="A135" s="132"/>
      <c r="B135" s="134"/>
    </row>
    <row r="136" spans="1:2" s="126" customFormat="1" ht="15.75">
      <c r="A136" s="132"/>
      <c r="B136" s="134"/>
    </row>
    <row r="137" spans="1:2" s="126" customFormat="1" ht="15.75">
      <c r="A137" s="132"/>
      <c r="B137" s="134"/>
    </row>
    <row r="138" spans="1:2" s="126" customFormat="1" ht="15.75">
      <c r="A138" s="132"/>
      <c r="B138" s="134"/>
    </row>
    <row r="139" spans="1:2" s="126" customFormat="1" ht="15.75">
      <c r="A139" s="132"/>
      <c r="B139" s="134"/>
    </row>
    <row r="140" spans="1:2" s="126" customFormat="1" ht="15.75">
      <c r="A140" s="132"/>
      <c r="B140" s="134"/>
    </row>
    <row r="141" spans="1:2" s="126" customFormat="1" ht="15.75">
      <c r="A141" s="132"/>
      <c r="B141" s="134"/>
    </row>
    <row r="142" spans="1:2" s="126" customFormat="1" ht="15.75">
      <c r="A142" s="132"/>
      <c r="B142" s="134"/>
    </row>
    <row r="143" spans="1:2" s="126" customFormat="1" ht="15.75">
      <c r="A143" s="132"/>
      <c r="B143" s="134"/>
    </row>
    <row r="144" spans="1:2" s="126" customFormat="1" ht="15.75">
      <c r="A144" s="132"/>
      <c r="B144" s="134"/>
    </row>
    <row r="145" spans="1:2" s="126" customFormat="1" ht="15.75">
      <c r="A145" s="132"/>
      <c r="B145" s="134"/>
    </row>
    <row r="146" spans="1:2" s="126" customFormat="1" ht="15.75">
      <c r="A146" s="132"/>
      <c r="B146" s="134"/>
    </row>
    <row r="147" spans="1:2" s="126" customFormat="1" ht="15.75">
      <c r="A147" s="132"/>
      <c r="B147" s="134"/>
    </row>
    <row r="148" spans="1:2" s="126" customFormat="1" ht="15.75">
      <c r="A148" s="132"/>
      <c r="B148" s="134"/>
    </row>
    <row r="149" spans="1:2" s="126" customFormat="1" ht="15.75">
      <c r="A149" s="132"/>
      <c r="B149" s="134"/>
    </row>
    <row r="150" spans="1:2" s="126" customFormat="1" ht="15.75">
      <c r="A150" s="132"/>
      <c r="B150" s="134"/>
    </row>
    <row r="151" spans="1:2" s="126" customFormat="1" ht="15.75">
      <c r="A151" s="132"/>
      <c r="B151" s="134"/>
    </row>
    <row r="152" spans="1:2" s="126" customFormat="1" ht="15.75">
      <c r="A152" s="132"/>
      <c r="B152" s="134"/>
    </row>
    <row r="153" spans="1:2" s="126" customFormat="1" ht="15.75">
      <c r="A153" s="132"/>
      <c r="B153" s="134"/>
    </row>
    <row r="154" spans="1:2" s="126" customFormat="1" ht="15.75">
      <c r="A154" s="132"/>
      <c r="B154" s="134"/>
    </row>
    <row r="155" spans="1:2" s="126" customFormat="1" ht="15.75">
      <c r="A155" s="132"/>
      <c r="B155" s="134"/>
    </row>
    <row r="156" spans="1:2" s="126" customFormat="1" ht="15.75">
      <c r="A156" s="132"/>
      <c r="B156" s="134"/>
    </row>
    <row r="157" spans="1:2" s="126" customFormat="1" ht="15.75">
      <c r="A157" s="132"/>
      <c r="B157" s="134"/>
    </row>
    <row r="158" spans="1:2" s="126" customFormat="1" ht="15.75">
      <c r="A158" s="132"/>
      <c r="B158" s="134"/>
    </row>
    <row r="159" spans="1:2" s="126" customFormat="1" ht="15.75">
      <c r="A159" s="132"/>
      <c r="B159" s="134"/>
    </row>
    <row r="160" spans="1:2" s="126" customFormat="1" ht="15.75">
      <c r="A160" s="132"/>
      <c r="B160" s="134"/>
    </row>
    <row r="161" spans="1:2" s="126" customFormat="1" ht="15.75">
      <c r="A161" s="132"/>
      <c r="B161" s="134"/>
    </row>
    <row r="162" spans="1:2" s="126" customFormat="1" ht="15.75">
      <c r="A162" s="132"/>
      <c r="B162" s="134"/>
    </row>
    <row r="163" spans="1:2" s="126" customFormat="1" ht="15.75">
      <c r="A163" s="132"/>
      <c r="B163" s="134"/>
    </row>
    <row r="164" spans="1:2" s="126" customFormat="1" ht="15.75">
      <c r="A164" s="132"/>
      <c r="B164" s="134"/>
    </row>
    <row r="165" spans="1:2" s="126" customFormat="1" ht="15.75">
      <c r="A165" s="132"/>
      <c r="B165" s="134"/>
    </row>
    <row r="166" spans="1:2" s="126" customFormat="1" ht="15.75">
      <c r="A166" s="132"/>
      <c r="B166" s="134"/>
    </row>
    <row r="167" spans="1:2" s="126" customFormat="1" ht="15.75">
      <c r="A167" s="132"/>
      <c r="B167" s="134"/>
    </row>
    <row r="168" spans="1:2" s="126" customFormat="1" ht="15.75">
      <c r="A168" s="132"/>
      <c r="B168" s="134"/>
    </row>
    <row r="169" spans="1:2" s="126" customFormat="1" ht="15.75">
      <c r="A169" s="132"/>
      <c r="B169" s="134"/>
    </row>
    <row r="170" spans="1:2" s="126" customFormat="1" ht="15.75">
      <c r="A170" s="132"/>
      <c r="B170" s="134"/>
    </row>
    <row r="171" spans="1:2" s="126" customFormat="1" ht="15.75">
      <c r="A171" s="132"/>
      <c r="B171" s="134"/>
    </row>
    <row r="172" spans="1:2" s="126" customFormat="1" ht="15.75">
      <c r="A172" s="132"/>
      <c r="B172" s="134"/>
    </row>
    <row r="173" spans="1:2" s="126" customFormat="1" ht="15.75">
      <c r="A173" s="132"/>
      <c r="B173" s="134"/>
    </row>
    <row r="174" spans="1:2" s="126" customFormat="1" ht="15.75">
      <c r="A174" s="132"/>
      <c r="B174" s="134"/>
    </row>
    <row r="175" spans="1:2" s="126" customFormat="1" ht="15.75">
      <c r="A175" s="132"/>
      <c r="B175" s="134"/>
    </row>
    <row r="176" spans="1:2" s="126" customFormat="1" ht="15.75">
      <c r="A176" s="132"/>
      <c r="B176" s="134"/>
    </row>
    <row r="177" spans="1:2" s="126" customFormat="1" ht="15.75">
      <c r="A177" s="132"/>
      <c r="B177" s="134"/>
    </row>
    <row r="178" spans="1:2" s="126" customFormat="1" ht="15.75">
      <c r="A178" s="132"/>
      <c r="B178" s="134"/>
    </row>
    <row r="179" spans="1:2" s="126" customFormat="1" ht="15.75">
      <c r="A179" s="132"/>
      <c r="B179" s="134"/>
    </row>
    <row r="180" spans="1:2" s="126" customFormat="1" ht="15.75">
      <c r="A180" s="132"/>
      <c r="B180" s="134"/>
    </row>
    <row r="181" spans="1:2" s="126" customFormat="1" ht="15.75">
      <c r="A181" s="132"/>
      <c r="B181" s="134"/>
    </row>
    <row r="182" spans="1:2" s="126" customFormat="1" ht="15.75">
      <c r="A182" s="132"/>
      <c r="B182" s="134"/>
    </row>
    <row r="183" spans="1:2" s="126" customFormat="1" ht="15.75">
      <c r="A183" s="132"/>
      <c r="B183" s="134"/>
    </row>
    <row r="184" spans="1:2" s="126" customFormat="1" ht="15.75">
      <c r="A184" s="132"/>
      <c r="B184" s="134"/>
    </row>
    <row r="185" spans="1:2" s="126" customFormat="1" ht="15.75">
      <c r="A185" s="132"/>
      <c r="B185" s="134"/>
    </row>
    <row r="186" spans="1:2" s="126" customFormat="1" ht="15.75">
      <c r="A186" s="132"/>
      <c r="B186" s="134"/>
    </row>
    <row r="187" spans="1:2" s="126" customFormat="1" ht="15.75">
      <c r="A187" s="132"/>
      <c r="B187" s="134"/>
    </row>
    <row r="188" spans="1:2" s="126" customFormat="1" ht="15.75">
      <c r="A188" s="132"/>
      <c r="B188" s="134"/>
    </row>
    <row r="189" spans="1:2" s="126" customFormat="1" ht="15.75">
      <c r="A189" s="132"/>
      <c r="B189" s="134"/>
    </row>
    <row r="190" spans="1:2" s="126" customFormat="1" ht="15.75">
      <c r="A190" s="132"/>
      <c r="B190" s="134"/>
    </row>
    <row r="191" spans="1:2" s="126" customFormat="1" ht="15.75">
      <c r="A191" s="132"/>
      <c r="B191" s="134"/>
    </row>
    <row r="192" spans="1:2" s="126" customFormat="1" ht="15.75">
      <c r="A192" s="132"/>
      <c r="B192" s="134"/>
    </row>
    <row r="193" spans="1:2" s="126" customFormat="1" ht="15.75">
      <c r="A193" s="132"/>
      <c r="B193" s="134"/>
    </row>
    <row r="194" spans="1:2" s="126" customFormat="1" ht="15.75">
      <c r="A194" s="132"/>
      <c r="B194" s="134"/>
    </row>
    <row r="195" spans="1:2" s="126" customFormat="1" ht="15.75">
      <c r="A195" s="132"/>
      <c r="B195" s="134"/>
    </row>
    <row r="196" spans="1:2" s="126" customFormat="1" ht="15.75">
      <c r="A196" s="132"/>
      <c r="B196" s="134"/>
    </row>
    <row r="197" spans="1:2" s="126" customFormat="1" ht="15.75">
      <c r="A197" s="132"/>
      <c r="B197" s="134"/>
    </row>
    <row r="198" spans="1:2" s="126" customFormat="1" ht="15.75">
      <c r="A198" s="132"/>
      <c r="B198" s="134"/>
    </row>
    <row r="199" spans="1:2" s="126" customFormat="1" ht="15.75">
      <c r="A199" s="132"/>
      <c r="B199" s="134"/>
    </row>
    <row r="200" spans="1:2" s="126" customFormat="1" ht="15.75">
      <c r="A200" s="132"/>
      <c r="B200" s="134"/>
    </row>
    <row r="201" spans="1:2" s="126" customFormat="1" ht="15.75">
      <c r="A201" s="132"/>
      <c r="B201" s="134"/>
    </row>
    <row r="202" spans="1:2" s="126" customFormat="1" ht="15.75">
      <c r="A202" s="132"/>
      <c r="B202" s="134"/>
    </row>
    <row r="203" spans="1:2" s="126" customFormat="1" ht="15.75">
      <c r="A203" s="132"/>
      <c r="B203" s="134"/>
    </row>
    <row r="204" spans="1:2" s="126" customFormat="1" ht="15.75">
      <c r="A204" s="132"/>
      <c r="B204" s="134"/>
    </row>
    <row r="205" spans="1:2" s="126" customFormat="1" ht="15.75">
      <c r="A205" s="132"/>
      <c r="B205" s="134"/>
    </row>
    <row r="206" spans="1:2" s="126" customFormat="1" ht="15.75">
      <c r="A206" s="132"/>
      <c r="B206" s="134"/>
    </row>
    <row r="207" spans="1:2" s="126" customFormat="1" ht="15.75">
      <c r="A207" s="132"/>
      <c r="B207" s="134"/>
    </row>
    <row r="208" spans="1:2" s="126" customFormat="1" ht="15.75">
      <c r="A208" s="132"/>
      <c r="B208" s="134"/>
    </row>
    <row r="209" spans="1:2" s="126" customFormat="1" ht="15.75">
      <c r="A209" s="132"/>
      <c r="B209" s="134"/>
    </row>
    <row r="210" spans="1:2" s="126" customFormat="1" ht="15.75">
      <c r="A210" s="132"/>
      <c r="B210" s="134"/>
    </row>
    <row r="211" spans="1:2" s="126" customFormat="1" ht="15.75">
      <c r="A211" s="132"/>
      <c r="B211" s="134"/>
    </row>
    <row r="212" spans="1:2" s="126" customFormat="1" ht="15.75">
      <c r="A212" s="132"/>
      <c r="B212" s="134"/>
    </row>
    <row r="213" spans="1:2" s="126" customFormat="1" ht="15.75">
      <c r="A213" s="132"/>
      <c r="B213" s="134"/>
    </row>
    <row r="214" spans="1:2" s="126" customFormat="1" ht="15.75">
      <c r="A214" s="132"/>
      <c r="B214" s="134"/>
    </row>
    <row r="215" spans="1:2" s="126" customFormat="1" ht="15.75">
      <c r="A215" s="132"/>
      <c r="B215" s="134"/>
    </row>
    <row r="216" spans="1:2" s="126" customFormat="1" ht="15.75">
      <c r="A216" s="132"/>
      <c r="B216" s="134"/>
    </row>
    <row r="217" spans="1:2" s="126" customFormat="1" ht="15.75">
      <c r="A217" s="132"/>
      <c r="B217" s="134"/>
    </row>
    <row r="218" spans="1:2" s="126" customFormat="1" ht="15.75">
      <c r="A218" s="132"/>
      <c r="B218" s="134"/>
    </row>
    <row r="219" spans="1:2" s="126" customFormat="1" ht="15.75">
      <c r="A219" s="132"/>
      <c r="B219" s="134"/>
    </row>
    <row r="220" spans="1:2" s="126" customFormat="1" ht="15.75">
      <c r="A220" s="132"/>
      <c r="B220" s="134"/>
    </row>
    <row r="221" spans="1:2" s="126" customFormat="1" ht="15.75">
      <c r="A221" s="132"/>
      <c r="B221" s="134"/>
    </row>
    <row r="222" spans="1:2" s="126" customFormat="1" ht="15.75">
      <c r="A222" s="132"/>
      <c r="B222" s="134"/>
    </row>
    <row r="223" spans="1:2" s="126" customFormat="1" ht="15.75">
      <c r="A223" s="132"/>
      <c r="B223" s="134"/>
    </row>
    <row r="224" spans="1:2" s="126" customFormat="1" ht="15.75">
      <c r="A224" s="132"/>
      <c r="B224" s="134"/>
    </row>
    <row r="225" spans="1:2" s="126" customFormat="1" ht="15.75">
      <c r="A225" s="132"/>
      <c r="B225" s="134"/>
    </row>
    <row r="226" spans="1:2" s="126" customFormat="1" ht="15.75">
      <c r="A226" s="132"/>
      <c r="B226" s="134"/>
    </row>
    <row r="227" spans="1:2" s="126" customFormat="1" ht="15.75">
      <c r="A227" s="132"/>
      <c r="B227" s="134"/>
    </row>
    <row r="228" spans="1:2" s="126" customFormat="1" ht="15.75">
      <c r="A228" s="132"/>
      <c r="B228" s="134"/>
    </row>
    <row r="229" spans="1:2" s="126" customFormat="1" ht="15.75">
      <c r="A229" s="132"/>
      <c r="B229" s="134"/>
    </row>
    <row r="230" spans="1:2" s="126" customFormat="1" ht="15.75">
      <c r="A230" s="132"/>
      <c r="B230" s="134"/>
    </row>
    <row r="231" spans="1:2" s="126" customFormat="1" ht="15.75">
      <c r="A231" s="132"/>
      <c r="B231" s="134"/>
    </row>
    <row r="232" spans="1:2" s="126" customFormat="1" ht="15.75">
      <c r="A232" s="132"/>
      <c r="B232" s="134"/>
    </row>
    <row r="233" spans="1:2" s="126" customFormat="1" ht="15.75">
      <c r="A233" s="132"/>
      <c r="B233" s="134"/>
    </row>
    <row r="234" spans="1:2" s="126" customFormat="1" ht="15.75">
      <c r="A234" s="132"/>
      <c r="B234" s="134"/>
    </row>
    <row r="235" spans="1:2" s="126" customFormat="1" ht="15.75">
      <c r="A235" s="132"/>
      <c r="B235" s="134"/>
    </row>
    <row r="236" spans="1:2" s="126" customFormat="1" ht="15.75">
      <c r="A236" s="132"/>
      <c r="B236" s="134"/>
    </row>
    <row r="237" spans="1:2" s="126" customFormat="1" ht="15.75">
      <c r="A237" s="132"/>
      <c r="B237" s="134"/>
    </row>
    <row r="238" spans="1:2" s="126" customFormat="1" ht="15.75">
      <c r="A238" s="132"/>
      <c r="B238" s="134"/>
    </row>
    <row r="239" spans="1:2" s="126" customFormat="1" ht="15.75">
      <c r="A239" s="132"/>
      <c r="B239" s="134"/>
    </row>
    <row r="240" spans="1:2" s="126" customFormat="1" ht="15.75">
      <c r="A240" s="132"/>
      <c r="B240" s="134"/>
    </row>
    <row r="241" spans="1:2" s="126" customFormat="1" ht="15.75">
      <c r="A241" s="132"/>
      <c r="B241" s="134"/>
    </row>
    <row r="242" spans="1:2" s="126" customFormat="1" ht="15.75">
      <c r="A242" s="132"/>
      <c r="B242" s="134"/>
    </row>
    <row r="243" spans="1:2" s="126" customFormat="1" ht="15.75">
      <c r="A243" s="132"/>
      <c r="B243" s="134"/>
    </row>
    <row r="244" spans="1:2" s="126" customFormat="1" ht="15.75">
      <c r="A244" s="132"/>
      <c r="B244" s="134"/>
    </row>
    <row r="245" spans="1:2" s="126" customFormat="1" ht="15.75">
      <c r="A245" s="132"/>
      <c r="B245" s="134"/>
    </row>
    <row r="246" spans="1:2" s="126" customFormat="1" ht="15.75">
      <c r="A246" s="132"/>
      <c r="B246" s="134"/>
    </row>
    <row r="247" spans="1:2" s="126" customFormat="1" ht="15.75">
      <c r="A247" s="132"/>
      <c r="B247" s="134"/>
    </row>
    <row r="248" spans="1:2" s="126" customFormat="1" ht="15.75">
      <c r="A248" s="132"/>
      <c r="B248" s="134"/>
    </row>
    <row r="249" spans="1:2" s="126" customFormat="1" ht="15.75">
      <c r="A249" s="132"/>
      <c r="B249" s="134"/>
    </row>
    <row r="250" spans="1:2" s="126" customFormat="1" ht="15.75">
      <c r="A250" s="132"/>
      <c r="B250" s="134"/>
    </row>
    <row r="251" spans="1:2" s="126" customFormat="1" ht="15.75">
      <c r="A251" s="132"/>
      <c r="B251" s="134"/>
    </row>
    <row r="252" spans="1:2" s="126" customFormat="1" ht="15.75">
      <c r="A252" s="132"/>
      <c r="B252" s="134"/>
    </row>
    <row r="253" spans="1:2" s="126" customFormat="1" ht="15.75">
      <c r="A253" s="132"/>
      <c r="B253" s="134"/>
    </row>
    <row r="254" spans="1:2" s="126" customFormat="1" ht="15.75">
      <c r="A254" s="132"/>
      <c r="B254" s="134"/>
    </row>
    <row r="255" spans="1:2" s="126" customFormat="1" ht="15.75">
      <c r="A255" s="132"/>
      <c r="B255" s="134"/>
    </row>
    <row r="256" spans="1:2" s="126" customFormat="1" ht="15.75">
      <c r="A256" s="132"/>
      <c r="B256" s="134"/>
    </row>
    <row r="257" spans="1:2" s="126" customFormat="1" ht="15.75">
      <c r="A257" s="132"/>
      <c r="B257" s="134"/>
    </row>
    <row r="258" spans="1:2" s="126" customFormat="1" ht="15.75">
      <c r="A258" s="132"/>
      <c r="B258" s="134"/>
    </row>
    <row r="259" spans="1:2" s="126" customFormat="1" ht="15.75">
      <c r="A259" s="132"/>
      <c r="B259" s="134"/>
    </row>
    <row r="260" spans="1:2" s="126" customFormat="1" ht="15.75">
      <c r="A260" s="132"/>
      <c r="B260" s="134"/>
    </row>
    <row r="261" spans="1:2" s="126" customFormat="1" ht="15.75">
      <c r="A261" s="132"/>
      <c r="B261" s="134"/>
    </row>
    <row r="262" spans="1:2" s="126" customFormat="1" ht="15.75">
      <c r="A262" s="132"/>
      <c r="B262" s="134"/>
    </row>
    <row r="263" spans="1:2" s="126" customFormat="1" ht="15.75">
      <c r="A263" s="132"/>
      <c r="B263" s="134"/>
    </row>
    <row r="264" spans="1:2" s="126" customFormat="1" ht="15.75">
      <c r="A264" s="132"/>
      <c r="B264" s="134"/>
    </row>
    <row r="265" spans="1:2" s="126" customFormat="1" ht="15.75">
      <c r="A265" s="132"/>
      <c r="B265" s="134"/>
    </row>
    <row r="266" spans="1:2" s="126" customFormat="1" ht="15.75">
      <c r="A266" s="132"/>
      <c r="B266" s="134"/>
    </row>
    <row r="267" spans="1:2" s="126" customFormat="1" ht="15.75">
      <c r="A267" s="132"/>
      <c r="B267" s="134"/>
    </row>
    <row r="268" spans="1:2" s="126" customFormat="1" ht="15.75">
      <c r="A268" s="132"/>
      <c r="B268" s="134"/>
    </row>
    <row r="269" spans="1:2" s="126" customFormat="1" ht="15.75">
      <c r="A269" s="132"/>
      <c r="B269" s="134"/>
    </row>
    <row r="270" spans="1:2" s="126" customFormat="1" ht="15.75">
      <c r="A270" s="132"/>
      <c r="B270" s="134"/>
    </row>
    <row r="271" spans="1:2" s="126" customFormat="1" ht="15.75">
      <c r="A271" s="132"/>
      <c r="B271" s="134"/>
    </row>
    <row r="272" spans="1:2" s="126" customFormat="1" ht="15.75">
      <c r="A272" s="132"/>
      <c r="B272" s="134"/>
    </row>
    <row r="273" spans="1:2" s="126" customFormat="1" ht="15.75">
      <c r="A273" s="132"/>
      <c r="B273" s="134"/>
    </row>
    <row r="274" spans="1:2" s="126" customFormat="1" ht="15.75">
      <c r="A274" s="132"/>
      <c r="B274" s="134"/>
    </row>
    <row r="275" spans="1:2" s="126" customFormat="1" ht="15.75">
      <c r="A275" s="132"/>
      <c r="B275" s="134"/>
    </row>
    <row r="276" spans="1:2" s="126" customFormat="1" ht="15.75">
      <c r="A276" s="132"/>
      <c r="B276" s="134"/>
    </row>
    <row r="277" spans="1:2" s="126" customFormat="1" ht="15.75">
      <c r="A277" s="132"/>
      <c r="B277" s="134"/>
    </row>
    <row r="278" spans="1:2" s="126" customFormat="1" ht="15.75">
      <c r="A278" s="132"/>
      <c r="B278" s="134"/>
    </row>
    <row r="279" spans="1:2" s="126" customFormat="1" ht="15.75">
      <c r="A279" s="132"/>
      <c r="B279" s="134"/>
    </row>
    <row r="280" spans="1:2" s="126" customFormat="1" ht="15.75">
      <c r="A280" s="132"/>
      <c r="B280" s="134"/>
    </row>
    <row r="281" spans="1:2" s="126" customFormat="1" ht="15.75">
      <c r="A281" s="132"/>
      <c r="B281" s="134"/>
    </row>
    <row r="282" spans="1:2" s="126" customFormat="1" ht="15.75">
      <c r="A282" s="132"/>
      <c r="B282" s="134"/>
    </row>
    <row r="283" spans="1:2" s="126" customFormat="1" ht="15.75">
      <c r="A283" s="132"/>
      <c r="B283" s="134"/>
    </row>
    <row r="284" spans="1:2" s="126" customFormat="1" ht="15.75">
      <c r="A284" s="132"/>
      <c r="B284" s="134"/>
    </row>
    <row r="285" spans="1:2" s="126" customFormat="1" ht="15.75">
      <c r="A285" s="132"/>
      <c r="B285" s="134"/>
    </row>
    <row r="286" spans="1:2" s="126" customFormat="1" ht="15.75">
      <c r="A286" s="132"/>
      <c r="B286" s="134"/>
    </row>
    <row r="287" spans="1:2" s="126" customFormat="1" ht="15.75">
      <c r="A287" s="132"/>
      <c r="B287" s="134"/>
    </row>
    <row r="288" spans="1:2" s="126" customFormat="1" ht="15.75">
      <c r="A288" s="132"/>
      <c r="B288" s="134"/>
    </row>
    <row r="289" spans="1:2" s="126" customFormat="1" ht="15.75">
      <c r="A289" s="132"/>
      <c r="B289" s="134"/>
    </row>
    <row r="290" spans="1:2" s="126" customFormat="1" ht="15.75">
      <c r="A290" s="132"/>
      <c r="B290" s="134"/>
    </row>
    <row r="291" spans="1:2" s="126" customFormat="1" ht="15.75">
      <c r="A291" s="132"/>
      <c r="B291" s="134"/>
    </row>
    <row r="292" spans="1:2" s="126" customFormat="1" ht="15.75">
      <c r="A292" s="132"/>
      <c r="B292" s="134"/>
    </row>
    <row r="293" spans="1:2" s="126" customFormat="1" ht="15.75">
      <c r="A293" s="132"/>
      <c r="B293" s="134"/>
    </row>
    <row r="294" spans="1:2" s="126" customFormat="1" ht="15.75">
      <c r="A294" s="132"/>
      <c r="B294" s="134"/>
    </row>
    <row r="295" spans="1:2" s="126" customFormat="1" ht="15.75">
      <c r="A295" s="132"/>
      <c r="B295" s="134"/>
    </row>
    <row r="296" spans="1:2" s="126" customFormat="1" ht="15.75">
      <c r="A296" s="132"/>
      <c r="B296" s="134"/>
    </row>
    <row r="297" spans="1:2" s="126" customFormat="1" ht="15.75">
      <c r="A297" s="132"/>
      <c r="B297" s="134"/>
    </row>
    <row r="298" spans="1:2" s="126" customFormat="1" ht="15.75">
      <c r="A298" s="132"/>
      <c r="B298" s="134"/>
    </row>
    <row r="299" spans="1:2" s="126" customFormat="1" ht="15.75">
      <c r="A299" s="132"/>
      <c r="B299" s="134"/>
    </row>
    <row r="300" spans="1:2" s="126" customFormat="1" ht="15.75">
      <c r="A300" s="132"/>
      <c r="B300" s="134"/>
    </row>
    <row r="301" spans="1:2" s="126" customFormat="1" ht="15.75">
      <c r="A301" s="132"/>
      <c r="B301" s="134"/>
    </row>
    <row r="302" spans="1:2" s="126" customFormat="1" ht="15.75">
      <c r="A302" s="132"/>
      <c r="B302" s="134"/>
    </row>
    <row r="303" spans="1:2" s="126" customFormat="1" ht="15.75">
      <c r="A303" s="132"/>
      <c r="B303" s="134"/>
    </row>
    <row r="304" spans="1:2" s="126" customFormat="1" ht="15.75">
      <c r="A304" s="132"/>
      <c r="B304" s="134"/>
    </row>
    <row r="305" spans="1:2" s="126" customFormat="1" ht="15.75">
      <c r="A305" s="132"/>
      <c r="B305" s="134"/>
    </row>
    <row r="306" spans="1:2" s="126" customFormat="1" ht="15.75">
      <c r="A306" s="132"/>
      <c r="B306" s="134"/>
    </row>
    <row r="307" spans="1:2" s="126" customFormat="1" ht="15.75">
      <c r="A307" s="132"/>
      <c r="B307" s="134"/>
    </row>
    <row r="308" spans="1:2" s="126" customFormat="1" ht="15.75">
      <c r="A308" s="132"/>
      <c r="B308" s="134"/>
    </row>
    <row r="309" spans="1:2" s="126" customFormat="1" ht="15.75">
      <c r="A309" s="132"/>
      <c r="B309" s="134"/>
    </row>
    <row r="310" spans="1:2" s="126" customFormat="1" ht="15.75">
      <c r="A310" s="132"/>
      <c r="B310" s="134"/>
    </row>
    <row r="311" spans="1:2" s="126" customFormat="1" ht="15.75">
      <c r="A311" s="132"/>
      <c r="B311" s="134"/>
    </row>
    <row r="312" spans="1:2" s="126" customFormat="1" ht="15.75">
      <c r="A312" s="132"/>
      <c r="B312" s="134"/>
    </row>
    <row r="313" spans="1:2" s="126" customFormat="1" ht="15.75">
      <c r="A313" s="132"/>
      <c r="B313" s="134"/>
    </row>
    <row r="314" spans="1:2" s="126" customFormat="1" ht="15.75">
      <c r="A314" s="132"/>
      <c r="B314" s="134"/>
    </row>
    <row r="315" spans="1:2" s="126" customFormat="1" ht="15.75">
      <c r="A315" s="132"/>
      <c r="B315" s="134"/>
    </row>
    <row r="316" spans="1:2" s="126" customFormat="1" ht="15.75">
      <c r="A316" s="132"/>
      <c r="B316" s="134"/>
    </row>
    <row r="317" spans="1:2" s="126" customFormat="1" ht="15.75">
      <c r="A317" s="132"/>
      <c r="B317" s="134"/>
    </row>
    <row r="318" spans="1:2" s="126" customFormat="1" ht="15.75">
      <c r="A318" s="132"/>
      <c r="B318" s="134"/>
    </row>
    <row r="319" spans="1:2" s="126" customFormat="1" ht="15.75">
      <c r="A319" s="132"/>
      <c r="B319" s="134"/>
    </row>
    <row r="320" spans="1:2" s="126" customFormat="1" ht="15.75">
      <c r="A320" s="132"/>
      <c r="B320" s="134"/>
    </row>
    <row r="321" spans="1:2" s="126" customFormat="1" ht="15.75">
      <c r="A321" s="132"/>
      <c r="B321" s="134"/>
    </row>
    <row r="322" spans="1:2" s="126" customFormat="1" ht="15.75">
      <c r="A322" s="132"/>
      <c r="B322" s="134"/>
    </row>
    <row r="323" spans="1:2" s="126" customFormat="1" ht="15.75">
      <c r="A323" s="132"/>
      <c r="B323" s="134"/>
    </row>
    <row r="324" spans="1:2" s="126" customFormat="1" ht="15.75">
      <c r="A324" s="132"/>
      <c r="B324" s="134"/>
    </row>
    <row r="325" spans="1:2" s="126" customFormat="1" ht="15.75">
      <c r="A325" s="132"/>
      <c r="B325" s="134"/>
    </row>
    <row r="326" spans="1:2" s="126" customFormat="1" ht="15.75">
      <c r="A326" s="132"/>
      <c r="B326" s="134"/>
    </row>
    <row r="327" spans="1:2" s="126" customFormat="1" ht="15.75">
      <c r="A327" s="132"/>
      <c r="B327" s="134"/>
    </row>
    <row r="328" spans="1:2" s="126" customFormat="1" ht="15.75">
      <c r="A328" s="132"/>
      <c r="B328" s="134"/>
    </row>
    <row r="329" spans="1:2" s="126" customFormat="1" ht="15.75">
      <c r="A329" s="132"/>
      <c r="B329" s="134"/>
    </row>
    <row r="330" spans="1:2" s="126" customFormat="1" ht="15.75">
      <c r="A330" s="132"/>
      <c r="B330" s="134"/>
    </row>
    <row r="331" spans="1:2" s="126" customFormat="1" ht="15.75">
      <c r="A331" s="132"/>
      <c r="B331" s="134"/>
    </row>
    <row r="332" spans="1:2" s="126" customFormat="1" ht="15.75">
      <c r="A332" s="132"/>
      <c r="B332" s="134"/>
    </row>
    <row r="333" spans="1:2" s="126" customFormat="1" ht="15.75">
      <c r="A333" s="132"/>
      <c r="B333" s="134"/>
    </row>
    <row r="334" spans="1:2" s="126" customFormat="1" ht="15.75">
      <c r="A334" s="132"/>
      <c r="B334" s="134"/>
    </row>
    <row r="335" spans="1:2" s="126" customFormat="1" ht="15.75">
      <c r="A335" s="132"/>
      <c r="B335" s="134"/>
    </row>
    <row r="336" spans="1:2" s="126" customFormat="1" ht="15.75">
      <c r="A336" s="132"/>
      <c r="B336" s="134"/>
    </row>
    <row r="337" spans="1:2" s="126" customFormat="1" ht="15.75">
      <c r="A337" s="132"/>
      <c r="B337" s="134"/>
    </row>
    <row r="338" spans="1:2" s="126" customFormat="1" ht="15.75">
      <c r="A338" s="132"/>
      <c r="B338" s="134"/>
    </row>
    <row r="339" spans="1:2" s="126" customFormat="1" ht="15.75">
      <c r="A339" s="132"/>
      <c r="B339" s="134"/>
    </row>
    <row r="340" spans="1:2" s="126" customFormat="1" ht="15.75">
      <c r="A340" s="132"/>
      <c r="B340" s="134"/>
    </row>
    <row r="341" spans="1:2" s="126" customFormat="1" ht="15.75">
      <c r="A341" s="132"/>
      <c r="B341" s="134"/>
    </row>
    <row r="342" spans="1:2" s="126" customFormat="1" ht="15.75">
      <c r="A342" s="132"/>
      <c r="B342" s="134"/>
    </row>
    <row r="343" spans="1:2" s="126" customFormat="1" ht="15.75">
      <c r="A343" s="132"/>
      <c r="B343" s="134"/>
    </row>
    <row r="344" spans="1:2" s="126" customFormat="1" ht="15.75">
      <c r="A344" s="132"/>
      <c r="B344" s="134"/>
    </row>
    <row r="345" spans="1:2" s="126" customFormat="1" ht="15.75">
      <c r="A345" s="132"/>
      <c r="B345" s="134"/>
    </row>
    <row r="346" spans="1:2" s="126" customFormat="1" ht="15.75">
      <c r="A346" s="132"/>
      <c r="B346" s="134"/>
    </row>
    <row r="347" spans="1:2" s="126" customFormat="1" ht="15.75">
      <c r="A347" s="132"/>
      <c r="B347" s="134"/>
    </row>
    <row r="348" spans="1:2" s="126" customFormat="1" ht="15.75">
      <c r="A348" s="132"/>
      <c r="B348" s="134"/>
    </row>
    <row r="349" spans="1:2" s="126" customFormat="1" ht="15.75">
      <c r="A349" s="132"/>
      <c r="B349" s="134"/>
    </row>
    <row r="350" spans="1:2" s="126" customFormat="1" ht="15.75">
      <c r="A350" s="132"/>
      <c r="B350" s="134"/>
    </row>
    <row r="351" spans="1:2" s="126" customFormat="1" ht="15.75">
      <c r="A351" s="132"/>
      <c r="B351" s="134"/>
    </row>
    <row r="352" spans="1:2" s="126" customFormat="1" ht="15.75">
      <c r="A352" s="132"/>
      <c r="B352" s="134"/>
    </row>
    <row r="353" spans="1:2" s="126" customFormat="1" ht="15.75">
      <c r="A353" s="132"/>
      <c r="B353" s="134"/>
    </row>
    <row r="354" spans="1:2" s="126" customFormat="1" ht="15.75">
      <c r="A354" s="132"/>
      <c r="B354" s="134"/>
    </row>
    <row r="355" spans="1:2" s="126" customFormat="1" ht="15.75">
      <c r="A355" s="132"/>
      <c r="B355" s="134"/>
    </row>
    <row r="356" spans="1:2" s="126" customFormat="1" ht="15.75">
      <c r="A356" s="132"/>
      <c r="B356" s="134"/>
    </row>
    <row r="357" spans="1:2" s="126" customFormat="1" ht="15.75">
      <c r="A357" s="132"/>
      <c r="B357" s="134"/>
    </row>
    <row r="358" spans="1:2" s="126" customFormat="1" ht="15.75">
      <c r="A358" s="132"/>
      <c r="B358" s="134"/>
    </row>
    <row r="359" spans="1:2" s="126" customFormat="1" ht="15.75">
      <c r="A359" s="132"/>
      <c r="B359" s="134"/>
    </row>
    <row r="360" spans="1:2" s="126" customFormat="1" ht="15.75">
      <c r="A360" s="132"/>
      <c r="B360" s="134"/>
    </row>
    <row r="361" spans="1:2" s="126" customFormat="1" ht="15.75">
      <c r="A361" s="132"/>
      <c r="B361" s="134"/>
    </row>
    <row r="362" spans="1:2" s="126" customFormat="1" ht="15.75">
      <c r="A362" s="132"/>
      <c r="B362" s="134"/>
    </row>
    <row r="363" spans="1:2" s="126" customFormat="1" ht="15.75">
      <c r="A363" s="132"/>
      <c r="B363" s="134"/>
    </row>
    <row r="364" spans="1:2" s="126" customFormat="1" ht="15.75">
      <c r="A364" s="132"/>
      <c r="B364" s="134"/>
    </row>
    <row r="365" spans="1:2" s="126" customFormat="1" ht="15.75">
      <c r="A365" s="132"/>
      <c r="B365" s="134"/>
    </row>
    <row r="366" spans="1:2" s="126" customFormat="1" ht="15.75">
      <c r="A366" s="132"/>
      <c r="B366" s="134"/>
    </row>
    <row r="367" spans="1:2" s="126" customFormat="1" ht="15.75">
      <c r="A367" s="132"/>
      <c r="B367" s="134"/>
    </row>
    <row r="368" spans="1:2" s="126" customFormat="1" ht="15.75">
      <c r="A368" s="132"/>
      <c r="B368" s="134"/>
    </row>
    <row r="369" spans="1:2" s="126" customFormat="1" ht="15.75">
      <c r="A369" s="132"/>
      <c r="B369" s="134"/>
    </row>
    <row r="370" spans="1:2" s="126" customFormat="1" ht="15.75">
      <c r="A370" s="132"/>
      <c r="B370" s="134"/>
    </row>
    <row r="371" spans="1:2" s="126" customFormat="1" ht="15.75">
      <c r="A371" s="132"/>
      <c r="B371" s="134"/>
    </row>
    <row r="372" spans="1:2" s="126" customFormat="1" ht="15.75">
      <c r="A372" s="132"/>
      <c r="B372" s="134"/>
    </row>
    <row r="373" spans="1:2" s="126" customFormat="1" ht="15.75">
      <c r="A373" s="132"/>
      <c r="B373" s="134"/>
    </row>
    <row r="374" spans="1:2" s="126" customFormat="1" ht="15.75">
      <c r="A374" s="132"/>
      <c r="B374" s="134"/>
    </row>
    <row r="375" spans="1:2" s="126" customFormat="1" ht="15.75">
      <c r="A375" s="132"/>
      <c r="B375" s="134"/>
    </row>
    <row r="376" spans="1:2" s="126" customFormat="1" ht="15.75">
      <c r="A376" s="132"/>
      <c r="B376" s="134"/>
    </row>
    <row r="377" spans="1:2" s="126" customFormat="1" ht="15.75">
      <c r="A377" s="132"/>
      <c r="B377" s="134"/>
    </row>
    <row r="378" spans="1:2" s="126" customFormat="1" ht="15.75">
      <c r="A378" s="132"/>
      <c r="B378" s="134"/>
    </row>
    <row r="379" spans="1:2" s="126" customFormat="1" ht="15.75">
      <c r="A379" s="132"/>
      <c r="B379" s="134"/>
    </row>
    <row r="380" spans="1:2" s="126" customFormat="1" ht="15.75">
      <c r="A380" s="132"/>
      <c r="B380" s="134"/>
    </row>
    <row r="381" spans="1:2" s="126" customFormat="1" ht="15.75">
      <c r="A381" s="132"/>
      <c r="B381" s="134"/>
    </row>
    <row r="382" spans="1:2" s="126" customFormat="1" ht="15.75">
      <c r="A382" s="132"/>
      <c r="B382" s="134"/>
    </row>
    <row r="383" spans="1:2" s="126" customFormat="1" ht="15.75">
      <c r="A383" s="132"/>
      <c r="B383" s="134"/>
    </row>
    <row r="384" spans="1:2" s="126" customFormat="1" ht="15.75">
      <c r="A384" s="132"/>
      <c r="B384" s="134"/>
    </row>
    <row r="385" spans="1:2" s="126" customFormat="1" ht="15.75">
      <c r="A385" s="132"/>
      <c r="B385" s="134"/>
    </row>
    <row r="386" spans="1:2" s="126" customFormat="1" ht="15.75">
      <c r="A386" s="132"/>
      <c r="B386" s="134"/>
    </row>
    <row r="387" spans="1:2" s="126" customFormat="1" ht="15.75">
      <c r="A387" s="132"/>
      <c r="B387" s="134"/>
    </row>
    <row r="388" spans="1:2" s="126" customFormat="1" ht="15.75">
      <c r="A388" s="132"/>
      <c r="B388" s="134"/>
    </row>
    <row r="389" spans="1:2" s="126" customFormat="1" ht="15.75">
      <c r="A389" s="132"/>
      <c r="B389" s="134"/>
    </row>
    <row r="390" spans="1:2" s="126" customFormat="1" ht="15.75">
      <c r="A390" s="132"/>
      <c r="B390" s="134"/>
    </row>
    <row r="391" spans="1:2" s="126" customFormat="1" ht="15.75">
      <c r="A391" s="132"/>
      <c r="B391" s="134"/>
    </row>
    <row r="392" spans="1:2" s="126" customFormat="1" ht="15.75">
      <c r="A392" s="132"/>
      <c r="B392" s="134"/>
    </row>
    <row r="393" spans="1:2" s="126" customFormat="1" ht="15.75">
      <c r="A393" s="132"/>
      <c r="B393" s="134"/>
    </row>
    <row r="394" spans="1:2" s="126" customFormat="1" ht="15.75">
      <c r="A394" s="132"/>
      <c r="B394" s="134"/>
    </row>
    <row r="395" spans="1:2" s="126" customFormat="1" ht="15.75">
      <c r="A395" s="132"/>
      <c r="B395" s="134"/>
    </row>
    <row r="396" spans="1:2" s="126" customFormat="1" ht="15.75">
      <c r="A396" s="132"/>
      <c r="B396" s="134"/>
    </row>
    <row r="397" spans="1:2" s="126" customFormat="1" ht="15.75">
      <c r="A397" s="132"/>
      <c r="B397" s="134"/>
    </row>
    <row r="398" spans="1:2" s="126" customFormat="1" ht="15.75">
      <c r="A398" s="132"/>
      <c r="B398" s="134"/>
    </row>
    <row r="399" spans="1:2" s="126" customFormat="1" ht="15.75">
      <c r="A399" s="132"/>
      <c r="B399" s="134"/>
    </row>
    <row r="400" spans="1:2" s="126" customFormat="1" ht="15.75">
      <c r="A400" s="132"/>
      <c r="B400" s="134"/>
    </row>
    <row r="401" spans="1:2" s="126" customFormat="1" ht="15.75">
      <c r="A401" s="132"/>
      <c r="B401" s="134"/>
    </row>
    <row r="402" spans="1:2" s="126" customFormat="1" ht="15.75">
      <c r="A402" s="132"/>
      <c r="B402" s="134"/>
    </row>
    <row r="403" spans="1:2" s="126" customFormat="1" ht="15.75">
      <c r="A403" s="132"/>
      <c r="B403" s="134"/>
    </row>
    <row r="404" spans="1:2" s="126" customFormat="1" ht="15.75">
      <c r="A404" s="132"/>
      <c r="B404" s="134"/>
    </row>
    <row r="405" spans="1:2" s="126" customFormat="1" ht="15.75">
      <c r="A405" s="132"/>
      <c r="B405" s="134"/>
    </row>
    <row r="406" spans="1:2" s="126" customFormat="1" ht="15.75">
      <c r="A406" s="132"/>
      <c r="B406" s="134"/>
    </row>
    <row r="407" spans="1:2" s="126" customFormat="1" ht="15.75">
      <c r="A407" s="132"/>
      <c r="B407" s="134"/>
    </row>
    <row r="408" spans="1:2" s="126" customFormat="1" ht="15.75">
      <c r="A408" s="132"/>
      <c r="B408" s="134"/>
    </row>
    <row r="409" spans="1:2" s="126" customFormat="1" ht="15.75">
      <c r="A409" s="132"/>
      <c r="B409" s="134"/>
    </row>
    <row r="410" spans="1:2" s="126" customFormat="1" ht="15.75">
      <c r="A410" s="132"/>
      <c r="B410" s="134"/>
    </row>
    <row r="411" spans="1:2" s="126" customFormat="1" ht="15.75">
      <c r="A411" s="132"/>
      <c r="B411" s="134"/>
    </row>
    <row r="412" spans="1:2" s="126" customFormat="1" ht="15.75">
      <c r="A412" s="132"/>
      <c r="B412" s="134"/>
    </row>
    <row r="413" spans="1:2" s="126" customFormat="1" ht="15.75">
      <c r="A413" s="132"/>
      <c r="B413" s="134"/>
    </row>
    <row r="414" spans="1:2" s="126" customFormat="1" ht="15.75">
      <c r="A414" s="132"/>
      <c r="B414" s="134"/>
    </row>
    <row r="415" spans="1:2" s="126" customFormat="1" ht="15.75">
      <c r="A415" s="132"/>
      <c r="B415" s="134"/>
    </row>
    <row r="416" spans="1:2" s="126" customFormat="1" ht="15.75">
      <c r="A416" s="132"/>
      <c r="B416" s="134"/>
    </row>
    <row r="417" spans="1:2" s="126" customFormat="1" ht="15.75">
      <c r="A417" s="132"/>
      <c r="B417" s="134"/>
    </row>
    <row r="418" spans="1:2" s="126" customFormat="1" ht="15.75">
      <c r="A418" s="132"/>
      <c r="B418" s="134"/>
    </row>
    <row r="419" spans="1:2" s="126" customFormat="1" ht="15.75">
      <c r="A419" s="132"/>
      <c r="B419" s="134"/>
    </row>
    <row r="420" spans="1:2" s="126" customFormat="1" ht="15.75">
      <c r="A420" s="132"/>
      <c r="B420" s="134"/>
    </row>
    <row r="421" spans="1:2" s="126" customFormat="1" ht="15.75">
      <c r="A421" s="132"/>
      <c r="B421" s="134"/>
    </row>
    <row r="422" spans="1:2" s="126" customFormat="1" ht="15.75">
      <c r="A422" s="132"/>
      <c r="B422" s="134"/>
    </row>
    <row r="423" spans="1:2" s="126" customFormat="1" ht="15.75">
      <c r="A423" s="132"/>
      <c r="B423" s="134"/>
    </row>
    <row r="424" spans="1:2" s="126" customFormat="1" ht="15.75">
      <c r="A424" s="132"/>
      <c r="B424" s="134"/>
    </row>
    <row r="425" spans="1:2" s="126" customFormat="1" ht="15.75">
      <c r="A425" s="132"/>
      <c r="B425" s="134"/>
    </row>
    <row r="426" spans="1:2" s="126" customFormat="1" ht="15.75">
      <c r="A426" s="132"/>
      <c r="B426" s="134"/>
    </row>
    <row r="427" spans="1:2" s="126" customFormat="1" ht="15.75">
      <c r="A427" s="132"/>
      <c r="B427" s="134"/>
    </row>
    <row r="428" spans="1:2" s="126" customFormat="1" ht="15.75">
      <c r="A428" s="132"/>
      <c r="B428" s="134"/>
    </row>
    <row r="429" spans="1:2" s="126" customFormat="1" ht="15.75">
      <c r="A429" s="132"/>
      <c r="B429" s="134"/>
    </row>
    <row r="430" spans="1:2" s="126" customFormat="1" ht="15.75">
      <c r="A430" s="132"/>
      <c r="B430" s="134"/>
    </row>
    <row r="431" spans="1:2" s="126" customFormat="1" ht="15.75">
      <c r="A431" s="132"/>
      <c r="B431" s="134"/>
    </row>
    <row r="432" spans="1:2" s="126" customFormat="1" ht="15.75">
      <c r="A432" s="132"/>
      <c r="B432" s="134"/>
    </row>
    <row r="433" spans="1:2" s="126" customFormat="1" ht="15.75">
      <c r="A433" s="132"/>
      <c r="B433" s="134"/>
    </row>
    <row r="434" spans="1:2" s="126" customFormat="1" ht="15.75">
      <c r="A434" s="132"/>
      <c r="B434" s="134"/>
    </row>
    <row r="435" spans="1:2" s="126" customFormat="1" ht="15.75">
      <c r="A435" s="132"/>
      <c r="B435" s="134"/>
    </row>
    <row r="436" spans="1:2" s="126" customFormat="1" ht="15.75">
      <c r="A436" s="132"/>
      <c r="B436" s="134"/>
    </row>
    <row r="437" spans="1:2" s="126" customFormat="1" ht="15.75">
      <c r="A437" s="132"/>
      <c r="B437" s="134"/>
    </row>
    <row r="438" spans="1:2" s="126" customFormat="1" ht="15.75">
      <c r="A438" s="132"/>
      <c r="B438" s="134"/>
    </row>
    <row r="439" spans="1:2" s="126" customFormat="1" ht="15.75">
      <c r="A439" s="132"/>
      <c r="B439" s="134"/>
    </row>
    <row r="440" spans="1:2" s="126" customFormat="1" ht="15.75">
      <c r="A440" s="132"/>
      <c r="B440" s="134"/>
    </row>
    <row r="441" spans="1:2" s="126" customFormat="1" ht="15.75">
      <c r="A441" s="132"/>
      <c r="B441" s="134"/>
    </row>
    <row r="442" spans="1:2" s="126" customFormat="1" ht="15.75">
      <c r="A442" s="132"/>
      <c r="B442" s="134"/>
    </row>
    <row r="443" spans="1:2" s="126" customFormat="1" ht="15.75">
      <c r="A443" s="132"/>
      <c r="B443" s="134"/>
    </row>
    <row r="444" spans="1:2" s="126" customFormat="1" ht="15.75">
      <c r="A444" s="132"/>
      <c r="B444" s="134"/>
    </row>
    <row r="445" spans="1:2" s="126" customFormat="1" ht="15.75">
      <c r="A445" s="132"/>
      <c r="B445" s="134"/>
    </row>
    <row r="446" spans="1:2" s="126" customFormat="1" ht="15.75">
      <c r="A446" s="132"/>
      <c r="B446" s="134"/>
    </row>
    <row r="447" spans="1:2" s="126" customFormat="1" ht="15.75">
      <c r="A447" s="132"/>
      <c r="B447" s="134"/>
    </row>
    <row r="448" spans="1:2" s="126" customFormat="1" ht="15.75">
      <c r="A448" s="132"/>
      <c r="B448" s="134"/>
    </row>
    <row r="449" spans="1:2" s="126" customFormat="1" ht="15.75">
      <c r="A449" s="132"/>
      <c r="B449" s="134"/>
    </row>
    <row r="450" spans="1:2" s="126" customFormat="1" ht="15.75">
      <c r="A450" s="132"/>
      <c r="B450" s="134"/>
    </row>
    <row r="451" spans="1:2" s="126" customFormat="1" ht="15.75">
      <c r="A451" s="132"/>
      <c r="B451" s="134"/>
    </row>
    <row r="452" spans="1:2" s="126" customFormat="1" ht="15.75">
      <c r="A452" s="132"/>
      <c r="B452" s="134"/>
    </row>
    <row r="453" spans="1:2" s="126" customFormat="1" ht="15.75">
      <c r="A453" s="132"/>
      <c r="B453" s="134"/>
    </row>
    <row r="454" spans="1:2" s="126" customFormat="1" ht="15.75">
      <c r="A454" s="132"/>
      <c r="B454" s="134"/>
    </row>
    <row r="455" spans="1:2" s="126" customFormat="1" ht="15.75">
      <c r="A455" s="132"/>
      <c r="B455" s="134"/>
    </row>
    <row r="456" spans="1:2" s="126" customFormat="1" ht="15.75">
      <c r="A456" s="132"/>
      <c r="B456" s="134"/>
    </row>
    <row r="457" spans="1:2" s="126" customFormat="1" ht="15.75">
      <c r="A457" s="132"/>
      <c r="B457" s="134"/>
    </row>
    <row r="458" spans="1:2" s="126" customFormat="1" ht="15.75">
      <c r="A458" s="132"/>
      <c r="B458" s="134"/>
    </row>
    <row r="459" spans="1:2" s="126" customFormat="1" ht="15.75">
      <c r="A459" s="132"/>
      <c r="B459" s="134"/>
    </row>
    <row r="460" spans="1:2" s="126" customFormat="1" ht="15.75">
      <c r="A460" s="132"/>
      <c r="B460" s="134"/>
    </row>
    <row r="461" spans="1:2" s="126" customFormat="1" ht="15.75">
      <c r="A461" s="132"/>
      <c r="B461" s="134"/>
    </row>
    <row r="462" spans="1:2" s="126" customFormat="1" ht="15.75">
      <c r="A462" s="132"/>
      <c r="B462" s="134"/>
    </row>
    <row r="463" spans="1:2" s="126" customFormat="1" ht="15.75">
      <c r="A463" s="132"/>
      <c r="B463" s="134"/>
    </row>
    <row r="464" spans="1:2" s="126" customFormat="1" ht="15.75">
      <c r="A464" s="132"/>
      <c r="B464" s="134"/>
    </row>
    <row r="465" spans="1:2" s="126" customFormat="1" ht="15.75">
      <c r="A465" s="132"/>
      <c r="B465" s="134"/>
    </row>
    <row r="466" spans="1:2" s="126" customFormat="1" ht="15.75">
      <c r="A466" s="132"/>
      <c r="B466" s="134"/>
    </row>
    <row r="467" spans="1:2" s="126" customFormat="1" ht="15.75">
      <c r="A467" s="132"/>
      <c r="B467" s="134"/>
    </row>
    <row r="468" spans="1:2" s="126" customFormat="1" ht="15.75">
      <c r="A468" s="132"/>
      <c r="B468" s="134"/>
    </row>
    <row r="469" spans="1:2" s="126" customFormat="1" ht="15.75">
      <c r="A469" s="132"/>
      <c r="B469" s="134"/>
    </row>
    <row r="470" spans="1:2" s="126" customFormat="1" ht="15.75">
      <c r="A470" s="132"/>
      <c r="B470" s="134"/>
    </row>
    <row r="471" spans="1:2" s="126" customFormat="1" ht="15.75">
      <c r="A471" s="132"/>
      <c r="B471" s="134"/>
    </row>
    <row r="472" spans="1:2" s="126" customFormat="1" ht="15.75">
      <c r="A472" s="132"/>
      <c r="B472" s="134"/>
    </row>
    <row r="473" spans="1:2" s="126" customFormat="1" ht="15.75">
      <c r="A473" s="132"/>
      <c r="B473" s="134"/>
    </row>
    <row r="474" spans="1:2" s="126" customFormat="1" ht="15.75">
      <c r="A474" s="132"/>
      <c r="B474" s="134"/>
    </row>
    <row r="475" spans="1:2" s="126" customFormat="1" ht="15.75">
      <c r="A475" s="132"/>
      <c r="B475" s="134"/>
    </row>
    <row r="476" spans="1:2" s="126" customFormat="1" ht="15.75">
      <c r="A476" s="132"/>
      <c r="B476" s="134"/>
    </row>
    <row r="477" spans="1:2" s="126" customFormat="1" ht="15.75">
      <c r="A477" s="132"/>
      <c r="B477" s="134"/>
    </row>
    <row r="478" spans="1:2" s="126" customFormat="1" ht="15.75">
      <c r="A478" s="132"/>
      <c r="B478" s="134"/>
    </row>
    <row r="479" spans="1:2" s="126" customFormat="1" ht="15.75">
      <c r="A479" s="132"/>
      <c r="B479" s="134"/>
    </row>
    <row r="480" spans="1:2" s="126" customFormat="1" ht="15.75">
      <c r="A480" s="132"/>
      <c r="B480" s="134"/>
    </row>
    <row r="481" spans="1:2" s="126" customFormat="1" ht="15.75">
      <c r="A481" s="132"/>
      <c r="B481" s="134"/>
    </row>
    <row r="482" spans="1:2" s="126" customFormat="1" ht="15.75">
      <c r="A482" s="132"/>
      <c r="B482" s="134"/>
    </row>
    <row r="483" spans="1:2" s="126" customFormat="1" ht="15.75">
      <c r="A483" s="132"/>
      <c r="B483" s="134"/>
    </row>
    <row r="484" spans="1:2" s="126" customFormat="1" ht="15.75">
      <c r="A484" s="132"/>
      <c r="B484" s="134"/>
    </row>
    <row r="485" spans="1:2" s="126" customFormat="1" ht="15.75">
      <c r="A485" s="132"/>
      <c r="B485" s="134"/>
    </row>
    <row r="486" spans="1:2" s="126" customFormat="1" ht="15.75">
      <c r="A486" s="132"/>
      <c r="B486" s="134"/>
    </row>
    <row r="487" spans="1:2" s="126" customFormat="1" ht="15.75">
      <c r="A487" s="132"/>
      <c r="B487" s="134"/>
    </row>
    <row r="488" spans="1:2" s="126" customFormat="1" ht="15.75">
      <c r="A488" s="132"/>
      <c r="B488" s="134"/>
    </row>
    <row r="489" spans="1:2" s="126" customFormat="1" ht="15.75">
      <c r="A489" s="132"/>
      <c r="B489" s="134"/>
    </row>
    <row r="490" spans="1:2" s="126" customFormat="1" ht="15.75">
      <c r="A490" s="132"/>
      <c r="B490" s="134"/>
    </row>
    <row r="491" spans="1:2" s="126" customFormat="1" ht="15.75">
      <c r="A491" s="132"/>
      <c r="B491" s="134"/>
    </row>
    <row r="492" spans="1:2" s="126" customFormat="1" ht="15.75">
      <c r="A492" s="132"/>
      <c r="B492" s="134"/>
    </row>
    <row r="493" spans="1:2" s="126" customFormat="1" ht="15.75">
      <c r="A493" s="132"/>
      <c r="B493" s="134"/>
    </row>
    <row r="494" spans="1:2" s="126" customFormat="1" ht="15.75">
      <c r="A494" s="132"/>
      <c r="B494" s="134"/>
    </row>
    <row r="495" spans="1:2" s="126" customFormat="1" ht="15.75">
      <c r="A495" s="132"/>
      <c r="B495" s="134"/>
    </row>
    <row r="496" spans="1:2" s="126" customFormat="1" ht="15.75">
      <c r="A496" s="132"/>
      <c r="B496" s="134"/>
    </row>
    <row r="497" spans="1:2" s="126" customFormat="1" ht="15.75">
      <c r="A497" s="132"/>
      <c r="B497" s="134"/>
    </row>
    <row r="498" spans="1:2" s="126" customFormat="1" ht="15.75">
      <c r="A498" s="132"/>
      <c r="B498" s="134"/>
    </row>
    <row r="499" spans="1:2" s="126" customFormat="1" ht="15.75">
      <c r="A499" s="132"/>
      <c r="B499" s="134"/>
    </row>
    <row r="500" spans="1:2" s="126" customFormat="1" ht="15.75">
      <c r="A500" s="132"/>
      <c r="B500" s="134"/>
    </row>
    <row r="501" spans="1:2" s="126" customFormat="1" ht="15.75">
      <c r="A501" s="132"/>
      <c r="B501" s="134"/>
    </row>
    <row r="502" spans="1:2" s="126" customFormat="1" ht="15.75">
      <c r="A502" s="132"/>
      <c r="B502" s="134"/>
    </row>
    <row r="503" spans="1:2" s="126" customFormat="1" ht="15.75">
      <c r="A503" s="132"/>
      <c r="B503" s="134"/>
    </row>
    <row r="504" spans="1:2" s="126" customFormat="1" ht="15.75">
      <c r="A504" s="132"/>
      <c r="B504" s="134"/>
    </row>
    <row r="505" spans="1:2" s="126" customFormat="1" ht="15.75">
      <c r="A505" s="132"/>
      <c r="B505" s="134"/>
    </row>
    <row r="506" spans="1:2" s="126" customFormat="1" ht="15.75">
      <c r="A506" s="132"/>
      <c r="B506" s="134"/>
    </row>
    <row r="507" spans="1:2" s="126" customFormat="1" ht="15.75">
      <c r="A507" s="132"/>
      <c r="B507" s="134"/>
    </row>
    <row r="508" spans="1:2" s="126" customFormat="1" ht="15.75">
      <c r="A508" s="132"/>
      <c r="B508" s="134"/>
    </row>
    <row r="509" spans="1:2" s="126" customFormat="1" ht="15.75">
      <c r="A509" s="132"/>
      <c r="B509" s="134"/>
    </row>
    <row r="510" spans="1:2" s="126" customFormat="1" ht="15.75">
      <c r="A510" s="132"/>
      <c r="B510" s="134"/>
    </row>
    <row r="511" spans="1:2" s="126" customFormat="1" ht="15.75">
      <c r="A511" s="132"/>
      <c r="B511" s="134"/>
    </row>
    <row r="512" spans="1:2" s="126" customFormat="1" ht="15.75">
      <c r="A512" s="132"/>
      <c r="B512" s="134"/>
    </row>
    <row r="513" spans="1:2" s="126" customFormat="1" ht="15.75">
      <c r="A513" s="132"/>
      <c r="B513" s="134"/>
    </row>
    <row r="514" spans="1:2" s="126" customFormat="1" ht="15.75">
      <c r="A514" s="132"/>
      <c r="B514" s="134"/>
    </row>
    <row r="515" spans="1:2" s="126" customFormat="1" ht="15.75">
      <c r="A515" s="132"/>
      <c r="B515" s="134"/>
    </row>
    <row r="516" spans="1:2" s="126" customFormat="1" ht="15.75">
      <c r="A516" s="132"/>
      <c r="B516" s="134"/>
    </row>
    <row r="517" spans="1:2" s="126" customFormat="1" ht="15.75">
      <c r="A517" s="132"/>
      <c r="B517" s="134"/>
    </row>
    <row r="518" spans="1:2" s="126" customFormat="1" ht="15.75">
      <c r="A518" s="132"/>
      <c r="B518" s="134"/>
    </row>
    <row r="519" spans="1:2" s="126" customFormat="1" ht="15.75">
      <c r="A519" s="132"/>
      <c r="B519" s="134"/>
    </row>
    <row r="520" spans="1:2" s="126" customFormat="1" ht="15.75">
      <c r="A520" s="132"/>
      <c r="B520" s="134"/>
    </row>
    <row r="521" spans="1:2" s="126" customFormat="1" ht="15.75">
      <c r="A521" s="132"/>
      <c r="B521" s="134"/>
    </row>
    <row r="522" spans="1:2" s="126" customFormat="1" ht="15.75">
      <c r="A522" s="132"/>
      <c r="B522" s="134"/>
    </row>
    <row r="523" spans="1:2" s="126" customFormat="1" ht="15.75">
      <c r="A523" s="132"/>
      <c r="B523" s="134"/>
    </row>
    <row r="524" spans="1:2" s="126" customFormat="1" ht="15.75">
      <c r="A524" s="132"/>
      <c r="B524" s="134"/>
    </row>
    <row r="525" spans="1:2" s="126" customFormat="1" ht="15.75">
      <c r="A525" s="132"/>
      <c r="B525" s="134"/>
    </row>
    <row r="526" spans="1:2" s="126" customFormat="1" ht="15.75">
      <c r="A526" s="132"/>
      <c r="B526" s="134"/>
    </row>
    <row r="527" spans="1:2" s="126" customFormat="1" ht="15.75">
      <c r="A527" s="132"/>
      <c r="B527" s="134"/>
    </row>
    <row r="528" spans="1:2" s="126" customFormat="1" ht="15.75">
      <c r="A528" s="132"/>
      <c r="B528" s="134"/>
    </row>
    <row r="529" spans="1:2" s="126" customFormat="1" ht="15.75">
      <c r="A529" s="132"/>
      <c r="B529" s="134"/>
    </row>
    <row r="530" spans="1:2" s="126" customFormat="1" ht="15.75">
      <c r="A530" s="132"/>
      <c r="B530" s="134"/>
    </row>
    <row r="531" spans="1:2" s="126" customFormat="1" ht="15.75">
      <c r="A531" s="132"/>
      <c r="B531" s="134"/>
    </row>
    <row r="532" spans="1:2" s="126" customFormat="1" ht="15.75">
      <c r="A532" s="132"/>
      <c r="B532" s="134"/>
    </row>
    <row r="533" spans="1:2" s="126" customFormat="1" ht="15.75">
      <c r="A533" s="132"/>
      <c r="B533" s="134"/>
    </row>
    <row r="534" spans="1:2" s="126" customFormat="1" ht="15.75">
      <c r="A534" s="132"/>
      <c r="B534" s="134"/>
    </row>
    <row r="535" spans="1:2" s="126" customFormat="1" ht="15.75">
      <c r="A535" s="132"/>
      <c r="B535" s="134"/>
    </row>
    <row r="536" spans="1:2" s="126" customFormat="1" ht="15.75">
      <c r="A536" s="132"/>
      <c r="B536" s="134"/>
    </row>
    <row r="537" spans="1:2" s="126" customFormat="1" ht="15.75">
      <c r="A537" s="132"/>
      <c r="B537" s="134"/>
    </row>
    <row r="538" spans="1:2" s="126" customFormat="1" ht="15.75">
      <c r="A538" s="132"/>
      <c r="B538" s="134"/>
    </row>
    <row r="539" spans="1:2" s="126" customFormat="1" ht="15.75">
      <c r="A539" s="132"/>
      <c r="B539" s="134"/>
    </row>
    <row r="540" spans="1:2" s="126" customFormat="1" ht="15.75">
      <c r="A540" s="132"/>
      <c r="B540" s="134"/>
    </row>
    <row r="541" spans="1:2" s="126" customFormat="1" ht="15.75">
      <c r="A541" s="132"/>
      <c r="B541" s="134"/>
    </row>
    <row r="542" spans="1:2" s="126" customFormat="1" ht="15.75">
      <c r="A542" s="132"/>
      <c r="B542" s="134"/>
    </row>
    <row r="543" spans="1:2" s="126" customFormat="1" ht="15.75">
      <c r="A543" s="132"/>
      <c r="B543" s="134"/>
    </row>
    <row r="544" spans="1:2" s="126" customFormat="1" ht="15.75">
      <c r="A544" s="132"/>
      <c r="B544" s="134"/>
    </row>
    <row r="545" spans="1:2" s="126" customFormat="1" ht="15.75">
      <c r="A545" s="132"/>
      <c r="B545" s="134"/>
    </row>
    <row r="546" spans="1:2" s="126" customFormat="1" ht="15.75">
      <c r="A546" s="132"/>
      <c r="B546" s="134"/>
    </row>
    <row r="547" spans="1:2" s="126" customFormat="1" ht="15.75">
      <c r="A547" s="132"/>
      <c r="B547" s="134"/>
    </row>
    <row r="548" spans="1:2" s="126" customFormat="1" ht="15.75">
      <c r="A548" s="132"/>
      <c r="B548" s="134"/>
    </row>
    <row r="549" spans="1:2" s="126" customFormat="1" ht="15.75">
      <c r="A549" s="132"/>
      <c r="B549" s="134"/>
    </row>
    <row r="550" spans="1:2" s="126" customFormat="1" ht="15.75">
      <c r="A550" s="132"/>
      <c r="B550" s="134"/>
    </row>
    <row r="551" spans="1:2" s="126" customFormat="1" ht="15.75">
      <c r="A551" s="132"/>
      <c r="B551" s="134"/>
    </row>
    <row r="552" spans="1:2" s="126" customFormat="1" ht="15.75">
      <c r="A552" s="132"/>
      <c r="B552" s="134"/>
    </row>
    <row r="553" spans="1:2" s="126" customFormat="1" ht="15.75">
      <c r="A553" s="132"/>
      <c r="B553" s="134"/>
    </row>
    <row r="554" spans="1:2" s="126" customFormat="1" ht="15.75">
      <c r="A554" s="132"/>
      <c r="B554" s="134"/>
    </row>
    <row r="555" spans="1:2" s="126" customFormat="1" ht="15.75">
      <c r="A555" s="132"/>
      <c r="B555" s="134"/>
    </row>
    <row r="556" spans="1:2" s="126" customFormat="1" ht="15.75">
      <c r="A556" s="132"/>
      <c r="B556" s="134"/>
    </row>
    <row r="557" spans="1:2" s="126" customFormat="1" ht="15.75">
      <c r="A557" s="132"/>
      <c r="B557" s="134"/>
    </row>
    <row r="558" spans="1:2" s="126" customFormat="1" ht="15.75">
      <c r="A558" s="132"/>
      <c r="B558" s="134"/>
    </row>
    <row r="559" spans="1:2" s="126" customFormat="1" ht="15.75">
      <c r="A559" s="132"/>
      <c r="B559" s="134"/>
    </row>
    <row r="560" spans="1:2" s="126" customFormat="1" ht="15.75">
      <c r="A560" s="132"/>
      <c r="B560" s="134"/>
    </row>
    <row r="561" spans="1:2" s="126" customFormat="1" ht="15.75">
      <c r="A561" s="132"/>
      <c r="B561" s="134"/>
    </row>
    <row r="562" spans="1:2" s="126" customFormat="1" ht="15.75">
      <c r="A562" s="132"/>
      <c r="B562" s="134"/>
    </row>
    <row r="563" spans="1:2" s="126" customFormat="1" ht="15.75">
      <c r="A563" s="132"/>
      <c r="B563" s="134"/>
    </row>
    <row r="564" spans="1:2" s="126" customFormat="1" ht="15.75">
      <c r="A564" s="132"/>
      <c r="B564" s="134"/>
    </row>
    <row r="565" spans="1:2" s="126" customFormat="1" ht="15.75">
      <c r="A565" s="132"/>
      <c r="B565" s="134"/>
    </row>
    <row r="566" spans="1:2" s="126" customFormat="1" ht="15.75">
      <c r="A566" s="132"/>
      <c r="B566" s="134"/>
    </row>
    <row r="567" spans="1:2" s="126" customFormat="1" ht="15.75">
      <c r="A567" s="132"/>
      <c r="B567" s="134"/>
    </row>
    <row r="568" spans="1:2" s="126" customFormat="1" ht="15.75">
      <c r="A568" s="132"/>
      <c r="B568" s="134"/>
    </row>
    <row r="569" spans="1:2" s="126" customFormat="1" ht="15.75">
      <c r="A569" s="132"/>
      <c r="B569" s="134"/>
    </row>
    <row r="570" spans="1:2" s="126" customFormat="1" ht="15.75">
      <c r="A570" s="132"/>
      <c r="B570" s="134"/>
    </row>
    <row r="571" spans="1:2" s="126" customFormat="1" ht="15.75">
      <c r="A571" s="132"/>
      <c r="B571" s="134"/>
    </row>
    <row r="572" spans="1:2" s="126" customFormat="1" ht="15.75">
      <c r="A572" s="132"/>
      <c r="B572" s="134"/>
    </row>
    <row r="573" spans="1:2" s="126" customFormat="1" ht="15.75">
      <c r="A573" s="132"/>
      <c r="B573" s="134"/>
    </row>
    <row r="574" spans="1:2" s="126" customFormat="1" ht="15.75">
      <c r="A574" s="132"/>
      <c r="B574" s="134"/>
    </row>
    <row r="575" spans="1:2" s="126" customFormat="1" ht="15.75">
      <c r="A575" s="132"/>
      <c r="B575" s="134"/>
    </row>
    <row r="576" spans="1:2" s="126" customFormat="1" ht="15.75">
      <c r="A576" s="132"/>
      <c r="B576" s="134"/>
    </row>
    <row r="577" spans="1:2" s="126" customFormat="1" ht="15.75">
      <c r="A577" s="132"/>
      <c r="B577" s="134"/>
    </row>
    <row r="578" spans="1:2" s="126" customFormat="1" ht="15.75">
      <c r="A578" s="132"/>
      <c r="B578" s="134"/>
    </row>
    <row r="579" spans="1:2" s="126" customFormat="1" ht="15.75">
      <c r="A579" s="132"/>
      <c r="B579" s="134"/>
    </row>
    <row r="580" spans="1:2" s="126" customFormat="1" ht="15.75">
      <c r="A580" s="132"/>
      <c r="B580" s="134"/>
    </row>
    <row r="581" spans="1:2" s="126" customFormat="1" ht="15.75">
      <c r="A581" s="132"/>
      <c r="B581" s="134"/>
    </row>
    <row r="582" spans="1:2" s="126" customFormat="1" ht="15.75">
      <c r="A582" s="132"/>
      <c r="B582" s="134"/>
    </row>
    <row r="583" spans="1:2" s="126" customFormat="1" ht="15.75">
      <c r="A583" s="132"/>
      <c r="B583" s="134"/>
    </row>
    <row r="584" spans="1:2" s="126" customFormat="1" ht="15.75">
      <c r="A584" s="132"/>
      <c r="B584" s="134"/>
    </row>
    <row r="585" spans="1:2" s="126" customFormat="1" ht="15.75">
      <c r="A585" s="132"/>
      <c r="B585" s="134"/>
    </row>
    <row r="586" spans="1:2" s="126" customFormat="1" ht="15.75">
      <c r="A586" s="132"/>
      <c r="B586" s="134"/>
    </row>
    <row r="587" spans="1:2" s="126" customFormat="1" ht="15.75">
      <c r="A587" s="132"/>
      <c r="B587" s="134"/>
    </row>
    <row r="588" spans="1:2" s="126" customFormat="1" ht="15.75">
      <c r="A588" s="132"/>
      <c r="B588" s="134"/>
    </row>
    <row r="589" spans="1:2" s="126" customFormat="1" ht="15.75">
      <c r="A589" s="132"/>
      <c r="B589" s="134"/>
    </row>
    <row r="590" spans="1:2" s="126" customFormat="1" ht="15.75">
      <c r="A590" s="132"/>
      <c r="B590" s="134"/>
    </row>
    <row r="591" spans="1:2" s="126" customFormat="1" ht="15.75">
      <c r="A591" s="132"/>
      <c r="B591" s="134"/>
    </row>
    <row r="592" spans="1:2" s="126" customFormat="1" ht="15.75">
      <c r="A592" s="132"/>
      <c r="B592" s="134"/>
    </row>
    <row r="593" spans="1:2" s="126" customFormat="1" ht="15.75">
      <c r="A593" s="132"/>
      <c r="B593" s="134"/>
    </row>
    <row r="594" spans="1:2" s="126" customFormat="1" ht="15.75">
      <c r="A594" s="132"/>
      <c r="B594" s="134"/>
    </row>
    <row r="595" spans="1:2" s="126" customFormat="1" ht="15.75">
      <c r="A595" s="132"/>
      <c r="B595" s="134"/>
    </row>
    <row r="596" spans="1:2" s="126" customFormat="1" ht="15.75">
      <c r="A596" s="132"/>
      <c r="B596" s="134"/>
    </row>
    <row r="597" spans="1:2" s="126" customFormat="1" ht="15.75">
      <c r="A597" s="132"/>
      <c r="B597" s="134"/>
    </row>
    <row r="598" spans="1:2" s="126" customFormat="1" ht="15.75">
      <c r="A598" s="132"/>
      <c r="B598" s="134"/>
    </row>
    <row r="599" spans="1:2" s="126" customFormat="1" ht="15.75">
      <c r="A599" s="132"/>
      <c r="B599" s="134"/>
    </row>
    <row r="600" spans="1:2" s="126" customFormat="1" ht="15.75">
      <c r="A600" s="132"/>
      <c r="B600" s="134"/>
    </row>
    <row r="601" spans="1:2" s="126" customFormat="1" ht="15.75">
      <c r="A601" s="132"/>
      <c r="B601" s="134"/>
    </row>
    <row r="602" spans="1:2" s="126" customFormat="1" ht="15.75">
      <c r="A602" s="132"/>
      <c r="B602" s="134"/>
    </row>
    <row r="603" spans="1:2" s="126" customFormat="1" ht="15.75">
      <c r="A603" s="132"/>
      <c r="B603" s="134"/>
    </row>
    <row r="604" spans="1:2" s="126" customFormat="1" ht="15.75">
      <c r="A604" s="132"/>
      <c r="B604" s="134"/>
    </row>
    <row r="605" spans="1:2" s="126" customFormat="1" ht="15.75">
      <c r="A605" s="132"/>
      <c r="B605" s="134"/>
    </row>
    <row r="606" spans="1:2" s="126" customFormat="1" ht="15.75">
      <c r="A606" s="132"/>
      <c r="B606" s="134"/>
    </row>
    <row r="607" spans="1:2" s="126" customFormat="1" ht="15.75">
      <c r="A607" s="132"/>
      <c r="B607" s="134"/>
    </row>
    <row r="608" spans="1:2" s="126" customFormat="1" ht="15.75">
      <c r="A608" s="132"/>
      <c r="B608" s="134"/>
    </row>
    <row r="609" spans="1:2" s="126" customFormat="1" ht="15.75">
      <c r="A609" s="132"/>
      <c r="B609" s="134"/>
    </row>
    <row r="610" spans="1:2" s="126" customFormat="1" ht="15.75">
      <c r="A610" s="132"/>
      <c r="B610" s="134"/>
    </row>
    <row r="611" spans="1:2" s="126" customFormat="1" ht="15.75">
      <c r="A611" s="132"/>
      <c r="B611" s="134"/>
    </row>
    <row r="612" spans="1:2" s="126" customFormat="1" ht="15.75">
      <c r="A612" s="132"/>
      <c r="B612" s="134"/>
    </row>
    <row r="613" spans="1:2" s="126" customFormat="1" ht="15.75">
      <c r="A613" s="132"/>
      <c r="B613" s="134"/>
    </row>
    <row r="614" spans="1:2" s="126" customFormat="1" ht="15.75">
      <c r="A614" s="132"/>
      <c r="B614" s="134"/>
    </row>
    <row r="615" spans="1:2" s="126" customFormat="1" ht="15.75">
      <c r="A615" s="132"/>
      <c r="B615" s="134"/>
    </row>
    <row r="616" spans="1:2" s="126" customFormat="1" ht="15.75">
      <c r="A616" s="132"/>
      <c r="B616" s="134"/>
    </row>
    <row r="617" spans="1:2" s="126" customFormat="1" ht="15.75">
      <c r="A617" s="132"/>
      <c r="B617" s="134"/>
    </row>
    <row r="618" spans="1:2" s="126" customFormat="1" ht="15.75">
      <c r="A618" s="132"/>
      <c r="B618" s="134"/>
    </row>
    <row r="619" spans="1:2" s="126" customFormat="1" ht="15.75">
      <c r="A619" s="132"/>
      <c r="B619" s="134"/>
    </row>
    <row r="620" spans="1:2" s="126" customFormat="1" ht="15.75">
      <c r="A620" s="132"/>
      <c r="B620" s="134"/>
    </row>
    <row r="621" spans="1:2" s="126" customFormat="1" ht="15.75">
      <c r="A621" s="132"/>
      <c r="B621" s="134"/>
    </row>
    <row r="622" spans="1:2" s="126" customFormat="1" ht="15.75">
      <c r="A622" s="132"/>
      <c r="B622" s="134"/>
    </row>
    <row r="623" spans="1:2" s="126" customFormat="1" ht="15.75">
      <c r="A623" s="132"/>
      <c r="B623" s="134"/>
    </row>
    <row r="624" spans="1:2" s="126" customFormat="1" ht="15.75">
      <c r="A624" s="132"/>
      <c r="B624" s="134"/>
    </row>
    <row r="625" spans="1:2" s="126" customFormat="1" ht="15.75">
      <c r="A625" s="132"/>
      <c r="B625" s="134"/>
    </row>
    <row r="626" spans="1:2" s="126" customFormat="1" ht="15.75">
      <c r="A626" s="132"/>
      <c r="B626" s="134"/>
    </row>
    <row r="627" spans="1:2" s="126" customFormat="1" ht="15.75">
      <c r="A627" s="132"/>
      <c r="B627" s="134"/>
    </row>
    <row r="628" spans="1:2" s="126" customFormat="1" ht="15.75">
      <c r="A628" s="132"/>
      <c r="B628" s="134"/>
    </row>
    <row r="629" spans="1:2" s="126" customFormat="1" ht="15.75">
      <c r="A629" s="132"/>
      <c r="B629" s="134"/>
    </row>
    <row r="630" spans="1:2" s="126" customFormat="1" ht="15.75">
      <c r="A630" s="132"/>
      <c r="B630" s="134"/>
    </row>
    <row r="631" spans="1:2" s="126" customFormat="1" ht="15.75">
      <c r="A631" s="132"/>
      <c r="B631" s="134"/>
    </row>
    <row r="632" spans="1:2" s="126" customFormat="1" ht="15.75">
      <c r="A632" s="132"/>
      <c r="B632" s="134"/>
    </row>
    <row r="633" spans="1:2" s="126" customFormat="1" ht="15.75">
      <c r="A633" s="132"/>
      <c r="B633" s="134"/>
    </row>
    <row r="634" spans="1:2" s="126" customFormat="1" ht="15.75">
      <c r="A634" s="132"/>
      <c r="B634" s="134"/>
    </row>
    <row r="635" spans="1:2" s="126" customFormat="1" ht="15.75">
      <c r="A635" s="132"/>
      <c r="B635" s="134"/>
    </row>
    <row r="636" spans="1:2" s="126" customFormat="1" ht="15.75">
      <c r="A636" s="132"/>
      <c r="B636" s="134"/>
    </row>
    <row r="637" spans="1:2" s="126" customFormat="1" ht="15.75">
      <c r="A637" s="132"/>
      <c r="B637" s="134"/>
    </row>
    <row r="638" spans="1:2" s="126" customFormat="1" ht="15.75">
      <c r="A638" s="132"/>
      <c r="B638" s="134"/>
    </row>
    <row r="639" spans="1:2" s="126" customFormat="1" ht="15.75">
      <c r="A639" s="132"/>
      <c r="B639" s="134"/>
    </row>
    <row r="640" spans="1:2" s="126" customFormat="1" ht="15.75">
      <c r="A640" s="132"/>
      <c r="B640" s="134"/>
    </row>
    <row r="641" spans="1:2" s="126" customFormat="1" ht="15.75">
      <c r="A641" s="132"/>
      <c r="B641" s="134"/>
    </row>
    <row r="642" spans="1:2" s="126" customFormat="1" ht="15.75">
      <c r="A642" s="132"/>
      <c r="B642" s="134"/>
    </row>
    <row r="643" spans="1:2" s="126" customFormat="1" ht="15.75">
      <c r="A643" s="132"/>
      <c r="B643" s="134"/>
    </row>
    <row r="644" spans="1:2" s="126" customFormat="1" ht="15.75">
      <c r="A644" s="132"/>
      <c r="B644" s="134"/>
    </row>
    <row r="645" spans="1:2" s="126" customFormat="1" ht="15.75">
      <c r="A645" s="132"/>
      <c r="B645" s="134"/>
    </row>
    <row r="646" spans="1:2" s="126" customFormat="1" ht="15.75">
      <c r="A646" s="132"/>
      <c r="B646" s="134"/>
    </row>
    <row r="647" spans="1:2" s="126" customFormat="1" ht="15.75">
      <c r="A647" s="132"/>
      <c r="B647" s="134"/>
    </row>
    <row r="648" spans="1:2" s="126" customFormat="1" ht="15.75">
      <c r="A648" s="132"/>
      <c r="B648" s="134"/>
    </row>
    <row r="649" spans="1:2" s="126" customFormat="1" ht="15.75">
      <c r="A649" s="132"/>
      <c r="B649" s="134"/>
    </row>
    <row r="650" spans="1:2" s="126" customFormat="1" ht="15.75">
      <c r="A650" s="132"/>
      <c r="B650" s="134"/>
    </row>
    <row r="651" spans="1:2" s="126" customFormat="1" ht="15.75">
      <c r="A651" s="132"/>
      <c r="B651" s="134"/>
    </row>
    <row r="652" spans="1:2" s="126" customFormat="1" ht="15.75">
      <c r="A652" s="132"/>
      <c r="B652" s="134"/>
    </row>
    <row r="653" spans="1:2" s="126" customFormat="1" ht="15.75">
      <c r="A653" s="132"/>
      <c r="B653" s="134"/>
    </row>
    <row r="654" spans="1:2" s="126" customFormat="1" ht="15.75">
      <c r="A654" s="132"/>
      <c r="B654" s="134"/>
    </row>
    <row r="655" spans="1:2" s="126" customFormat="1" ht="15.75">
      <c r="A655" s="132"/>
      <c r="B655" s="134"/>
    </row>
    <row r="656" spans="1:2" s="126" customFormat="1" ht="15.75">
      <c r="A656" s="132"/>
      <c r="B656" s="134"/>
    </row>
    <row r="657" spans="1:2" s="126" customFormat="1" ht="15.75">
      <c r="A657" s="132"/>
      <c r="B657" s="134"/>
    </row>
    <row r="658" spans="1:2" s="126" customFormat="1" ht="15.75">
      <c r="A658" s="132"/>
      <c r="B658" s="134"/>
    </row>
    <row r="659" spans="1:2" s="126" customFormat="1" ht="15.75">
      <c r="A659" s="132"/>
      <c r="B659" s="134"/>
    </row>
    <row r="660" spans="1:2" s="126" customFormat="1" ht="15.75">
      <c r="A660" s="132"/>
      <c r="B660" s="134"/>
    </row>
    <row r="661" spans="1:2" s="126" customFormat="1" ht="15.75">
      <c r="A661" s="132"/>
      <c r="B661" s="134"/>
    </row>
    <row r="662" spans="1:2" s="126" customFormat="1" ht="15.75">
      <c r="A662" s="132"/>
      <c r="B662" s="134"/>
    </row>
    <row r="663" spans="1:2" s="126" customFormat="1" ht="15.75">
      <c r="A663" s="132"/>
      <c r="B663" s="134"/>
    </row>
    <row r="664" spans="1:2" s="126" customFormat="1" ht="15.75">
      <c r="A664" s="132"/>
      <c r="B664" s="134"/>
    </row>
    <row r="665" spans="1:2" s="126" customFormat="1" ht="15.75">
      <c r="A665" s="132"/>
      <c r="B665" s="134"/>
    </row>
    <row r="666" spans="1:2" s="126" customFormat="1" ht="15.75">
      <c r="A666" s="132"/>
      <c r="B666" s="134"/>
    </row>
    <row r="667" spans="1:2" s="126" customFormat="1" ht="15.75">
      <c r="A667" s="132"/>
      <c r="B667" s="134"/>
    </row>
    <row r="668" spans="1:2" s="126" customFormat="1" ht="15.75">
      <c r="A668" s="132"/>
      <c r="B668" s="134"/>
    </row>
    <row r="669" spans="1:2" s="126" customFormat="1" ht="15.75">
      <c r="A669" s="132"/>
      <c r="B669" s="134"/>
    </row>
    <row r="670" spans="1:2" s="126" customFormat="1" ht="15.75">
      <c r="A670" s="132"/>
      <c r="B670" s="134"/>
    </row>
    <row r="671" spans="1:2" s="126" customFormat="1" ht="15.75">
      <c r="A671" s="132"/>
      <c r="B671" s="134"/>
    </row>
    <row r="672" spans="1:2" s="126" customFormat="1" ht="15.75">
      <c r="A672" s="132"/>
      <c r="B672" s="134"/>
    </row>
    <row r="673" spans="1:2" s="126" customFormat="1" ht="15.75">
      <c r="A673" s="132"/>
      <c r="B673" s="134"/>
    </row>
    <row r="674" spans="1:2" s="126" customFormat="1" ht="15.75">
      <c r="A674" s="132"/>
      <c r="B674" s="134"/>
    </row>
    <row r="675" spans="1:2" s="126" customFormat="1" ht="15.75">
      <c r="A675" s="132"/>
      <c r="B675" s="134"/>
    </row>
    <row r="676" spans="1:2" s="126" customFormat="1" ht="15.75">
      <c r="A676" s="132"/>
      <c r="B676" s="134"/>
    </row>
    <row r="677" spans="1:2" s="126" customFormat="1" ht="15.75">
      <c r="A677" s="132"/>
      <c r="B677" s="134"/>
    </row>
    <row r="678" spans="1:2" s="126" customFormat="1" ht="15.75">
      <c r="A678" s="132"/>
      <c r="B678" s="134"/>
    </row>
    <row r="679" spans="1:2" s="126" customFormat="1" ht="15.75">
      <c r="A679" s="132"/>
      <c r="B679" s="134"/>
    </row>
    <row r="680" spans="1:2" s="126" customFormat="1" ht="15.75">
      <c r="A680" s="132"/>
      <c r="B680" s="134"/>
    </row>
    <row r="681" spans="1:2" s="126" customFormat="1" ht="15.75">
      <c r="A681" s="132"/>
      <c r="B681" s="134"/>
    </row>
    <row r="682" spans="1:2" s="126" customFormat="1" ht="15.75">
      <c r="A682" s="132"/>
      <c r="B682" s="134"/>
    </row>
    <row r="683" spans="1:2" s="126" customFormat="1" ht="15.75">
      <c r="A683" s="132"/>
      <c r="B683" s="134"/>
    </row>
    <row r="684" spans="1:2" s="126" customFormat="1" ht="15.75">
      <c r="A684" s="132"/>
      <c r="B684" s="134"/>
    </row>
    <row r="685" spans="1:2" s="126" customFormat="1" ht="15.75">
      <c r="A685" s="132"/>
      <c r="B685" s="134"/>
    </row>
    <row r="686" spans="1:2" s="126" customFormat="1" ht="15.75">
      <c r="A686" s="132"/>
      <c r="B686" s="134"/>
    </row>
    <row r="687" spans="1:2" s="126" customFormat="1" ht="15.75">
      <c r="A687" s="132"/>
      <c r="B687" s="134"/>
    </row>
    <row r="688" spans="1:2" s="126" customFormat="1" ht="15.75">
      <c r="A688" s="132"/>
      <c r="B688" s="134"/>
    </row>
    <row r="689" spans="1:2" s="126" customFormat="1" ht="15.75">
      <c r="A689" s="132"/>
      <c r="B689" s="134"/>
    </row>
    <row r="690" spans="1:2" s="126" customFormat="1" ht="15.75">
      <c r="A690" s="132"/>
      <c r="B690" s="134"/>
    </row>
    <row r="691" spans="1:2" s="126" customFormat="1" ht="15.75">
      <c r="A691" s="132"/>
      <c r="B691" s="134"/>
    </row>
    <row r="692" spans="1:2" s="126" customFormat="1" ht="15.75">
      <c r="A692" s="132"/>
      <c r="B692" s="134"/>
    </row>
    <row r="693" spans="1:2" s="126" customFormat="1" ht="15.75">
      <c r="A693" s="132"/>
      <c r="B693" s="134"/>
    </row>
    <row r="694" spans="1:2" s="126" customFormat="1" ht="15.75">
      <c r="A694" s="132"/>
      <c r="B694" s="134"/>
    </row>
    <row r="695" spans="1:2" s="126" customFormat="1" ht="15.75">
      <c r="A695" s="132"/>
      <c r="B695" s="134"/>
    </row>
    <row r="696" spans="1:2" s="126" customFormat="1" ht="15.75">
      <c r="A696" s="132"/>
      <c r="B696" s="134"/>
    </row>
    <row r="697" spans="1:2" s="126" customFormat="1" ht="15.75">
      <c r="A697" s="132"/>
      <c r="B697" s="134"/>
    </row>
    <row r="698" spans="1:2" s="126" customFormat="1" ht="15.75">
      <c r="A698" s="132"/>
      <c r="B698" s="134"/>
    </row>
    <row r="699" spans="1:2" s="126" customFormat="1" ht="15.75">
      <c r="A699" s="132"/>
      <c r="B699" s="134"/>
    </row>
    <row r="700" spans="1:2" s="126" customFormat="1" ht="15.75">
      <c r="A700" s="132"/>
      <c r="B700" s="134"/>
    </row>
    <row r="701" spans="1:2" s="126" customFormat="1" ht="15.75">
      <c r="A701" s="132"/>
      <c r="B701" s="134"/>
    </row>
    <row r="702" spans="1:2" s="126" customFormat="1" ht="15.75">
      <c r="A702" s="132"/>
      <c r="B702" s="134"/>
    </row>
    <row r="703" spans="1:2" s="126" customFormat="1" ht="15.75">
      <c r="A703" s="132"/>
      <c r="B703" s="134"/>
    </row>
    <row r="704" spans="1:2" s="126" customFormat="1" ht="15.75">
      <c r="A704" s="132"/>
      <c r="B704" s="134"/>
    </row>
    <row r="705" spans="1:2" s="126" customFormat="1" ht="15.75">
      <c r="A705" s="132"/>
      <c r="B705" s="134"/>
    </row>
    <row r="706" spans="1:2" s="126" customFormat="1" ht="15.75">
      <c r="A706" s="132"/>
      <c r="B706" s="134"/>
    </row>
    <row r="707" spans="1:2" s="126" customFormat="1" ht="15.75">
      <c r="A707" s="132"/>
      <c r="B707" s="134"/>
    </row>
    <row r="708" spans="1:2" s="126" customFormat="1" ht="15.75">
      <c r="A708" s="132"/>
      <c r="B708" s="134"/>
    </row>
    <row r="709" spans="1:2" s="126" customFormat="1" ht="15.75">
      <c r="A709" s="132"/>
      <c r="B709" s="134"/>
    </row>
    <row r="710" spans="1:2" s="126" customFormat="1" ht="15.75">
      <c r="A710" s="132"/>
      <c r="B710" s="134"/>
    </row>
    <row r="711" spans="1:2" s="126" customFormat="1" ht="15.75">
      <c r="A711" s="132"/>
      <c r="B711" s="134"/>
    </row>
    <row r="712" spans="1:2" s="126" customFormat="1" ht="15.75">
      <c r="A712" s="132"/>
      <c r="B712" s="134"/>
    </row>
    <row r="713" spans="1:2" s="126" customFormat="1" ht="15.75">
      <c r="A713" s="132"/>
      <c r="B713" s="134"/>
    </row>
    <row r="714" spans="1:2" s="126" customFormat="1" ht="15.75">
      <c r="A714" s="132"/>
      <c r="B714" s="134"/>
    </row>
    <row r="715" spans="1:2" s="126" customFormat="1" ht="15.75">
      <c r="A715" s="132"/>
      <c r="B715" s="134"/>
    </row>
    <row r="716" spans="1:2" s="126" customFormat="1" ht="15.75">
      <c r="A716" s="132"/>
      <c r="B716" s="134"/>
    </row>
    <row r="717" spans="1:2" s="126" customFormat="1" ht="15.75">
      <c r="A717" s="132"/>
      <c r="B717" s="134"/>
    </row>
    <row r="718" spans="1:2" s="126" customFormat="1" ht="15.75">
      <c r="A718" s="132"/>
      <c r="B718" s="134"/>
    </row>
    <row r="719" spans="1:2" s="126" customFormat="1" ht="15.75">
      <c r="A719" s="132"/>
      <c r="B719" s="134"/>
    </row>
    <row r="720" spans="1:2" s="126" customFormat="1" ht="15.75">
      <c r="A720" s="132"/>
      <c r="B720" s="134"/>
    </row>
    <row r="721" spans="1:2" s="126" customFormat="1" ht="15.75">
      <c r="A721" s="132"/>
      <c r="B721" s="134"/>
    </row>
    <row r="722" spans="1:2" s="126" customFormat="1" ht="15.75">
      <c r="A722" s="132"/>
      <c r="B722" s="134"/>
    </row>
    <row r="723" spans="1:2" s="126" customFormat="1" ht="15.75">
      <c r="A723" s="132"/>
      <c r="B723" s="134"/>
    </row>
    <row r="724" spans="1:2" s="126" customFormat="1" ht="15.75">
      <c r="A724" s="132"/>
      <c r="B724" s="134"/>
    </row>
    <row r="725" spans="1:2" s="126" customFormat="1" ht="15.75">
      <c r="A725" s="132"/>
      <c r="B725" s="134"/>
    </row>
    <row r="726" spans="1:2" s="126" customFormat="1" ht="15.75">
      <c r="A726" s="132"/>
      <c r="B726" s="134"/>
    </row>
    <row r="727" spans="1:2" s="126" customFormat="1" ht="15.75">
      <c r="A727" s="132"/>
      <c r="B727" s="134"/>
    </row>
    <row r="728" spans="1:2" s="126" customFormat="1" ht="15.75">
      <c r="A728" s="132"/>
      <c r="B728" s="134"/>
    </row>
    <row r="729" spans="1:2" s="126" customFormat="1" ht="15.75">
      <c r="A729" s="132"/>
      <c r="B729" s="134"/>
    </row>
    <row r="730" spans="1:2" s="126" customFormat="1" ht="15.75">
      <c r="A730" s="132"/>
      <c r="B730" s="134"/>
    </row>
    <row r="731" spans="1:2" s="126" customFormat="1" ht="15.75">
      <c r="A731" s="132"/>
      <c r="B731" s="134"/>
    </row>
    <row r="732" spans="1:2" s="126" customFormat="1" ht="15.75">
      <c r="A732" s="132"/>
      <c r="B732" s="134"/>
    </row>
    <row r="733" spans="1:2" s="126" customFormat="1" ht="15.75">
      <c r="A733" s="132"/>
      <c r="B733" s="134"/>
    </row>
    <row r="734" spans="1:2" s="126" customFormat="1" ht="15.75">
      <c r="A734" s="132"/>
      <c r="B734" s="134"/>
    </row>
    <row r="735" spans="1:2" s="126" customFormat="1" ht="15.75">
      <c r="A735" s="132"/>
      <c r="B735" s="134"/>
    </row>
    <row r="736" spans="1:2" s="126" customFormat="1" ht="15.75">
      <c r="A736" s="132"/>
      <c r="B736" s="134"/>
    </row>
    <row r="737" spans="1:2" s="126" customFormat="1" ht="15.75">
      <c r="A737" s="132"/>
      <c r="B737" s="134"/>
    </row>
    <row r="738" spans="1:2" s="126" customFormat="1" ht="15.75">
      <c r="A738" s="132"/>
      <c r="B738" s="134"/>
    </row>
    <row r="739" spans="1:2" s="126" customFormat="1" ht="15.75">
      <c r="A739" s="132"/>
      <c r="B739" s="134"/>
    </row>
    <row r="740" spans="1:2" s="126" customFormat="1" ht="15.75">
      <c r="A740" s="132"/>
      <c r="B740" s="134"/>
    </row>
    <row r="741" spans="1:2" s="126" customFormat="1" ht="15.75">
      <c r="A741" s="132"/>
      <c r="B741" s="134"/>
    </row>
    <row r="742" spans="1:2" s="126" customFormat="1" ht="15.75">
      <c r="A742" s="132"/>
      <c r="B742" s="134"/>
    </row>
    <row r="743" spans="1:2" s="126" customFormat="1" ht="15.75">
      <c r="A743" s="132"/>
      <c r="B743" s="134"/>
    </row>
    <row r="744" spans="1:2" s="126" customFormat="1" ht="15.75">
      <c r="A744" s="132"/>
      <c r="B744" s="134"/>
    </row>
    <row r="745" spans="1:2" s="126" customFormat="1" ht="15.75">
      <c r="A745" s="132"/>
      <c r="B745" s="134"/>
    </row>
    <row r="746" spans="1:2" s="126" customFormat="1" ht="15.75">
      <c r="A746" s="132"/>
      <c r="B746" s="134"/>
    </row>
    <row r="747" spans="1:2" s="126" customFormat="1" ht="15.75">
      <c r="A747" s="132"/>
      <c r="B747" s="134"/>
    </row>
    <row r="748" spans="1:2" s="126" customFormat="1" ht="15.75">
      <c r="A748" s="132"/>
      <c r="B748" s="134"/>
    </row>
    <row r="749" spans="1:2" s="126" customFormat="1" ht="15.75">
      <c r="A749" s="132"/>
      <c r="B749" s="134"/>
    </row>
    <row r="750" spans="1:2" s="126" customFormat="1" ht="15.75">
      <c r="A750" s="132"/>
      <c r="B750" s="134"/>
    </row>
    <row r="751" spans="1:2" s="126" customFormat="1" ht="15.75">
      <c r="A751" s="132"/>
      <c r="B751" s="134"/>
    </row>
    <row r="752" spans="1:2" s="126" customFormat="1" ht="15.75">
      <c r="A752" s="132"/>
      <c r="B752" s="134"/>
    </row>
    <row r="753" spans="1:2" s="126" customFormat="1" ht="15.75">
      <c r="A753" s="132"/>
      <c r="B753" s="134"/>
    </row>
    <row r="754" spans="1:2" s="126" customFormat="1" ht="15.75">
      <c r="A754" s="132"/>
      <c r="B754" s="134"/>
    </row>
    <row r="755" spans="1:2" s="126" customFormat="1" ht="15.75">
      <c r="A755" s="132"/>
      <c r="B755" s="134"/>
    </row>
    <row r="756" spans="1:2" s="126" customFormat="1" ht="15.75">
      <c r="A756" s="132"/>
      <c r="B756" s="134"/>
    </row>
    <row r="757" spans="1:2" s="126" customFormat="1" ht="15.75">
      <c r="A757" s="132"/>
      <c r="B757" s="134"/>
    </row>
    <row r="758" spans="1:2" s="126" customFormat="1" ht="15.75">
      <c r="A758" s="132"/>
      <c r="B758" s="134"/>
    </row>
    <row r="759" spans="1:2" s="126" customFormat="1" ht="15.75">
      <c r="A759" s="132"/>
      <c r="B759" s="134"/>
    </row>
    <row r="760" spans="1:2" s="126" customFormat="1" ht="15.75">
      <c r="A760" s="132"/>
      <c r="B760" s="134"/>
    </row>
    <row r="761" spans="1:2" s="126" customFormat="1" ht="15.75">
      <c r="A761" s="132"/>
      <c r="B761" s="134"/>
    </row>
    <row r="762" spans="1:2" s="126" customFormat="1" ht="15.75">
      <c r="A762" s="132"/>
      <c r="B762" s="134"/>
    </row>
    <row r="763" spans="1:2" s="126" customFormat="1" ht="15.75">
      <c r="A763" s="132"/>
      <c r="B763" s="134"/>
    </row>
    <row r="764" spans="1:2" s="126" customFormat="1" ht="15.75">
      <c r="A764" s="132"/>
      <c r="B764" s="134"/>
    </row>
    <row r="765" spans="1:2" s="126" customFormat="1" ht="15.75">
      <c r="A765" s="132"/>
      <c r="B765" s="134"/>
    </row>
    <row r="766" spans="1:2" s="126" customFormat="1" ht="15.75">
      <c r="A766" s="132"/>
      <c r="B766" s="134"/>
    </row>
    <row r="767" spans="1:2" s="126" customFormat="1" ht="15.75">
      <c r="A767" s="132"/>
      <c r="B767" s="134"/>
    </row>
    <row r="768" spans="1:2" s="126" customFormat="1" ht="15.75">
      <c r="A768" s="132"/>
      <c r="B768" s="134"/>
    </row>
    <row r="769" spans="1:2" s="126" customFormat="1" ht="15.75">
      <c r="A769" s="132"/>
      <c r="B769" s="134"/>
    </row>
    <row r="770" spans="1:2" s="126" customFormat="1" ht="15.75">
      <c r="A770" s="132"/>
      <c r="B770" s="134"/>
    </row>
    <row r="771" spans="1:2" s="126" customFormat="1" ht="15.75">
      <c r="A771" s="132"/>
      <c r="B771" s="134"/>
    </row>
    <row r="772" spans="1:2" s="126" customFormat="1" ht="15.75">
      <c r="A772" s="132"/>
      <c r="B772" s="134"/>
    </row>
    <row r="773" spans="1:2" s="126" customFormat="1" ht="15.75">
      <c r="A773" s="132"/>
      <c r="B773" s="134"/>
    </row>
    <row r="774" spans="1:2" s="126" customFormat="1" ht="15.75">
      <c r="A774" s="132"/>
      <c r="B774" s="134"/>
    </row>
    <row r="775" spans="1:2" s="126" customFormat="1" ht="15.75">
      <c r="A775" s="132"/>
      <c r="B775" s="134"/>
    </row>
    <row r="776" spans="1:2" s="126" customFormat="1" ht="15.75">
      <c r="A776" s="132"/>
      <c r="B776" s="134"/>
    </row>
    <row r="777" spans="1:2" s="126" customFormat="1" ht="15.75">
      <c r="A777" s="132"/>
      <c r="B777" s="134"/>
    </row>
    <row r="778" spans="1:2" s="126" customFormat="1" ht="15.75">
      <c r="A778" s="132"/>
      <c r="B778" s="134"/>
    </row>
    <row r="779" spans="1:2" s="126" customFormat="1" ht="15.75">
      <c r="A779" s="132"/>
      <c r="B779" s="134"/>
    </row>
    <row r="780" spans="1:2" s="126" customFormat="1" ht="15.75">
      <c r="A780" s="132"/>
      <c r="B780" s="134"/>
    </row>
    <row r="781" spans="1:2" s="126" customFormat="1" ht="15.75">
      <c r="A781" s="132"/>
      <c r="B781" s="134"/>
    </row>
    <row r="782" spans="1:2" s="126" customFormat="1" ht="15.75">
      <c r="A782" s="132"/>
      <c r="B782" s="134"/>
    </row>
    <row r="783" spans="1:2" s="126" customFormat="1" ht="15.75">
      <c r="A783" s="132"/>
      <c r="B783" s="134"/>
    </row>
    <row r="784" spans="1:2" s="126" customFormat="1" ht="15.75">
      <c r="A784" s="132"/>
      <c r="B784" s="134"/>
    </row>
    <row r="785" spans="1:2" s="126" customFormat="1" ht="15.75">
      <c r="A785" s="132"/>
      <c r="B785" s="134"/>
    </row>
    <row r="786" spans="1:2" s="126" customFormat="1" ht="15.75">
      <c r="A786" s="132"/>
      <c r="B786" s="134"/>
    </row>
    <row r="787" spans="1:2" s="126" customFormat="1" ht="15.75">
      <c r="A787" s="132"/>
      <c r="B787" s="134"/>
    </row>
    <row r="788" spans="1:2" s="126" customFormat="1" ht="15.75">
      <c r="A788" s="132"/>
      <c r="B788" s="134"/>
    </row>
    <row r="789" spans="1:2" s="126" customFormat="1" ht="15.75">
      <c r="A789" s="132"/>
      <c r="B789" s="134"/>
    </row>
    <row r="790" spans="1:2" s="126" customFormat="1" ht="15.75">
      <c r="A790" s="132"/>
      <c r="B790" s="134"/>
    </row>
    <row r="791" spans="1:2" s="126" customFormat="1" ht="15.75">
      <c r="A791" s="132"/>
      <c r="B791" s="134"/>
    </row>
    <row r="792" spans="1:2" s="126" customFormat="1" ht="15.75">
      <c r="A792" s="132"/>
      <c r="B792" s="134"/>
    </row>
    <row r="793" spans="1:2" s="126" customFormat="1" ht="15.75">
      <c r="A793" s="132"/>
      <c r="B793" s="134"/>
    </row>
    <row r="794" spans="1:2" s="126" customFormat="1" ht="15.75">
      <c r="A794" s="132"/>
      <c r="B794" s="134"/>
    </row>
    <row r="795" spans="1:2" s="126" customFormat="1" ht="15.75">
      <c r="A795" s="132"/>
      <c r="B795" s="134"/>
    </row>
    <row r="796" spans="1:2" s="126" customFormat="1" ht="15.75">
      <c r="A796" s="132"/>
      <c r="B796" s="134"/>
    </row>
    <row r="797" spans="1:2" s="126" customFormat="1" ht="15.75">
      <c r="A797" s="132"/>
      <c r="B797" s="134"/>
    </row>
    <row r="798" spans="1:2" s="126" customFormat="1" ht="15.75">
      <c r="A798" s="132"/>
      <c r="B798" s="134"/>
    </row>
    <row r="799" spans="1:2" s="126" customFormat="1" ht="15.75">
      <c r="A799" s="132"/>
      <c r="B799" s="134"/>
    </row>
    <row r="800" spans="1:2" s="126" customFormat="1" ht="15.75">
      <c r="A800" s="132"/>
      <c r="B800" s="134"/>
    </row>
    <row r="801" spans="1:2" s="126" customFormat="1" ht="15.75">
      <c r="A801" s="132"/>
      <c r="B801" s="134"/>
    </row>
    <row r="802" spans="1:2" s="126" customFormat="1" ht="15.75">
      <c r="A802" s="132"/>
      <c r="B802" s="134"/>
    </row>
    <row r="803" spans="1:2" s="126" customFormat="1" ht="15.75">
      <c r="A803" s="132"/>
      <c r="B803" s="134"/>
    </row>
    <row r="804" spans="1:2" s="126" customFormat="1" ht="15.75">
      <c r="A804" s="132"/>
      <c r="B804" s="134"/>
    </row>
    <row r="805" spans="1:2" s="126" customFormat="1" ht="15.75">
      <c r="A805" s="132"/>
      <c r="B805" s="134"/>
    </row>
    <row r="806" spans="1:2" s="126" customFormat="1" ht="15.75">
      <c r="A806" s="132"/>
      <c r="B806" s="134"/>
    </row>
    <row r="807" spans="1:2" s="126" customFormat="1" ht="15.75">
      <c r="A807" s="132"/>
      <c r="B807" s="134"/>
    </row>
    <row r="808" spans="1:2" s="126" customFormat="1" ht="15.75">
      <c r="A808" s="132"/>
      <c r="B808" s="134"/>
    </row>
    <row r="809" spans="1:2" s="126" customFormat="1" ht="15.75">
      <c r="A809" s="132"/>
      <c r="B809" s="134"/>
    </row>
    <row r="810" spans="1:2" s="126" customFormat="1" ht="15.75">
      <c r="A810" s="132"/>
      <c r="B810" s="134"/>
    </row>
    <row r="811" spans="1:2" s="126" customFormat="1" ht="15.75">
      <c r="A811" s="132"/>
      <c r="B811" s="134"/>
    </row>
    <row r="812" spans="1:2" s="126" customFormat="1" ht="15.75">
      <c r="A812" s="132"/>
      <c r="B812" s="134"/>
    </row>
    <row r="813" spans="1:2" s="126" customFormat="1" ht="15.75">
      <c r="A813" s="132"/>
      <c r="B813" s="134"/>
    </row>
    <row r="814" spans="1:2" s="126" customFormat="1" ht="15.75">
      <c r="A814" s="132"/>
      <c r="B814" s="134"/>
    </row>
    <row r="815" spans="1:2" s="126" customFormat="1" ht="15.75">
      <c r="A815" s="132"/>
      <c r="B815" s="134"/>
    </row>
    <row r="816" spans="1:2" s="126" customFormat="1" ht="15.75">
      <c r="A816" s="132"/>
      <c r="B816" s="134"/>
    </row>
    <row r="817" spans="1:2" s="126" customFormat="1" ht="15.75">
      <c r="A817" s="132"/>
      <c r="B817" s="134"/>
    </row>
    <row r="818" spans="1:2" s="126" customFormat="1" ht="15.75">
      <c r="A818" s="132"/>
      <c r="B818" s="134"/>
    </row>
    <row r="819" spans="1:2" s="126" customFormat="1" ht="15.75">
      <c r="A819" s="132"/>
      <c r="B819" s="134"/>
    </row>
    <row r="820" spans="1:2" s="126" customFormat="1" ht="15.75">
      <c r="A820" s="132"/>
      <c r="B820" s="134"/>
    </row>
    <row r="821" spans="1:2" s="126" customFormat="1" ht="15.75">
      <c r="A821" s="132"/>
      <c r="B821" s="134"/>
    </row>
    <row r="822" spans="1:2" s="126" customFormat="1" ht="15.75">
      <c r="A822" s="132"/>
      <c r="B822" s="134"/>
    </row>
    <row r="823" spans="1:2" s="126" customFormat="1" ht="15.75">
      <c r="A823" s="132"/>
      <c r="B823" s="134"/>
    </row>
    <row r="824" spans="1:2" s="126" customFormat="1" ht="15.75">
      <c r="A824" s="132"/>
      <c r="B824" s="134"/>
    </row>
    <row r="825" spans="1:2" s="126" customFormat="1" ht="15.75">
      <c r="A825" s="132"/>
      <c r="B825" s="134"/>
    </row>
    <row r="826" spans="1:2" s="126" customFormat="1" ht="15.75">
      <c r="A826" s="132"/>
      <c r="B826" s="134"/>
    </row>
    <row r="827" spans="1:2" s="126" customFormat="1" ht="15.75">
      <c r="A827" s="132"/>
      <c r="B827" s="134"/>
    </row>
    <row r="828" spans="1:2" s="126" customFormat="1" ht="15.75">
      <c r="A828" s="132"/>
      <c r="B828" s="134"/>
    </row>
    <row r="829" spans="1:2" s="126" customFormat="1" ht="15.75">
      <c r="A829" s="132"/>
      <c r="B829" s="134"/>
    </row>
    <row r="830" spans="1:2" s="126" customFormat="1" ht="15.75">
      <c r="A830" s="132"/>
      <c r="B830" s="134"/>
    </row>
    <row r="831" spans="1:2" s="126" customFormat="1" ht="15.75">
      <c r="A831" s="132"/>
      <c r="B831" s="134"/>
    </row>
    <row r="832" spans="1:2" s="126" customFormat="1" ht="15.75">
      <c r="A832" s="132"/>
      <c r="B832" s="134"/>
    </row>
    <row r="833" spans="1:2" s="126" customFormat="1" ht="15.75">
      <c r="A833" s="132"/>
      <c r="B833" s="134"/>
    </row>
    <row r="834" spans="1:2" s="126" customFormat="1" ht="15.75">
      <c r="A834" s="132"/>
      <c r="B834" s="134"/>
    </row>
    <row r="835" spans="1:2" s="126" customFormat="1" ht="15.75">
      <c r="A835" s="132"/>
      <c r="B835" s="134"/>
    </row>
    <row r="836" spans="1:2" s="126" customFormat="1" ht="15.75">
      <c r="A836" s="132"/>
      <c r="B836" s="134"/>
    </row>
    <row r="837" spans="1:2" s="126" customFormat="1" ht="15.75">
      <c r="A837" s="132"/>
      <c r="B837" s="134"/>
    </row>
    <row r="838" spans="1:2" s="126" customFormat="1" ht="15.75">
      <c r="A838" s="132"/>
      <c r="B838" s="134"/>
    </row>
    <row r="839" spans="1:2" s="126" customFormat="1" ht="15.75">
      <c r="A839" s="132"/>
      <c r="B839" s="134"/>
    </row>
    <row r="840" spans="1:2" s="126" customFormat="1" ht="15.75">
      <c r="A840" s="132"/>
      <c r="B840" s="134"/>
    </row>
    <row r="841" spans="1:2" s="126" customFormat="1" ht="15.75">
      <c r="A841" s="132"/>
      <c r="B841" s="134"/>
    </row>
    <row r="842" spans="1:2" s="126" customFormat="1" ht="15.75">
      <c r="A842" s="132"/>
      <c r="B842" s="134"/>
    </row>
    <row r="843" spans="1:2" s="126" customFormat="1" ht="15.75">
      <c r="A843" s="132"/>
      <c r="B843" s="134"/>
    </row>
    <row r="844" spans="1:2" s="126" customFormat="1" ht="15.75">
      <c r="A844" s="132"/>
      <c r="B844" s="134"/>
    </row>
    <row r="845" spans="1:2" s="126" customFormat="1" ht="15.75">
      <c r="A845" s="132"/>
      <c r="B845" s="134"/>
    </row>
    <row r="846" spans="1:2" s="126" customFormat="1" ht="15.75">
      <c r="A846" s="132"/>
      <c r="B846" s="134"/>
    </row>
    <row r="847" spans="1:2" s="126" customFormat="1" ht="15.75">
      <c r="A847" s="132"/>
      <c r="B847" s="134"/>
    </row>
    <row r="848" spans="1:2" s="126" customFormat="1" ht="15.75">
      <c r="A848" s="132"/>
      <c r="B848" s="134"/>
    </row>
    <row r="849" spans="1:2" s="126" customFormat="1" ht="15.75">
      <c r="A849" s="132"/>
      <c r="B849" s="134"/>
    </row>
    <row r="850" spans="1:2" s="126" customFormat="1" ht="15.75">
      <c r="A850" s="132"/>
      <c r="B850" s="134"/>
    </row>
    <row r="851" spans="1:2" s="126" customFormat="1" ht="15.75">
      <c r="A851" s="132"/>
      <c r="B851" s="134"/>
    </row>
    <row r="852" spans="1:2" s="126" customFormat="1" ht="15.75">
      <c r="A852" s="132"/>
      <c r="B852" s="134"/>
    </row>
    <row r="853" spans="1:2" s="126" customFormat="1" ht="15.75">
      <c r="A853" s="132"/>
      <c r="B853" s="134"/>
    </row>
    <row r="854" spans="1:2" s="126" customFormat="1" ht="15.75">
      <c r="A854" s="132"/>
      <c r="B854" s="134"/>
    </row>
    <row r="855" spans="1:2" s="126" customFormat="1" ht="15.75">
      <c r="A855" s="132"/>
      <c r="B855" s="134"/>
    </row>
    <row r="856" spans="1:2" s="126" customFormat="1" ht="15.75">
      <c r="A856" s="132"/>
      <c r="B856" s="134"/>
    </row>
    <row r="857" spans="1:2" s="126" customFormat="1" ht="15.75">
      <c r="A857" s="132"/>
      <c r="B857" s="134"/>
    </row>
    <row r="858" spans="1:2" s="126" customFormat="1" ht="15.75">
      <c r="A858" s="132"/>
      <c r="B858" s="134"/>
    </row>
    <row r="859" spans="1:2" s="126" customFormat="1" ht="15.75">
      <c r="A859" s="132"/>
      <c r="B859" s="134"/>
    </row>
    <row r="860" spans="1:2" s="126" customFormat="1" ht="15.75">
      <c r="A860" s="132"/>
      <c r="B860" s="134"/>
    </row>
    <row r="861" spans="1:2" s="126" customFormat="1" ht="15.75">
      <c r="A861" s="132"/>
      <c r="B861" s="134"/>
    </row>
    <row r="862" spans="1:2" s="126" customFormat="1" ht="15.75">
      <c r="A862" s="132"/>
      <c r="B862" s="134"/>
    </row>
    <row r="863" spans="1:2" s="126" customFormat="1" ht="15.75">
      <c r="A863" s="132"/>
      <c r="B863" s="134"/>
    </row>
    <row r="864" spans="1:2" s="126" customFormat="1" ht="15.75">
      <c r="A864" s="132"/>
      <c r="B864" s="134"/>
    </row>
    <row r="865" spans="1:2" s="126" customFormat="1" ht="15.75">
      <c r="A865" s="132"/>
      <c r="B865" s="134"/>
    </row>
    <row r="866" spans="1:2" s="126" customFormat="1" ht="15.75">
      <c r="A866" s="132"/>
      <c r="B866" s="134"/>
    </row>
    <row r="867" spans="1:2" s="126" customFormat="1" ht="15.75">
      <c r="A867" s="132"/>
      <c r="B867" s="134"/>
    </row>
    <row r="868" spans="1:2" s="126" customFormat="1" ht="15.75">
      <c r="A868" s="132"/>
      <c r="B868" s="134"/>
    </row>
    <row r="869" spans="1:2" s="126" customFormat="1" ht="15.75">
      <c r="A869" s="132"/>
      <c r="B869" s="134"/>
    </row>
    <row r="870" spans="1:2" s="126" customFormat="1" ht="15.75">
      <c r="A870" s="132"/>
      <c r="B870" s="134"/>
    </row>
    <row r="871" spans="1:2" s="126" customFormat="1" ht="15.75">
      <c r="A871" s="132"/>
      <c r="B871" s="134"/>
    </row>
    <row r="872" spans="1:2" s="126" customFormat="1" ht="15.75">
      <c r="A872" s="132"/>
      <c r="B872" s="134"/>
    </row>
    <row r="873" spans="1:2" s="126" customFormat="1" ht="15.75">
      <c r="A873" s="132"/>
      <c r="B873" s="134"/>
    </row>
    <row r="874" spans="1:2" s="126" customFormat="1" ht="15.75">
      <c r="A874" s="132"/>
      <c r="B874" s="134"/>
    </row>
    <row r="875" spans="1:2" s="126" customFormat="1" ht="15.75">
      <c r="A875" s="132"/>
      <c r="B875" s="134"/>
    </row>
    <row r="876" spans="1:2" s="126" customFormat="1" ht="15.75">
      <c r="A876" s="132"/>
      <c r="B876" s="134"/>
    </row>
    <row r="877" spans="1:2" s="126" customFormat="1" ht="15.75">
      <c r="A877" s="132"/>
      <c r="B877" s="134"/>
    </row>
    <row r="878" spans="1:2" s="126" customFormat="1" ht="15.75">
      <c r="A878" s="132"/>
      <c r="B878" s="134"/>
    </row>
    <row r="879" spans="1:2" s="126" customFormat="1" ht="15.75">
      <c r="A879" s="132"/>
      <c r="B879" s="134"/>
    </row>
    <row r="880" spans="1:2" s="126" customFormat="1" ht="15.75">
      <c r="A880" s="132"/>
      <c r="B880" s="134"/>
    </row>
    <row r="881" spans="1:2" s="126" customFormat="1" ht="15.75">
      <c r="A881" s="132"/>
      <c r="B881" s="134"/>
    </row>
    <row r="882" spans="1:2" s="126" customFormat="1" ht="15.75">
      <c r="A882" s="132"/>
      <c r="B882" s="134"/>
    </row>
    <row r="883" spans="1:2" s="126" customFormat="1" ht="15.75">
      <c r="A883" s="132"/>
      <c r="B883" s="134"/>
    </row>
    <row r="884" spans="1:2" s="126" customFormat="1" ht="15.75">
      <c r="A884" s="132"/>
      <c r="B884" s="134"/>
    </row>
    <row r="885" spans="1:2" s="126" customFormat="1" ht="15.75">
      <c r="A885" s="132"/>
      <c r="B885" s="134"/>
    </row>
    <row r="886" spans="1:2" s="126" customFormat="1" ht="15.75">
      <c r="A886" s="132"/>
      <c r="B886" s="134"/>
    </row>
    <row r="887" spans="1:2" s="126" customFormat="1" ht="15.75">
      <c r="A887" s="132"/>
      <c r="B887" s="134"/>
    </row>
    <row r="888" spans="1:2" s="126" customFormat="1" ht="15.75">
      <c r="A888" s="132"/>
      <c r="B888" s="134"/>
    </row>
    <row r="889" spans="1:2" s="126" customFormat="1" ht="15.75">
      <c r="A889" s="132"/>
      <c r="B889" s="134"/>
    </row>
    <row r="890" spans="1:2" s="126" customFormat="1" ht="15.75">
      <c r="A890" s="132"/>
      <c r="B890" s="134"/>
    </row>
    <row r="891" spans="1:2" s="126" customFormat="1" ht="15.75">
      <c r="A891" s="132"/>
      <c r="B891" s="134"/>
    </row>
    <row r="892" spans="1:2" s="126" customFormat="1" ht="15.75">
      <c r="A892" s="132"/>
      <c r="B892" s="134"/>
    </row>
    <row r="893" spans="1:2" s="126" customFormat="1" ht="15.75">
      <c r="A893" s="132"/>
      <c r="B893" s="134"/>
    </row>
    <row r="894" spans="1:2" s="126" customFormat="1" ht="15.75">
      <c r="A894" s="132"/>
      <c r="B894" s="134"/>
    </row>
    <row r="895" spans="1:2" s="126" customFormat="1" ht="15.75">
      <c r="A895" s="132"/>
      <c r="B895" s="134"/>
    </row>
    <row r="896" spans="1:2" s="126" customFormat="1" ht="15.75">
      <c r="A896" s="132"/>
      <c r="B896" s="134"/>
    </row>
    <row r="897" spans="1:2" s="126" customFormat="1" ht="15.75">
      <c r="A897" s="132"/>
      <c r="B897" s="134"/>
    </row>
    <row r="898" spans="1:2" s="126" customFormat="1" ht="15.75">
      <c r="A898" s="132"/>
      <c r="B898" s="134"/>
    </row>
    <row r="899" spans="1:2" s="126" customFormat="1" ht="15.75">
      <c r="A899" s="132"/>
      <c r="B899" s="134"/>
    </row>
    <row r="900" spans="1:2" s="126" customFormat="1" ht="15.75">
      <c r="A900" s="132"/>
      <c r="B900" s="134"/>
    </row>
    <row r="901" spans="1:2" s="126" customFormat="1" ht="15.75">
      <c r="A901" s="132"/>
      <c r="B901" s="134"/>
    </row>
    <row r="902" spans="1:2" s="126" customFormat="1" ht="15.75">
      <c r="A902" s="132"/>
      <c r="B902" s="134"/>
    </row>
    <row r="903" spans="1:2" s="126" customFormat="1" ht="15.75">
      <c r="A903" s="132"/>
      <c r="B903" s="134"/>
    </row>
    <row r="904" spans="1:2" s="126" customFormat="1" ht="15.75">
      <c r="A904" s="132"/>
      <c r="B904" s="134"/>
    </row>
    <row r="905" spans="1:2" s="126" customFormat="1" ht="15.75">
      <c r="A905" s="132"/>
      <c r="B905" s="134"/>
    </row>
    <row r="906" spans="1:2" s="126" customFormat="1" ht="15.75">
      <c r="A906" s="132"/>
      <c r="B906" s="134"/>
    </row>
    <row r="907" spans="1:2" s="126" customFormat="1" ht="15.75">
      <c r="A907" s="132"/>
      <c r="B907" s="134"/>
    </row>
    <row r="908" spans="1:2" s="126" customFormat="1" ht="15.75">
      <c r="A908" s="132"/>
      <c r="B908" s="134"/>
    </row>
    <row r="909" spans="1:2" s="126" customFormat="1" ht="15.75">
      <c r="A909" s="132"/>
      <c r="B909" s="134"/>
    </row>
    <row r="910" spans="1:2" s="126" customFormat="1" ht="15.75">
      <c r="A910" s="132"/>
      <c r="B910" s="134"/>
    </row>
    <row r="911" spans="1:2" s="126" customFormat="1" ht="15.75">
      <c r="A911" s="132"/>
      <c r="B911" s="134"/>
    </row>
    <row r="912" spans="1:2" s="126" customFormat="1" ht="15.75">
      <c r="A912" s="132"/>
      <c r="B912" s="134"/>
    </row>
    <row r="913" spans="1:2" s="126" customFormat="1" ht="15.75">
      <c r="A913" s="132"/>
      <c r="B913" s="134"/>
    </row>
    <row r="914" spans="1:2" s="126" customFormat="1" ht="15.75">
      <c r="A914" s="132"/>
      <c r="B914" s="134"/>
    </row>
    <row r="915" spans="1:2" s="126" customFormat="1" ht="15.75">
      <c r="A915" s="132"/>
      <c r="B915" s="134"/>
    </row>
    <row r="916" spans="1:2" s="126" customFormat="1" ht="15.75">
      <c r="A916" s="132"/>
      <c r="B916" s="134"/>
    </row>
    <row r="917" spans="1:2" s="126" customFormat="1" ht="15.75">
      <c r="A917" s="132"/>
      <c r="B917" s="134"/>
    </row>
    <row r="918" spans="1:2" s="126" customFormat="1" ht="15.75">
      <c r="A918" s="132"/>
      <c r="B918" s="134"/>
    </row>
    <row r="919" spans="1:2" s="126" customFormat="1" ht="15.75">
      <c r="A919" s="132"/>
      <c r="B919" s="134"/>
    </row>
    <row r="920" spans="1:2" s="126" customFormat="1" ht="15.75">
      <c r="A920" s="132"/>
      <c r="B920" s="134"/>
    </row>
    <row r="921" spans="1:2" s="126" customFormat="1" ht="15.75">
      <c r="A921" s="132"/>
      <c r="B921" s="134"/>
    </row>
    <row r="922" spans="1:2" s="126" customFormat="1" ht="15.75">
      <c r="A922" s="132"/>
      <c r="B922" s="134"/>
    </row>
    <row r="923" spans="1:2" s="126" customFormat="1" ht="15.75">
      <c r="A923" s="132"/>
      <c r="B923" s="134"/>
    </row>
    <row r="924" spans="1:2" s="126" customFormat="1" ht="15.75">
      <c r="A924" s="132"/>
      <c r="B924" s="134"/>
    </row>
    <row r="925" spans="1:2" s="126" customFormat="1" ht="15.75">
      <c r="A925" s="132"/>
      <c r="B925" s="134"/>
    </row>
    <row r="926" spans="1:2" s="126" customFormat="1" ht="15.75">
      <c r="A926" s="132"/>
      <c r="B926" s="134"/>
    </row>
    <row r="927" spans="1:2" s="126" customFormat="1" ht="15.75">
      <c r="A927" s="132"/>
      <c r="B927" s="134"/>
    </row>
    <row r="928" spans="1:2" s="126" customFormat="1" ht="15.75">
      <c r="A928" s="132"/>
      <c r="B928" s="134"/>
    </row>
    <row r="929" spans="1:2" s="126" customFormat="1" ht="15.75">
      <c r="A929" s="132"/>
      <c r="B929" s="134"/>
    </row>
    <row r="930" spans="1:2" s="126" customFormat="1" ht="15.75">
      <c r="A930" s="132"/>
      <c r="B930" s="134"/>
    </row>
    <row r="931" spans="1:2" s="126" customFormat="1" ht="15.75">
      <c r="A931" s="132"/>
      <c r="B931" s="134"/>
    </row>
    <row r="932" spans="1:2" s="126" customFormat="1" ht="15.75">
      <c r="A932" s="132"/>
      <c r="B932" s="134"/>
    </row>
    <row r="933" spans="1:2" s="126" customFormat="1" ht="15.75">
      <c r="A933" s="132"/>
      <c r="B933" s="134"/>
    </row>
    <row r="934" spans="1:2" s="126" customFormat="1" ht="15.75">
      <c r="A934" s="132"/>
      <c r="B934" s="134"/>
    </row>
    <row r="935" spans="1:2" s="126" customFormat="1" ht="15.75">
      <c r="A935" s="132"/>
      <c r="B935" s="134"/>
    </row>
    <row r="936" spans="1:2" s="126" customFormat="1" ht="15.75">
      <c r="A936" s="132"/>
      <c r="B936" s="134"/>
    </row>
    <row r="937" spans="1:2" s="126" customFormat="1" ht="15.75">
      <c r="A937" s="132"/>
      <c r="B937" s="134"/>
    </row>
    <row r="938" spans="1:2" s="126" customFormat="1" ht="15.75">
      <c r="A938" s="132"/>
      <c r="B938" s="134"/>
    </row>
    <row r="939" spans="1:2" s="126" customFormat="1" ht="15.75">
      <c r="A939" s="132"/>
      <c r="B939" s="134"/>
    </row>
    <row r="940" spans="1:2" s="126" customFormat="1" ht="15.75">
      <c r="A940" s="132"/>
      <c r="B940" s="134"/>
    </row>
    <row r="941" spans="1:2" s="126" customFormat="1" ht="15.75">
      <c r="A941" s="132"/>
      <c r="B941" s="134"/>
    </row>
    <row r="942" spans="1:2" s="126" customFormat="1" ht="15.75">
      <c r="A942" s="132"/>
      <c r="B942" s="134"/>
    </row>
    <row r="943" spans="1:2" s="126" customFormat="1" ht="15.75">
      <c r="A943" s="132"/>
      <c r="B943" s="134"/>
    </row>
    <row r="944" spans="1:2" s="126" customFormat="1" ht="15.75">
      <c r="A944" s="132"/>
      <c r="B944" s="134"/>
    </row>
    <row r="945" spans="1:2" s="126" customFormat="1" ht="15.75">
      <c r="A945" s="132"/>
      <c r="B945" s="134"/>
    </row>
    <row r="946" spans="1:2" s="126" customFormat="1" ht="15.75">
      <c r="A946" s="132"/>
      <c r="B946" s="134"/>
    </row>
    <row r="947" spans="1:2" s="126" customFormat="1" ht="15.75">
      <c r="A947" s="132"/>
      <c r="B947" s="134"/>
    </row>
    <row r="948" spans="1:2" s="126" customFormat="1" ht="15.75">
      <c r="A948" s="132"/>
      <c r="B948" s="134"/>
    </row>
    <row r="949" spans="1:2" s="126" customFormat="1" ht="15.75">
      <c r="A949" s="132"/>
      <c r="B949" s="134"/>
    </row>
    <row r="950" spans="1:2" s="126" customFormat="1" ht="15.75">
      <c r="A950" s="132"/>
      <c r="B950" s="134"/>
    </row>
    <row r="951" spans="1:2" s="126" customFormat="1" ht="15.75">
      <c r="A951" s="132"/>
      <c r="B951" s="134"/>
    </row>
    <row r="952" spans="1:2" s="126" customFormat="1" ht="15.75">
      <c r="A952" s="132"/>
      <c r="B952" s="134"/>
    </row>
    <row r="953" spans="1:2" s="126" customFormat="1" ht="15.75">
      <c r="A953" s="132"/>
      <c r="B953" s="134"/>
    </row>
    <row r="954" spans="1:2" s="126" customFormat="1" ht="15.75">
      <c r="A954" s="132"/>
      <c r="B954" s="134"/>
    </row>
    <row r="955" spans="1:2" s="126" customFormat="1" ht="15.75">
      <c r="A955" s="132"/>
      <c r="B955" s="134"/>
    </row>
    <row r="956" spans="1:2" s="126" customFormat="1" ht="15.75">
      <c r="A956" s="132"/>
      <c r="B956" s="134"/>
    </row>
    <row r="957" spans="1:2" s="126" customFormat="1" ht="15.75">
      <c r="A957" s="132"/>
      <c r="B957" s="134"/>
    </row>
    <row r="958" spans="1:2" s="126" customFormat="1" ht="15.75">
      <c r="A958" s="132"/>
      <c r="B958" s="134"/>
    </row>
    <row r="959" spans="1:2" s="126" customFormat="1" ht="15.75">
      <c r="A959" s="132"/>
      <c r="B959" s="134"/>
    </row>
    <row r="960" spans="1:2" s="126" customFormat="1" ht="15.75">
      <c r="A960" s="132"/>
      <c r="B960" s="134"/>
    </row>
    <row r="961" spans="1:2" s="126" customFormat="1" ht="15.75">
      <c r="A961" s="132"/>
      <c r="B961" s="134"/>
    </row>
    <row r="962" spans="1:2" s="126" customFormat="1" ht="15.75">
      <c r="A962" s="132"/>
      <c r="B962" s="134"/>
    </row>
    <row r="963" spans="1:2" s="126" customFormat="1" ht="15.75">
      <c r="A963" s="132"/>
      <c r="B963" s="134"/>
    </row>
    <row r="964" spans="1:2" s="126" customFormat="1" ht="15.75">
      <c r="A964" s="132"/>
      <c r="B964" s="134"/>
    </row>
    <row r="965" spans="1:2" s="126" customFormat="1" ht="15.75">
      <c r="A965" s="132"/>
      <c r="B965" s="134"/>
    </row>
    <row r="966" spans="1:2" s="126" customFormat="1" ht="15.75">
      <c r="A966" s="132"/>
      <c r="B966" s="134"/>
    </row>
    <row r="967" spans="1:2" s="126" customFormat="1" ht="15.75">
      <c r="A967" s="132"/>
      <c r="B967" s="134"/>
    </row>
    <row r="968" spans="1:2" s="126" customFormat="1" ht="15.75">
      <c r="A968" s="132"/>
      <c r="B968" s="134"/>
    </row>
    <row r="969" spans="1:2" s="126" customFormat="1" ht="15.75">
      <c r="A969" s="132"/>
      <c r="B969" s="134"/>
    </row>
    <row r="970" spans="1:2" s="126" customFormat="1" ht="15.75">
      <c r="A970" s="132"/>
      <c r="B970" s="134"/>
    </row>
    <row r="971" spans="1:2" s="126" customFormat="1" ht="15.75">
      <c r="A971" s="132"/>
      <c r="B971" s="134"/>
    </row>
    <row r="972" spans="1:2" s="126" customFormat="1" ht="15.75">
      <c r="A972" s="132"/>
      <c r="B972" s="134"/>
    </row>
    <row r="973" spans="1:2" s="126" customFormat="1" ht="15.75">
      <c r="A973" s="132"/>
      <c r="B973" s="134"/>
    </row>
    <row r="974" spans="1:2" s="126" customFormat="1" ht="15.75">
      <c r="A974" s="132"/>
      <c r="B974" s="134"/>
    </row>
    <row r="975" spans="1:2" s="126" customFormat="1" ht="15.75">
      <c r="A975" s="132"/>
      <c r="B975" s="134"/>
    </row>
    <row r="976" spans="1:2" s="126" customFormat="1" ht="15.75">
      <c r="A976" s="132"/>
      <c r="B976" s="134"/>
    </row>
    <row r="977" spans="1:2" s="126" customFormat="1" ht="15.75">
      <c r="A977" s="132"/>
      <c r="B977" s="134"/>
    </row>
    <row r="978" spans="1:2" s="126" customFormat="1" ht="15.75">
      <c r="A978" s="132"/>
      <c r="B978" s="134"/>
    </row>
    <row r="979" spans="1:2" s="126" customFormat="1" ht="15.75">
      <c r="A979" s="132"/>
      <c r="B979" s="134"/>
    </row>
    <row r="980" spans="1:2" s="126" customFormat="1" ht="15.75">
      <c r="A980" s="132"/>
      <c r="B980" s="134"/>
    </row>
    <row r="981" spans="1:2" s="126" customFormat="1" ht="15.75">
      <c r="A981" s="132"/>
      <c r="B981" s="134"/>
    </row>
    <row r="982" spans="1:2" s="126" customFormat="1" ht="15.75">
      <c r="A982" s="132"/>
      <c r="B982" s="134"/>
    </row>
    <row r="983" spans="1:2" s="126" customFormat="1" ht="15.75">
      <c r="A983" s="132"/>
      <c r="B983" s="134"/>
    </row>
    <row r="984" spans="1:2" s="126" customFormat="1" ht="15.75">
      <c r="A984" s="132"/>
      <c r="B984" s="134"/>
    </row>
    <row r="985" spans="1:2" s="126" customFormat="1" ht="15.75">
      <c r="A985" s="132"/>
      <c r="B985" s="134"/>
    </row>
    <row r="986" spans="1:2" s="126" customFormat="1" ht="15.75">
      <c r="A986" s="132"/>
      <c r="B986" s="134"/>
    </row>
    <row r="987" spans="1:2" s="126" customFormat="1" ht="15.75">
      <c r="A987" s="132"/>
      <c r="B987" s="134"/>
    </row>
    <row r="988" spans="1:2" s="126" customFormat="1" ht="15.75">
      <c r="A988" s="132"/>
      <c r="B988" s="134"/>
    </row>
    <row r="989" spans="1:2" s="126" customFormat="1" ht="15.75">
      <c r="A989" s="132"/>
      <c r="B989" s="134"/>
    </row>
    <row r="990" spans="1:2" s="126" customFormat="1" ht="15.75">
      <c r="A990" s="132"/>
      <c r="B990" s="134"/>
    </row>
    <row r="991" spans="1:2" s="126" customFormat="1" ht="15.75">
      <c r="A991" s="132"/>
      <c r="B991" s="134"/>
    </row>
    <row r="992" spans="1:2" s="126" customFormat="1" ht="15.75">
      <c r="A992" s="132"/>
      <c r="B992" s="134"/>
    </row>
    <row r="993" spans="1:2" s="126" customFormat="1" ht="15.75">
      <c r="A993" s="132"/>
      <c r="B993" s="134"/>
    </row>
    <row r="994" spans="1:2" s="126" customFormat="1" ht="15.75">
      <c r="A994" s="132"/>
      <c r="B994" s="134"/>
    </row>
    <row r="995" spans="1:2" s="126" customFormat="1" ht="15.75">
      <c r="A995" s="132"/>
      <c r="B995" s="134"/>
    </row>
    <row r="996" spans="1:2" s="126" customFormat="1" ht="15.75">
      <c r="A996" s="132"/>
      <c r="B996" s="134"/>
    </row>
    <row r="997" spans="1:2" s="126" customFormat="1" ht="15.75">
      <c r="A997" s="132"/>
      <c r="B997" s="134"/>
    </row>
    <row r="998" spans="1:2" s="126" customFormat="1" ht="15.75">
      <c r="A998" s="132"/>
      <c r="B998" s="134"/>
    </row>
    <row r="999" spans="1:2" s="126" customFormat="1" ht="15.75">
      <c r="A999" s="132"/>
      <c r="B999" s="134"/>
    </row>
    <row r="1000" spans="1:2" s="126" customFormat="1" ht="15.75">
      <c r="A1000" s="132"/>
      <c r="B1000" s="134"/>
    </row>
    <row r="1001" spans="1:2" s="126" customFormat="1" ht="15.75">
      <c r="A1001" s="132"/>
      <c r="B1001" s="134"/>
    </row>
    <row r="1002" spans="1:2" s="126" customFormat="1" ht="15.75">
      <c r="A1002" s="132"/>
      <c r="B1002" s="134"/>
    </row>
    <row r="1003" spans="1:2" s="126" customFormat="1" ht="15.75">
      <c r="A1003" s="132"/>
      <c r="B1003" s="134"/>
    </row>
    <row r="1004" spans="1:2" s="126" customFormat="1" ht="15.75">
      <c r="A1004" s="132"/>
      <c r="B1004" s="134"/>
    </row>
    <row r="1005" spans="1:2" s="126" customFormat="1" ht="15.75">
      <c r="A1005" s="132"/>
      <c r="B1005" s="134"/>
    </row>
    <row r="1006" spans="1:2" s="126" customFormat="1" ht="15.75">
      <c r="A1006" s="132"/>
      <c r="B1006" s="134"/>
    </row>
    <row r="1007" spans="1:2" s="126" customFormat="1" ht="15.75">
      <c r="A1007" s="132"/>
      <c r="B1007" s="134"/>
    </row>
    <row r="1008" spans="1:2" s="126" customFormat="1" ht="15.75">
      <c r="A1008" s="132"/>
      <c r="B1008" s="134"/>
    </row>
    <row r="1009" spans="1:2" s="126" customFormat="1" ht="15.75">
      <c r="A1009" s="132"/>
      <c r="B1009" s="134"/>
    </row>
    <row r="1010" spans="1:2" s="126" customFormat="1" ht="15.75">
      <c r="A1010" s="132"/>
      <c r="B1010" s="134"/>
    </row>
    <row r="1011" spans="1:2" s="126" customFormat="1" ht="15.75">
      <c r="A1011" s="132"/>
      <c r="B1011" s="134"/>
    </row>
    <row r="1012" spans="1:2" s="126" customFormat="1" ht="15.75">
      <c r="A1012" s="132"/>
      <c r="B1012" s="134"/>
    </row>
    <row r="1013" spans="1:2" s="126" customFormat="1" ht="15.75">
      <c r="A1013" s="132"/>
      <c r="B1013" s="134"/>
    </row>
    <row r="1014" spans="1:2" s="126" customFormat="1" ht="15.75">
      <c r="A1014" s="132"/>
      <c r="B1014" s="134"/>
    </row>
    <row r="1015" spans="1:2" s="126" customFormat="1" ht="15.75">
      <c r="A1015" s="132"/>
      <c r="B1015" s="134"/>
    </row>
    <row r="1016" spans="1:2" s="126" customFormat="1" ht="15.75">
      <c r="A1016" s="132"/>
      <c r="B1016" s="134"/>
    </row>
    <row r="1017" spans="1:2" s="126" customFormat="1" ht="15.75">
      <c r="A1017" s="132"/>
      <c r="B1017" s="134"/>
    </row>
    <row r="1018" spans="1:2" s="126" customFormat="1" ht="15.75">
      <c r="A1018" s="132"/>
      <c r="B1018" s="134"/>
    </row>
    <row r="1019" spans="1:2" s="126" customFormat="1" ht="15.75">
      <c r="A1019" s="132"/>
      <c r="B1019" s="134"/>
    </row>
    <row r="1020" spans="1:2" s="126" customFormat="1" ht="15.75">
      <c r="A1020" s="132"/>
      <c r="B1020" s="134"/>
    </row>
    <row r="1021" spans="1:2" s="126" customFormat="1" ht="15.75">
      <c r="A1021" s="132"/>
      <c r="B1021" s="134"/>
    </row>
    <row r="1022" spans="1:2" s="126" customFormat="1" ht="15.75">
      <c r="A1022" s="132"/>
      <c r="B1022" s="134"/>
    </row>
    <row r="1023" spans="1:2" s="126" customFormat="1" ht="15.75">
      <c r="A1023" s="132"/>
      <c r="B1023" s="134"/>
    </row>
    <row r="1024" spans="1:2" s="126" customFormat="1" ht="15.75">
      <c r="A1024" s="132"/>
      <c r="B1024" s="134"/>
    </row>
    <row r="1025" spans="1:2" s="126" customFormat="1" ht="15.75">
      <c r="A1025" s="132"/>
      <c r="B1025" s="134"/>
    </row>
    <row r="1026" spans="1:2" s="126" customFormat="1" ht="15.75">
      <c r="A1026" s="132"/>
      <c r="B1026" s="134"/>
    </row>
    <row r="1027" spans="1:2" s="126" customFormat="1" ht="15.75">
      <c r="A1027" s="132"/>
      <c r="B1027" s="134"/>
    </row>
    <row r="1028" spans="1:2" s="126" customFormat="1" ht="15.75">
      <c r="A1028" s="132"/>
      <c r="B1028" s="134"/>
    </row>
    <row r="1029" spans="1:2" s="126" customFormat="1" ht="15.75">
      <c r="A1029" s="132"/>
      <c r="B1029" s="134"/>
    </row>
    <row r="1030" spans="1:2" s="126" customFormat="1" ht="15.75">
      <c r="A1030" s="132"/>
      <c r="B1030" s="134"/>
    </row>
    <row r="1031" spans="1:2" s="126" customFormat="1" ht="15.75">
      <c r="A1031" s="132"/>
      <c r="B1031" s="134"/>
    </row>
    <row r="1032" spans="1:2" s="126" customFormat="1" ht="15.75">
      <c r="A1032" s="132"/>
      <c r="B1032" s="134"/>
    </row>
    <row r="1033" spans="1:2" s="126" customFormat="1" ht="15.75">
      <c r="A1033" s="132"/>
      <c r="B1033" s="134"/>
    </row>
    <row r="1034" spans="1:2" s="126" customFormat="1" ht="15.75">
      <c r="A1034" s="132"/>
      <c r="B1034" s="134"/>
    </row>
    <row r="1035" spans="1:2" s="126" customFormat="1" ht="15.75">
      <c r="A1035" s="132"/>
      <c r="B1035" s="134"/>
    </row>
    <row r="1036" spans="1:2" s="126" customFormat="1" ht="15.75">
      <c r="A1036" s="132"/>
      <c r="B1036" s="134"/>
    </row>
    <row r="1037" spans="1:2" s="126" customFormat="1" ht="15.75">
      <c r="A1037" s="132"/>
      <c r="B1037" s="134"/>
    </row>
    <row r="1038" spans="1:2" s="126" customFormat="1" ht="15.75">
      <c r="A1038" s="132"/>
      <c r="B1038" s="134"/>
    </row>
    <row r="1039" spans="1:2" s="126" customFormat="1" ht="15.75">
      <c r="A1039" s="132"/>
      <c r="B1039" s="134"/>
    </row>
    <row r="1040" spans="1:2" s="126" customFormat="1" ht="15.75">
      <c r="A1040" s="132"/>
      <c r="B1040" s="134"/>
    </row>
    <row r="1041" spans="1:2" s="126" customFormat="1" ht="15.75">
      <c r="A1041" s="132"/>
      <c r="B1041" s="134"/>
    </row>
    <row r="1042" spans="1:2" s="126" customFormat="1" ht="15.75">
      <c r="A1042" s="132"/>
      <c r="B1042" s="134"/>
    </row>
    <row r="1043" spans="1:2" s="126" customFormat="1" ht="15.75">
      <c r="A1043" s="132"/>
      <c r="B1043" s="134"/>
    </row>
    <row r="1044" spans="1:2" s="126" customFormat="1" ht="15.75">
      <c r="A1044" s="132"/>
      <c r="B1044" s="134"/>
    </row>
    <row r="1045" spans="1:2" s="126" customFormat="1" ht="15.75">
      <c r="A1045" s="132"/>
      <c r="B1045" s="134"/>
    </row>
    <row r="1046" spans="1:2" s="126" customFormat="1" ht="15.75">
      <c r="A1046" s="132"/>
      <c r="B1046" s="134"/>
    </row>
    <row r="1047" spans="1:2" s="126" customFormat="1" ht="15.75">
      <c r="A1047" s="132"/>
      <c r="B1047" s="134"/>
    </row>
    <row r="1048" spans="1:2" s="126" customFormat="1" ht="15.75">
      <c r="A1048" s="132"/>
      <c r="B1048" s="134"/>
    </row>
    <row r="1049" spans="1:2" s="126" customFormat="1" ht="15.75">
      <c r="A1049" s="132"/>
      <c r="B1049" s="134"/>
    </row>
    <row r="1050" spans="1:2" s="126" customFormat="1" ht="15.75">
      <c r="A1050" s="132"/>
      <c r="B1050" s="134"/>
    </row>
    <row r="1051" spans="1:2" s="126" customFormat="1" ht="15.75">
      <c r="A1051" s="132"/>
      <c r="B1051" s="134"/>
    </row>
    <row r="1052" spans="1:2" s="126" customFormat="1" ht="15.75">
      <c r="A1052" s="132"/>
      <c r="B1052" s="134"/>
    </row>
    <row r="1053" spans="1:2" s="126" customFormat="1" ht="15.75">
      <c r="A1053" s="132"/>
      <c r="B1053" s="134"/>
    </row>
    <row r="1054" spans="1:2" s="126" customFormat="1" ht="15.75">
      <c r="A1054" s="132"/>
      <c r="B1054" s="134"/>
    </row>
    <row r="1055" spans="1:2" s="126" customFormat="1" ht="15.75">
      <c r="A1055" s="132"/>
      <c r="B1055" s="134"/>
    </row>
    <row r="1056" spans="1:2" s="126" customFormat="1" ht="15.75">
      <c r="A1056" s="132"/>
      <c r="B1056" s="134"/>
    </row>
    <row r="1057" spans="1:2" s="126" customFormat="1" ht="15.75">
      <c r="A1057" s="132"/>
      <c r="B1057" s="134"/>
    </row>
    <row r="1058" spans="1:2" s="126" customFormat="1" ht="15.75">
      <c r="A1058" s="132"/>
      <c r="B1058" s="134"/>
    </row>
    <row r="1059" spans="1:2" s="126" customFormat="1" ht="15.75">
      <c r="A1059" s="132"/>
      <c r="B1059" s="134"/>
    </row>
    <row r="1060" spans="1:2" s="126" customFormat="1" ht="15.75">
      <c r="A1060" s="132"/>
      <c r="B1060" s="134"/>
    </row>
    <row r="1061" spans="1:2" s="126" customFormat="1" ht="15.75">
      <c r="A1061" s="132"/>
      <c r="B1061" s="134"/>
    </row>
    <row r="1062" spans="1:2" s="126" customFormat="1" ht="15.75">
      <c r="A1062" s="132"/>
      <c r="B1062" s="134"/>
    </row>
    <row r="1063" spans="1:2" s="126" customFormat="1" ht="15.75">
      <c r="A1063" s="132"/>
      <c r="B1063" s="134"/>
    </row>
    <row r="1064" spans="1:2" s="126" customFormat="1" ht="15.75">
      <c r="A1064" s="132"/>
      <c r="B1064" s="134"/>
    </row>
    <row r="1065" spans="1:2" s="126" customFormat="1" ht="15.75">
      <c r="A1065" s="132"/>
      <c r="B1065" s="134"/>
    </row>
    <row r="1066" spans="1:2" s="126" customFormat="1" ht="15.75">
      <c r="A1066" s="132"/>
      <c r="B1066" s="134"/>
    </row>
    <row r="1067" spans="1:2" s="126" customFormat="1" ht="15.75">
      <c r="A1067" s="132"/>
      <c r="B1067" s="134"/>
    </row>
    <row r="1068" spans="1:2" s="126" customFormat="1" ht="15.75">
      <c r="A1068" s="132"/>
      <c r="B1068" s="134"/>
    </row>
    <row r="1069" spans="1:2" s="126" customFormat="1" ht="15.75">
      <c r="A1069" s="132"/>
      <c r="B1069" s="134"/>
    </row>
    <row r="1070" spans="1:2" s="126" customFormat="1" ht="15.75">
      <c r="A1070" s="132"/>
      <c r="B1070" s="134"/>
    </row>
    <row r="1071" spans="1:2" s="126" customFormat="1" ht="15.75">
      <c r="A1071" s="132"/>
      <c r="B1071" s="134"/>
    </row>
    <row r="1072" spans="1:2" s="126" customFormat="1" ht="15.75">
      <c r="A1072" s="132"/>
      <c r="B1072" s="134"/>
    </row>
    <row r="1073" spans="1:2" s="126" customFormat="1" ht="15.75">
      <c r="A1073" s="132"/>
      <c r="B1073" s="134"/>
    </row>
    <row r="1074" spans="1:2" s="126" customFormat="1" ht="15.75">
      <c r="A1074" s="132"/>
      <c r="B1074" s="134"/>
    </row>
    <row r="1075" spans="1:2" s="126" customFormat="1" ht="15.75">
      <c r="A1075" s="132"/>
      <c r="B1075" s="134"/>
    </row>
    <row r="1076" spans="1:2" s="126" customFormat="1" ht="15.75">
      <c r="A1076" s="132"/>
      <c r="B1076" s="134"/>
    </row>
    <row r="1077" spans="1:2" s="126" customFormat="1" ht="15.75">
      <c r="A1077" s="132"/>
      <c r="B1077" s="134"/>
    </row>
    <row r="1078" spans="1:2" s="126" customFormat="1" ht="15.75">
      <c r="A1078" s="132"/>
      <c r="B1078" s="134"/>
    </row>
    <row r="1079" spans="1:2" s="126" customFormat="1" ht="15.75">
      <c r="A1079" s="132"/>
      <c r="B1079" s="134"/>
    </row>
    <row r="1080" spans="1:2" s="126" customFormat="1" ht="15.75">
      <c r="A1080" s="132"/>
      <c r="B1080" s="134"/>
    </row>
    <row r="1081" spans="1:2" s="126" customFormat="1" ht="15.75">
      <c r="A1081" s="132"/>
      <c r="B1081" s="134"/>
    </row>
    <row r="1082" spans="1:2" s="126" customFormat="1" ht="15.75">
      <c r="A1082" s="132"/>
      <c r="B1082" s="134"/>
    </row>
    <row r="1083" spans="1:2" s="126" customFormat="1" ht="15.75">
      <c r="A1083" s="132"/>
      <c r="B1083" s="134"/>
    </row>
    <row r="1084" spans="1:2" s="126" customFormat="1" ht="15.75">
      <c r="A1084" s="132"/>
      <c r="B1084" s="134"/>
    </row>
    <row r="1085" spans="1:2" s="126" customFormat="1" ht="15.75">
      <c r="A1085" s="132"/>
      <c r="B1085" s="134"/>
    </row>
    <row r="1086" spans="1:2" s="126" customFormat="1" ht="15.75">
      <c r="A1086" s="132"/>
      <c r="B1086" s="134"/>
    </row>
    <row r="1087" spans="1:2" s="126" customFormat="1" ht="15.75">
      <c r="A1087" s="132"/>
      <c r="B1087" s="134"/>
    </row>
    <row r="1088" spans="1:2" s="126" customFormat="1" ht="15.75">
      <c r="A1088" s="132"/>
      <c r="B1088" s="134"/>
    </row>
    <row r="1089" spans="1:2" s="126" customFormat="1" ht="15.75">
      <c r="A1089" s="132"/>
      <c r="B1089" s="134"/>
    </row>
    <row r="1090" spans="1:2" s="126" customFormat="1" ht="15.75">
      <c r="A1090" s="132"/>
      <c r="B1090" s="134"/>
    </row>
    <row r="1091" spans="1:2" s="126" customFormat="1" ht="15.75">
      <c r="A1091" s="132"/>
      <c r="B1091" s="134"/>
    </row>
    <row r="1092" spans="1:2" s="126" customFormat="1" ht="15.75">
      <c r="A1092" s="132"/>
      <c r="B1092" s="134"/>
    </row>
    <row r="1093" spans="1:2" s="126" customFormat="1" ht="15.75">
      <c r="A1093" s="132"/>
      <c r="B1093" s="134"/>
    </row>
    <row r="1094" spans="1:2" s="126" customFormat="1" ht="15.75">
      <c r="A1094" s="132"/>
      <c r="B1094" s="134"/>
    </row>
    <row r="1095" spans="1:2" s="126" customFormat="1" ht="15.75">
      <c r="A1095" s="132"/>
      <c r="B1095" s="134"/>
    </row>
    <row r="1096" spans="1:2" s="126" customFormat="1" ht="15.75">
      <c r="A1096" s="132"/>
      <c r="B1096" s="134"/>
    </row>
    <row r="1097" spans="1:2" s="126" customFormat="1" ht="15.75">
      <c r="A1097" s="132"/>
      <c r="B1097" s="134"/>
    </row>
    <row r="1098" spans="1:2" s="126" customFormat="1" ht="15.75">
      <c r="A1098" s="132"/>
      <c r="B1098" s="134"/>
    </row>
    <row r="1099" spans="1:2" s="126" customFormat="1" ht="15.75">
      <c r="A1099" s="132"/>
      <c r="B1099" s="134"/>
    </row>
    <row r="1100" spans="1:2" s="126" customFormat="1" ht="15.75">
      <c r="A1100" s="132"/>
      <c r="B1100" s="134"/>
    </row>
    <row r="1101" spans="1:2" s="126" customFormat="1" ht="15.75">
      <c r="A1101" s="132"/>
      <c r="B1101" s="134"/>
    </row>
    <row r="1102" spans="1:2" s="126" customFormat="1" ht="15.75">
      <c r="A1102" s="132"/>
      <c r="B1102" s="134"/>
    </row>
    <row r="1103" spans="1:2" s="126" customFormat="1" ht="15.75">
      <c r="A1103" s="132"/>
      <c r="B1103" s="134"/>
    </row>
    <row r="1104" spans="1:2" s="126" customFormat="1" ht="15.75">
      <c r="A1104" s="132"/>
      <c r="B1104" s="134"/>
    </row>
    <row r="1105" spans="1:2" s="126" customFormat="1" ht="15.75">
      <c r="A1105" s="132"/>
      <c r="B1105" s="134"/>
    </row>
    <row r="1106" spans="1:2" s="126" customFormat="1" ht="15.75">
      <c r="A1106" s="132"/>
      <c r="B1106" s="134"/>
    </row>
    <row r="1107" spans="1:2" s="126" customFormat="1" ht="15.75">
      <c r="A1107" s="132"/>
      <c r="B1107" s="134"/>
    </row>
    <row r="1108" spans="1:2" s="126" customFormat="1" ht="15.75">
      <c r="A1108" s="132"/>
      <c r="B1108" s="134"/>
    </row>
    <row r="1109" spans="1:2" s="126" customFormat="1" ht="15.75">
      <c r="A1109" s="132"/>
      <c r="B1109" s="134"/>
    </row>
    <row r="1110" spans="1:2" s="126" customFormat="1" ht="15.75">
      <c r="A1110" s="132"/>
      <c r="B1110" s="134"/>
    </row>
    <row r="1111" spans="1:2" s="126" customFormat="1" ht="15.75">
      <c r="A1111" s="132"/>
      <c r="B1111" s="134"/>
    </row>
    <row r="1112" spans="1:2" s="126" customFormat="1" ht="15.75">
      <c r="A1112" s="132"/>
      <c r="B1112" s="134"/>
    </row>
    <row r="1113" spans="1:2" s="126" customFormat="1" ht="15.75">
      <c r="A1113" s="132"/>
      <c r="B1113" s="134"/>
    </row>
    <row r="1114" spans="1:2" s="126" customFormat="1" ht="15.75">
      <c r="A1114" s="132"/>
      <c r="B1114" s="134"/>
    </row>
    <row r="1115" spans="1:2" s="126" customFormat="1" ht="15.75">
      <c r="A1115" s="132"/>
      <c r="B1115" s="134"/>
    </row>
    <row r="1116" spans="1:2" s="126" customFormat="1" ht="15.75">
      <c r="A1116" s="132"/>
      <c r="B1116" s="134"/>
    </row>
    <row r="1117" spans="1:2" s="126" customFormat="1" ht="15.75">
      <c r="A1117" s="132"/>
      <c r="B1117" s="134"/>
    </row>
    <row r="1118" spans="1:2" s="126" customFormat="1" ht="15.75">
      <c r="A1118" s="132"/>
      <c r="B1118" s="134"/>
    </row>
    <row r="1119" spans="1:2" s="126" customFormat="1" ht="15.75">
      <c r="A1119" s="132"/>
      <c r="B1119" s="134"/>
    </row>
    <row r="1120" spans="1:2" s="126" customFormat="1" ht="15.75">
      <c r="A1120" s="132"/>
      <c r="B1120" s="134"/>
    </row>
    <row r="1121" spans="1:2" s="126" customFormat="1" ht="15.75">
      <c r="A1121" s="132"/>
      <c r="B1121" s="134"/>
    </row>
    <row r="1122" spans="1:2" s="126" customFormat="1" ht="15.75">
      <c r="A1122" s="132"/>
      <c r="B1122" s="134"/>
    </row>
    <row r="1123" spans="1:2" s="126" customFormat="1" ht="15.75">
      <c r="A1123" s="132"/>
      <c r="B1123" s="134"/>
    </row>
    <row r="1124" spans="1:2" s="126" customFormat="1" ht="15.75">
      <c r="A1124" s="132"/>
      <c r="B1124" s="134"/>
    </row>
    <row r="1125" spans="1:2" s="126" customFormat="1" ht="15.75">
      <c r="A1125" s="132"/>
      <c r="B1125" s="134"/>
    </row>
    <row r="1126" spans="1:2" s="126" customFormat="1" ht="15.75">
      <c r="A1126" s="132"/>
      <c r="B1126" s="134"/>
    </row>
    <row r="1127" spans="1:2" s="126" customFormat="1" ht="15.75">
      <c r="A1127" s="132"/>
      <c r="B1127" s="134"/>
    </row>
    <row r="1128" spans="1:2" s="126" customFormat="1" ht="15.75">
      <c r="A1128" s="132"/>
      <c r="B1128" s="134"/>
    </row>
    <row r="1129" spans="1:2" s="126" customFormat="1" ht="15.75">
      <c r="A1129" s="132"/>
      <c r="B1129" s="134"/>
    </row>
    <row r="1130" spans="1:2" s="126" customFormat="1" ht="15.75">
      <c r="A1130" s="132"/>
      <c r="B1130" s="134"/>
    </row>
    <row r="1131" spans="1:2" s="126" customFormat="1" ht="15.75">
      <c r="A1131" s="132"/>
      <c r="B1131" s="134"/>
    </row>
    <row r="1132" spans="1:2" s="126" customFormat="1" ht="15.75">
      <c r="A1132" s="132"/>
      <c r="B1132" s="134"/>
    </row>
    <row r="1133" spans="1:2" s="126" customFormat="1" ht="15.75">
      <c r="A1133" s="132"/>
      <c r="B1133" s="134"/>
    </row>
    <row r="1134" spans="1:2" s="126" customFormat="1" ht="15.75">
      <c r="A1134" s="132"/>
      <c r="B1134" s="134"/>
    </row>
    <row r="1135" spans="1:2" s="126" customFormat="1" ht="15.75">
      <c r="A1135" s="132"/>
      <c r="B1135" s="134"/>
    </row>
    <row r="1136" spans="1:2" s="126" customFormat="1" ht="15.75">
      <c r="A1136" s="132"/>
      <c r="B1136" s="134"/>
    </row>
    <row r="1137" spans="1:2" s="126" customFormat="1" ht="15.75">
      <c r="A1137" s="132"/>
      <c r="B1137" s="134"/>
    </row>
    <row r="1138" spans="1:2" s="126" customFormat="1" ht="15.75">
      <c r="A1138" s="132"/>
      <c r="B1138" s="134"/>
    </row>
    <row r="1139" spans="1:2" s="126" customFormat="1" ht="15.75">
      <c r="A1139" s="132"/>
      <c r="B1139" s="134"/>
    </row>
    <row r="1140" spans="1:2" s="126" customFormat="1" ht="15.75">
      <c r="A1140" s="132"/>
      <c r="B1140" s="134"/>
    </row>
    <row r="1141" spans="1:2" s="126" customFormat="1" ht="15.75">
      <c r="A1141" s="132"/>
      <c r="B1141" s="134"/>
    </row>
    <row r="1142" spans="1:2" s="126" customFormat="1" ht="15.75">
      <c r="A1142" s="132"/>
      <c r="B1142" s="134"/>
    </row>
    <row r="1143" spans="1:2" s="126" customFormat="1" ht="15.75">
      <c r="A1143" s="132"/>
      <c r="B1143" s="134"/>
    </row>
    <row r="1144" spans="1:2" s="126" customFormat="1" ht="15.75">
      <c r="A1144" s="132"/>
      <c r="B1144" s="134"/>
    </row>
    <row r="1145" spans="1:2" s="126" customFormat="1" ht="15.75">
      <c r="A1145" s="132"/>
      <c r="B1145" s="134"/>
    </row>
    <row r="1146" spans="1:2" s="126" customFormat="1" ht="15.75">
      <c r="A1146" s="132"/>
      <c r="B1146" s="134"/>
    </row>
    <row r="1147" spans="1:2" s="126" customFormat="1" ht="15.75">
      <c r="A1147" s="132"/>
      <c r="B1147" s="134"/>
    </row>
    <row r="1148" spans="1:2" s="126" customFormat="1" ht="15.75">
      <c r="A1148" s="132"/>
      <c r="B1148" s="134"/>
    </row>
    <row r="1149" spans="1:2" s="126" customFormat="1" ht="15.75">
      <c r="A1149" s="132"/>
      <c r="B1149" s="134"/>
    </row>
    <row r="1150" spans="1:2" s="126" customFormat="1" ht="15.75">
      <c r="A1150" s="132"/>
      <c r="B1150" s="134"/>
    </row>
    <row r="1151" spans="1:2" s="126" customFormat="1" ht="15.75">
      <c r="A1151" s="132"/>
      <c r="B1151" s="134"/>
    </row>
    <row r="1152" spans="1:2" s="126" customFormat="1" ht="15.75">
      <c r="A1152" s="132"/>
      <c r="B1152" s="134"/>
    </row>
    <row r="1153" spans="1:2" s="126" customFormat="1" ht="15.75">
      <c r="A1153" s="132"/>
      <c r="B1153" s="134"/>
    </row>
    <row r="1154" spans="1:2" s="126" customFormat="1" ht="15.75">
      <c r="A1154" s="132"/>
      <c r="B1154" s="134"/>
    </row>
    <row r="1155" spans="1:2" s="126" customFormat="1" ht="15.75">
      <c r="A1155" s="132"/>
      <c r="B1155" s="134"/>
    </row>
    <row r="1156" spans="1:2" s="126" customFormat="1" ht="15.75">
      <c r="A1156" s="132"/>
      <c r="B1156" s="134"/>
    </row>
    <row r="1157" spans="1:2" s="126" customFormat="1" ht="15.75">
      <c r="A1157" s="132"/>
      <c r="B1157" s="134"/>
    </row>
    <row r="1158" spans="1:2" s="126" customFormat="1" ht="15.75">
      <c r="A1158" s="132"/>
      <c r="B1158" s="134"/>
    </row>
    <row r="1159" spans="1:2" s="126" customFormat="1" ht="15.75">
      <c r="A1159" s="132"/>
      <c r="B1159" s="134"/>
    </row>
    <row r="1160" spans="1:2" s="126" customFormat="1" ht="15.75">
      <c r="A1160" s="132"/>
      <c r="B1160" s="134"/>
    </row>
    <row r="1161" spans="1:2" s="126" customFormat="1" ht="15.75">
      <c r="A1161" s="132"/>
      <c r="B1161" s="134"/>
    </row>
    <row r="1162" spans="1:2" s="126" customFormat="1" ht="15.75">
      <c r="A1162" s="132"/>
      <c r="B1162" s="134"/>
    </row>
    <row r="1163" spans="1:2" s="126" customFormat="1" ht="15.75">
      <c r="A1163" s="132"/>
      <c r="B1163" s="134"/>
    </row>
    <row r="1164" spans="1:2" s="126" customFormat="1" ht="15.75">
      <c r="A1164" s="132"/>
      <c r="B1164" s="134"/>
    </row>
    <row r="1165" spans="1:2" s="126" customFormat="1" ht="15.75">
      <c r="A1165" s="132"/>
      <c r="B1165" s="134"/>
    </row>
    <row r="1166" spans="1:2" s="126" customFormat="1" ht="15.75">
      <c r="A1166" s="132"/>
      <c r="B1166" s="134"/>
    </row>
    <row r="1167" spans="1:2" s="126" customFormat="1" ht="15.75">
      <c r="A1167" s="132"/>
      <c r="B1167" s="134"/>
    </row>
    <row r="1168" spans="1:2" s="126" customFormat="1" ht="15.75">
      <c r="A1168" s="132"/>
      <c r="B1168" s="134"/>
    </row>
    <row r="1169" spans="1:2" s="126" customFormat="1" ht="15.75">
      <c r="A1169" s="132"/>
      <c r="B1169" s="134"/>
    </row>
    <row r="1170" spans="1:2" s="126" customFormat="1" ht="15.75">
      <c r="A1170" s="132"/>
      <c r="B1170" s="134"/>
    </row>
    <row r="1171" spans="1:2" s="126" customFormat="1" ht="15.75">
      <c r="A1171" s="132"/>
      <c r="B1171" s="134"/>
    </row>
    <row r="1172" spans="1:2" s="126" customFormat="1" ht="15.75">
      <c r="A1172" s="132"/>
      <c r="B1172" s="134"/>
    </row>
    <row r="1173" spans="1:2" s="126" customFormat="1" ht="15.75">
      <c r="A1173" s="132"/>
      <c r="B1173" s="134"/>
    </row>
    <row r="1174" spans="1:2" s="126" customFormat="1" ht="15.75">
      <c r="A1174" s="132"/>
      <c r="B1174" s="134"/>
    </row>
    <row r="1175" spans="1:2" s="126" customFormat="1" ht="15.75">
      <c r="A1175" s="132"/>
      <c r="B1175" s="134"/>
    </row>
    <row r="1176" spans="1:2" s="126" customFormat="1" ht="15.75">
      <c r="A1176" s="132"/>
      <c r="B1176" s="134"/>
    </row>
    <row r="1177" spans="1:2" s="126" customFormat="1" ht="15.75">
      <c r="A1177" s="132"/>
      <c r="B1177" s="134"/>
    </row>
    <row r="1178" spans="1:2" s="126" customFormat="1" ht="15.75">
      <c r="A1178" s="132"/>
      <c r="B1178" s="134"/>
    </row>
    <row r="1179" spans="1:2" s="126" customFormat="1" ht="15.75">
      <c r="A1179" s="132"/>
      <c r="B1179" s="134"/>
    </row>
    <row r="1180" spans="1:2" s="126" customFormat="1" ht="15.75">
      <c r="A1180" s="132"/>
      <c r="B1180" s="134"/>
    </row>
    <row r="1181" spans="1:2" s="126" customFormat="1" ht="15.75">
      <c r="A1181" s="132"/>
      <c r="B1181" s="134"/>
    </row>
    <row r="1182" spans="1:2" s="126" customFormat="1" ht="15.75">
      <c r="A1182" s="132"/>
      <c r="B1182" s="134"/>
    </row>
    <row r="1183" spans="1:2" s="126" customFormat="1" ht="15.75">
      <c r="A1183" s="132"/>
      <c r="B1183" s="134"/>
    </row>
    <row r="1184" spans="1:2" s="126" customFormat="1" ht="15.75">
      <c r="A1184" s="132"/>
      <c r="B1184" s="134"/>
    </row>
    <row r="1185" spans="1:2" s="126" customFormat="1" ht="15.75">
      <c r="A1185" s="132"/>
      <c r="B1185" s="134"/>
    </row>
    <row r="1186" spans="1:2" s="126" customFormat="1" ht="15.75">
      <c r="A1186" s="132"/>
      <c r="B1186" s="134"/>
    </row>
    <row r="1187" spans="1:2" s="126" customFormat="1" ht="15.75">
      <c r="A1187" s="132"/>
      <c r="B1187" s="134"/>
    </row>
    <row r="1188" spans="1:2" s="126" customFormat="1" ht="15.75">
      <c r="A1188" s="132"/>
      <c r="B1188" s="134"/>
    </row>
    <row r="1189" spans="1:2" s="126" customFormat="1" ht="15.75">
      <c r="A1189" s="132"/>
      <c r="B1189" s="134"/>
    </row>
    <row r="1190" spans="1:2" s="126" customFormat="1" ht="15.75">
      <c r="A1190" s="132"/>
      <c r="B1190" s="134"/>
    </row>
    <row r="1191" spans="1:2" s="126" customFormat="1" ht="15.75">
      <c r="A1191" s="132"/>
      <c r="B1191" s="134"/>
    </row>
    <row r="1192" spans="1:2" s="126" customFormat="1" ht="15.75">
      <c r="A1192" s="132"/>
      <c r="B1192" s="134"/>
    </row>
    <row r="1193" spans="1:2" s="126" customFormat="1" ht="15.75">
      <c r="A1193" s="132"/>
      <c r="B1193" s="134"/>
    </row>
    <row r="1194" spans="1:2" s="126" customFormat="1" ht="15.75">
      <c r="A1194" s="132"/>
      <c r="B1194" s="134"/>
    </row>
    <row r="1195" spans="1:2" s="126" customFormat="1" ht="15.75">
      <c r="A1195" s="132"/>
      <c r="B1195" s="134"/>
    </row>
    <row r="1196" spans="1:2" s="126" customFormat="1" ht="15.75">
      <c r="A1196" s="132"/>
      <c r="B1196" s="134"/>
    </row>
    <row r="1197" spans="1:2" s="126" customFormat="1" ht="15.75">
      <c r="A1197" s="132"/>
      <c r="B1197" s="134"/>
    </row>
    <row r="1198" spans="1:2" s="126" customFormat="1" ht="15.75">
      <c r="A1198" s="132"/>
      <c r="B1198" s="134"/>
    </row>
    <row r="1199" spans="1:2" s="126" customFormat="1" ht="15.75">
      <c r="A1199" s="132"/>
      <c r="B1199" s="134"/>
    </row>
    <row r="1200" spans="1:2" s="126" customFormat="1" ht="15.75">
      <c r="A1200" s="132"/>
      <c r="B1200" s="134"/>
    </row>
    <row r="1201" spans="1:2" s="126" customFormat="1" ht="15.75">
      <c r="A1201" s="132"/>
      <c r="B1201" s="134"/>
    </row>
    <row r="1202" spans="1:2" s="126" customFormat="1" ht="15.75">
      <c r="A1202" s="132"/>
      <c r="B1202" s="134"/>
    </row>
    <row r="1203" spans="1:2" s="126" customFormat="1" ht="15.75">
      <c r="A1203" s="132"/>
      <c r="B1203" s="134"/>
    </row>
    <row r="1204" spans="1:2" s="126" customFormat="1" ht="15.75">
      <c r="A1204" s="132"/>
      <c r="B1204" s="134"/>
    </row>
    <row r="1205" spans="1:2" s="126" customFormat="1" ht="15.75">
      <c r="A1205" s="132"/>
      <c r="B1205" s="134"/>
    </row>
    <row r="1206" spans="1:2" s="126" customFormat="1" ht="15.75">
      <c r="A1206" s="132"/>
      <c r="B1206" s="134"/>
    </row>
    <row r="1207" spans="1:2" s="126" customFormat="1" ht="15.75">
      <c r="A1207" s="132"/>
      <c r="B1207" s="134"/>
    </row>
    <row r="1208" spans="1:2" s="126" customFormat="1" ht="15.75">
      <c r="A1208" s="132"/>
      <c r="B1208" s="134"/>
    </row>
    <row r="1209" spans="1:2" s="126" customFormat="1" ht="15.75">
      <c r="A1209" s="132"/>
      <c r="B1209" s="134"/>
    </row>
    <row r="1210" spans="1:2" s="126" customFormat="1" ht="15.75">
      <c r="A1210" s="132"/>
      <c r="B1210" s="134"/>
    </row>
    <row r="1211" spans="1:2" s="126" customFormat="1" ht="15.75">
      <c r="A1211" s="132"/>
      <c r="B1211" s="134"/>
    </row>
    <row r="1212" spans="1:2" s="126" customFormat="1" ht="15.75">
      <c r="A1212" s="132"/>
      <c r="B1212" s="134"/>
    </row>
    <row r="1213" spans="1:2" s="126" customFormat="1" ht="15.75">
      <c r="A1213" s="132"/>
      <c r="B1213" s="134"/>
    </row>
    <row r="1214" spans="1:2" s="126" customFormat="1" ht="15.75">
      <c r="A1214" s="132"/>
      <c r="B1214" s="134"/>
    </row>
    <row r="1215" spans="1:2" s="126" customFormat="1" ht="15.75">
      <c r="A1215" s="132"/>
      <c r="B1215" s="134"/>
    </row>
    <row r="1216" spans="1:2" s="126" customFormat="1" ht="15.75">
      <c r="A1216" s="132"/>
      <c r="B1216" s="134"/>
    </row>
    <row r="1217" spans="1:2" s="126" customFormat="1" ht="15.75">
      <c r="A1217" s="132"/>
      <c r="B1217" s="134"/>
    </row>
    <row r="1218" spans="1:2" s="126" customFormat="1" ht="15.75">
      <c r="A1218" s="132"/>
      <c r="B1218" s="134"/>
    </row>
    <row r="1219" spans="1:2" s="126" customFormat="1" ht="15.75">
      <c r="A1219" s="132"/>
      <c r="B1219" s="134"/>
    </row>
    <row r="1220" spans="1:2" s="126" customFormat="1" ht="15.75">
      <c r="A1220" s="132"/>
      <c r="B1220" s="134"/>
    </row>
    <row r="1221" spans="1:2" s="126" customFormat="1" ht="15.75">
      <c r="A1221" s="132"/>
      <c r="B1221" s="134"/>
    </row>
    <row r="1222" spans="1:2" s="126" customFormat="1" ht="15.75">
      <c r="A1222" s="132"/>
      <c r="B1222" s="134"/>
    </row>
    <row r="1223" spans="1:2" s="126" customFormat="1" ht="15.75">
      <c r="A1223" s="132"/>
      <c r="B1223" s="134"/>
    </row>
    <row r="1224" spans="1:2" s="126" customFormat="1" ht="15.75">
      <c r="A1224" s="132"/>
      <c r="B1224" s="134"/>
    </row>
    <row r="1225" spans="1:2" s="126" customFormat="1" ht="15.75">
      <c r="A1225" s="132"/>
      <c r="B1225" s="134"/>
    </row>
    <row r="1226" spans="1:2" s="126" customFormat="1" ht="15.75">
      <c r="A1226" s="132"/>
      <c r="B1226" s="134"/>
    </row>
    <row r="1227" spans="1:2" s="126" customFormat="1" ht="15.75">
      <c r="A1227" s="132"/>
      <c r="B1227" s="134"/>
    </row>
    <row r="1228" spans="1:2" s="126" customFormat="1" ht="15.75">
      <c r="A1228" s="132"/>
      <c r="B1228" s="134"/>
    </row>
    <row r="1229" spans="1:2" s="126" customFormat="1" ht="15.75">
      <c r="A1229" s="132"/>
      <c r="B1229" s="134"/>
    </row>
    <row r="1230" spans="1:2" s="126" customFormat="1" ht="15.75">
      <c r="A1230" s="132"/>
      <c r="B1230" s="134"/>
    </row>
    <row r="1231" spans="1:2" s="126" customFormat="1" ht="15.75">
      <c r="A1231" s="132"/>
      <c r="B1231" s="134"/>
    </row>
    <row r="1232" spans="1:2" s="126" customFormat="1" ht="15.75">
      <c r="A1232" s="132"/>
      <c r="B1232" s="134"/>
    </row>
    <row r="1233" spans="1:2" s="126" customFormat="1" ht="15.75">
      <c r="A1233" s="132"/>
      <c r="B1233" s="134"/>
    </row>
    <row r="1234" spans="1:2" s="126" customFormat="1" ht="15.75">
      <c r="A1234" s="132"/>
      <c r="B1234" s="134"/>
    </row>
    <row r="1235" spans="1:2" s="126" customFormat="1" ht="15.75">
      <c r="A1235" s="132"/>
      <c r="B1235" s="134"/>
    </row>
    <row r="1236" spans="1:2" s="126" customFormat="1" ht="15.75">
      <c r="A1236" s="132"/>
      <c r="B1236" s="134"/>
    </row>
    <row r="1237" spans="1:2" s="126" customFormat="1" ht="15.75">
      <c r="A1237" s="132"/>
      <c r="B1237" s="134"/>
    </row>
    <row r="1238" spans="1:2" s="126" customFormat="1" ht="15.75">
      <c r="A1238" s="132"/>
      <c r="B1238" s="134"/>
    </row>
    <row r="1239" spans="1:2" s="126" customFormat="1" ht="15.75">
      <c r="A1239" s="132"/>
      <c r="B1239" s="134"/>
    </row>
    <row r="1240" spans="1:2" s="126" customFormat="1" ht="15.75">
      <c r="A1240" s="132"/>
      <c r="B1240" s="134"/>
    </row>
    <row r="1241" spans="1:2" s="126" customFormat="1" ht="15.75">
      <c r="A1241" s="132"/>
      <c r="B1241" s="134"/>
    </row>
    <row r="1242" spans="1:2" s="126" customFormat="1" ht="15.75">
      <c r="A1242" s="132"/>
      <c r="B1242" s="134"/>
    </row>
    <row r="1243" spans="1:2" s="126" customFormat="1" ht="15.75">
      <c r="A1243" s="132"/>
      <c r="B1243" s="134"/>
    </row>
    <row r="1244" spans="1:2" s="126" customFormat="1" ht="15.75">
      <c r="A1244" s="132"/>
      <c r="B1244" s="134"/>
    </row>
    <row r="1245" spans="1:2" s="126" customFormat="1" ht="15.75">
      <c r="A1245" s="132"/>
      <c r="B1245" s="134"/>
    </row>
    <row r="1246" spans="1:2" s="126" customFormat="1" ht="15.75">
      <c r="A1246" s="132"/>
      <c r="B1246" s="134"/>
    </row>
    <row r="1247" spans="1:2" s="126" customFormat="1" ht="15.75">
      <c r="A1247" s="132"/>
      <c r="B1247" s="134"/>
    </row>
    <row r="1248" spans="1:2" s="126" customFormat="1" ht="15.75">
      <c r="A1248" s="132"/>
      <c r="B1248" s="134"/>
    </row>
    <row r="1249" spans="1:2" s="126" customFormat="1" ht="15.75">
      <c r="A1249" s="132"/>
      <c r="B1249" s="134"/>
    </row>
    <row r="1250" spans="1:2" s="126" customFormat="1" ht="15.75">
      <c r="A1250" s="132"/>
      <c r="B1250" s="134"/>
    </row>
    <row r="1251" spans="1:2" s="126" customFormat="1" ht="15.75">
      <c r="A1251" s="132"/>
      <c r="B1251" s="134"/>
    </row>
    <row r="1252" spans="1:2" s="126" customFormat="1" ht="15.75">
      <c r="A1252" s="132"/>
      <c r="B1252" s="134"/>
    </row>
    <row r="1253" spans="1:2" s="126" customFormat="1" ht="15.75">
      <c r="A1253" s="132"/>
      <c r="B1253" s="134"/>
    </row>
    <row r="1254" spans="1:2" s="126" customFormat="1" ht="15.75">
      <c r="A1254" s="132"/>
      <c r="B1254" s="134"/>
    </row>
    <row r="1255" spans="1:2" s="126" customFormat="1" ht="15.75">
      <c r="A1255" s="132"/>
      <c r="B1255" s="134"/>
    </row>
    <row r="1256" spans="1:2" s="126" customFormat="1" ht="15.75">
      <c r="A1256" s="132"/>
      <c r="B1256" s="134"/>
    </row>
    <row r="1257" spans="1:2" s="126" customFormat="1" ht="15.75">
      <c r="A1257" s="132"/>
      <c r="B1257" s="134"/>
    </row>
    <row r="1258" spans="1:2" s="126" customFormat="1" ht="15.75">
      <c r="A1258" s="132"/>
      <c r="B1258" s="134"/>
    </row>
    <row r="1259" spans="1:2" s="126" customFormat="1" ht="15.75">
      <c r="A1259" s="132"/>
      <c r="B1259" s="134"/>
    </row>
    <row r="1260" spans="1:2" s="126" customFormat="1" ht="15.75">
      <c r="A1260" s="132"/>
      <c r="B1260" s="134"/>
    </row>
    <row r="1261" spans="1:2" s="126" customFormat="1" ht="15.75">
      <c r="A1261" s="132"/>
      <c r="B1261" s="134"/>
    </row>
    <row r="1262" spans="1:2" s="126" customFormat="1" ht="15.75">
      <c r="A1262" s="132"/>
      <c r="B1262" s="134"/>
    </row>
    <row r="1263" spans="1:2" s="126" customFormat="1" ht="15.75">
      <c r="A1263" s="132"/>
      <c r="B1263" s="134"/>
    </row>
    <row r="1264" spans="1:2" s="126" customFormat="1" ht="15.75">
      <c r="A1264" s="132"/>
      <c r="B1264" s="134"/>
    </row>
    <row r="1265" spans="1:2" s="126" customFormat="1" ht="15.75">
      <c r="A1265" s="132"/>
      <c r="B1265" s="134"/>
    </row>
    <row r="1266" spans="1:2" s="126" customFormat="1" ht="15.75">
      <c r="A1266" s="132"/>
      <c r="B1266" s="134"/>
    </row>
    <row r="1267" spans="1:2" s="126" customFormat="1" ht="15.75">
      <c r="A1267" s="132"/>
      <c r="B1267" s="134"/>
    </row>
    <row r="1268" spans="1:2" s="126" customFormat="1" ht="15.75">
      <c r="A1268" s="132"/>
      <c r="B1268" s="134"/>
    </row>
    <row r="1269" spans="1:2" s="126" customFormat="1" ht="15.75">
      <c r="A1269" s="132"/>
      <c r="B1269" s="134"/>
    </row>
    <row r="1270" spans="1:2" s="126" customFormat="1" ht="15.75">
      <c r="A1270" s="132"/>
      <c r="B1270" s="134"/>
    </row>
    <row r="1271" spans="1:2" s="126" customFormat="1" ht="15.75">
      <c r="A1271" s="132"/>
      <c r="B1271" s="134"/>
    </row>
    <row r="1272" spans="1:2" s="126" customFormat="1" ht="15.75">
      <c r="A1272" s="132"/>
      <c r="B1272" s="134"/>
    </row>
    <row r="1273" spans="1:2" s="126" customFormat="1" ht="15.75">
      <c r="A1273" s="132"/>
      <c r="B1273" s="134"/>
    </row>
    <row r="1274" spans="1:2" s="126" customFormat="1" ht="15.75">
      <c r="A1274" s="132"/>
      <c r="B1274" s="134"/>
    </row>
    <row r="1275" spans="1:2" s="126" customFormat="1" ht="15.75">
      <c r="A1275" s="132"/>
      <c r="B1275" s="134"/>
    </row>
    <row r="1276" spans="1:2" s="126" customFormat="1" ht="15.75">
      <c r="A1276" s="132"/>
      <c r="B1276" s="134"/>
    </row>
    <row r="1277" spans="1:2" s="126" customFormat="1" ht="15.75">
      <c r="A1277" s="132"/>
      <c r="B1277" s="134"/>
    </row>
    <row r="1278" spans="1:2" s="126" customFormat="1" ht="15.75">
      <c r="A1278" s="132"/>
      <c r="B1278" s="134"/>
    </row>
    <row r="1279" spans="1:2" s="126" customFormat="1" ht="15.75">
      <c r="A1279" s="132"/>
      <c r="B1279" s="134"/>
    </row>
    <row r="1280" spans="1:2" s="126" customFormat="1" ht="15.75">
      <c r="A1280" s="132"/>
      <c r="B1280" s="134"/>
    </row>
    <row r="1281" spans="1:2" s="126" customFormat="1" ht="15.75">
      <c r="A1281" s="132"/>
      <c r="B1281" s="134"/>
    </row>
    <row r="1282" spans="1:2" s="126" customFormat="1" ht="15.75">
      <c r="A1282" s="132"/>
      <c r="B1282" s="134"/>
    </row>
    <row r="1283" spans="1:2" s="126" customFormat="1" ht="15.75">
      <c r="A1283" s="132"/>
      <c r="B1283" s="134"/>
    </row>
    <row r="1284" spans="1:2" s="126" customFormat="1" ht="15.75">
      <c r="A1284" s="132"/>
      <c r="B1284" s="134"/>
    </row>
    <row r="1285" spans="1:2" s="126" customFormat="1" ht="15.75">
      <c r="A1285" s="132"/>
      <c r="B1285" s="134"/>
    </row>
    <row r="1286" spans="1:2" s="126" customFormat="1" ht="15.75">
      <c r="A1286" s="132"/>
      <c r="B1286" s="134"/>
    </row>
    <row r="1287" spans="1:2" s="126" customFormat="1" ht="15.75">
      <c r="A1287" s="132"/>
      <c r="B1287" s="134"/>
    </row>
    <row r="1288" spans="1:2" s="126" customFormat="1" ht="15.75">
      <c r="A1288" s="132"/>
      <c r="B1288" s="134"/>
    </row>
    <row r="1289" spans="1:2" s="126" customFormat="1" ht="15.75">
      <c r="A1289" s="132"/>
      <c r="B1289" s="134"/>
    </row>
    <row r="1290" spans="1:2" s="126" customFormat="1" ht="15.75">
      <c r="A1290" s="132"/>
      <c r="B1290" s="134"/>
    </row>
    <row r="1291" spans="1:2" s="126" customFormat="1" ht="15.75">
      <c r="A1291" s="132"/>
      <c r="B1291" s="134"/>
    </row>
    <row r="1292" spans="1:2" s="126" customFormat="1" ht="15.75">
      <c r="A1292" s="132"/>
      <c r="B1292" s="134"/>
    </row>
    <row r="1293" spans="1:2" s="126" customFormat="1" ht="15.75">
      <c r="A1293" s="132"/>
      <c r="B1293" s="134"/>
    </row>
    <row r="1294" spans="1:2" s="126" customFormat="1" ht="15.75">
      <c r="A1294" s="132"/>
      <c r="B1294" s="134"/>
    </row>
    <row r="1295" spans="1:2" s="126" customFormat="1" ht="15.75">
      <c r="A1295" s="132"/>
      <c r="B1295" s="134"/>
    </row>
    <row r="1296" spans="1:2" s="126" customFormat="1" ht="15.75">
      <c r="A1296" s="132"/>
      <c r="B1296" s="134"/>
    </row>
    <row r="1297" spans="1:2" s="126" customFormat="1" ht="15.75">
      <c r="A1297" s="132"/>
      <c r="B1297" s="134"/>
    </row>
    <row r="1298" spans="1:2" s="126" customFormat="1" ht="15.75">
      <c r="A1298" s="132"/>
      <c r="B1298" s="134"/>
    </row>
    <row r="1299" spans="1:2" s="126" customFormat="1" ht="15.75">
      <c r="A1299" s="132"/>
      <c r="B1299" s="134"/>
    </row>
    <row r="1300" spans="1:2" s="126" customFormat="1" ht="15.75">
      <c r="A1300" s="132"/>
      <c r="B1300" s="134"/>
    </row>
    <row r="1301" spans="1:2" s="126" customFormat="1" ht="15.75">
      <c r="A1301" s="132"/>
      <c r="B1301" s="134"/>
    </row>
    <row r="1302" spans="1:2" s="126" customFormat="1" ht="15.75">
      <c r="A1302" s="132"/>
      <c r="B1302" s="134"/>
    </row>
    <row r="1303" spans="1:2" s="126" customFormat="1" ht="15.75">
      <c r="A1303" s="132"/>
      <c r="B1303" s="134"/>
    </row>
    <row r="1304" spans="1:2" s="126" customFormat="1" ht="15.75">
      <c r="A1304" s="132"/>
      <c r="B1304" s="134"/>
    </row>
    <row r="1305" spans="1:2" s="126" customFormat="1" ht="15.75">
      <c r="A1305" s="132"/>
      <c r="B1305" s="134"/>
    </row>
    <row r="1306" spans="1:2" s="126" customFormat="1" ht="15.75">
      <c r="A1306" s="132"/>
      <c r="B1306" s="134"/>
    </row>
    <row r="1307" spans="1:2" s="126" customFormat="1" ht="15.75">
      <c r="A1307" s="132"/>
      <c r="B1307" s="134"/>
    </row>
    <row r="1308" spans="1:2" s="126" customFormat="1" ht="15.75">
      <c r="A1308" s="132"/>
      <c r="B1308" s="134"/>
    </row>
    <row r="1309" spans="1:2" s="126" customFormat="1" ht="15.75">
      <c r="A1309" s="132"/>
      <c r="B1309" s="134"/>
    </row>
    <row r="1310" spans="1:2" s="126" customFormat="1" ht="15.75">
      <c r="A1310" s="132"/>
      <c r="B1310" s="134"/>
    </row>
    <row r="1311" spans="1:2" s="126" customFormat="1" ht="15.75">
      <c r="A1311" s="132"/>
      <c r="B1311" s="134"/>
    </row>
    <row r="1312" spans="1:2" s="126" customFormat="1" ht="15.75">
      <c r="A1312" s="132"/>
      <c r="B1312" s="134"/>
    </row>
    <row r="1313" spans="1:2" s="126" customFormat="1" ht="15.75">
      <c r="A1313" s="132"/>
      <c r="B1313" s="134"/>
    </row>
    <row r="1314" spans="1:2" s="126" customFormat="1" ht="15.75">
      <c r="A1314" s="132"/>
      <c r="B1314" s="134"/>
    </row>
    <row r="1315" spans="1:2" s="126" customFormat="1" ht="15.75">
      <c r="A1315" s="132"/>
      <c r="B1315" s="134"/>
    </row>
    <row r="1316" spans="1:2" s="126" customFormat="1" ht="15.75">
      <c r="A1316" s="132"/>
      <c r="B1316" s="134"/>
    </row>
    <row r="1317" spans="1:2" s="126" customFormat="1" ht="15.75">
      <c r="A1317" s="132"/>
      <c r="B1317" s="134"/>
    </row>
    <row r="1318" spans="1:2" s="126" customFormat="1" ht="15.75">
      <c r="A1318" s="132"/>
      <c r="B1318" s="134"/>
    </row>
    <row r="1319" spans="1:2" s="126" customFormat="1" ht="15.75">
      <c r="A1319" s="132"/>
      <c r="B1319" s="134"/>
    </row>
    <row r="1320" spans="1:2" s="126" customFormat="1" ht="15.75">
      <c r="A1320" s="132"/>
      <c r="B1320" s="134"/>
    </row>
    <row r="1321" spans="1:2" s="126" customFormat="1" ht="15.75">
      <c r="A1321" s="132"/>
      <c r="B1321" s="134"/>
    </row>
    <row r="1322" spans="1:2" s="126" customFormat="1" ht="15.75">
      <c r="A1322" s="132"/>
      <c r="B1322" s="134"/>
    </row>
    <row r="1323" spans="1:2" s="126" customFormat="1" ht="15.75">
      <c r="A1323" s="132"/>
      <c r="B1323" s="134"/>
    </row>
    <row r="1324" spans="1:2" s="126" customFormat="1" ht="15.75">
      <c r="A1324" s="132"/>
      <c r="B1324" s="134"/>
    </row>
    <row r="1325" spans="1:2" s="126" customFormat="1" ht="15.75">
      <c r="A1325" s="132"/>
      <c r="B1325" s="134"/>
    </row>
    <row r="1326" spans="1:2" s="126" customFormat="1" ht="15.75">
      <c r="A1326" s="132"/>
      <c r="B1326" s="134"/>
    </row>
    <row r="1327" spans="1:2" s="126" customFormat="1" ht="15.75">
      <c r="A1327" s="132"/>
      <c r="B1327" s="134"/>
    </row>
    <row r="1328" spans="1:2" s="126" customFormat="1" ht="15.75">
      <c r="A1328" s="132"/>
      <c r="B1328" s="134"/>
    </row>
    <row r="1329" spans="1:2" s="126" customFormat="1" ht="15.75">
      <c r="A1329" s="132"/>
      <c r="B1329" s="134"/>
    </row>
    <row r="1330" spans="1:2" s="126" customFormat="1" ht="15.75">
      <c r="A1330" s="132"/>
      <c r="B1330" s="134"/>
    </row>
    <row r="1331" spans="1:2" s="126" customFormat="1" ht="15.75">
      <c r="A1331" s="132"/>
      <c r="B1331" s="134"/>
    </row>
    <row r="1332" spans="1:2" s="126" customFormat="1" ht="15.75">
      <c r="A1332" s="132"/>
      <c r="B1332" s="134"/>
    </row>
    <row r="1333" spans="1:2" s="126" customFormat="1" ht="15.75">
      <c r="A1333" s="132"/>
      <c r="B1333" s="134"/>
    </row>
    <row r="1334" spans="1:2" s="126" customFormat="1" ht="15.75">
      <c r="A1334" s="132"/>
      <c r="B1334" s="134"/>
    </row>
    <row r="1335" spans="1:2" s="126" customFormat="1" ht="15.75">
      <c r="A1335" s="132"/>
      <c r="B1335" s="134"/>
    </row>
    <row r="1336" spans="1:2" s="126" customFormat="1" ht="15.75">
      <c r="A1336" s="132"/>
      <c r="B1336" s="134"/>
    </row>
    <row r="1337" spans="1:2" s="126" customFormat="1" ht="15.75">
      <c r="A1337" s="132"/>
      <c r="B1337" s="134"/>
    </row>
    <row r="1338" spans="1:2" s="126" customFormat="1" ht="15.75">
      <c r="A1338" s="132"/>
      <c r="B1338" s="134"/>
    </row>
    <row r="1339" spans="1:2" s="126" customFormat="1" ht="15.75">
      <c r="A1339" s="132"/>
      <c r="B1339" s="134"/>
    </row>
    <row r="1340" spans="1:2" s="126" customFormat="1" ht="15.75">
      <c r="A1340" s="132"/>
      <c r="B1340" s="134"/>
    </row>
    <row r="1341" spans="1:2" s="126" customFormat="1" ht="15.75">
      <c r="A1341" s="132"/>
      <c r="B1341" s="134"/>
    </row>
    <row r="1342" spans="1:2" s="126" customFormat="1" ht="15.75">
      <c r="A1342" s="132"/>
      <c r="B1342" s="134"/>
    </row>
    <row r="1343" spans="1:2" s="126" customFormat="1" ht="15.75">
      <c r="A1343" s="132"/>
      <c r="B1343" s="134"/>
    </row>
    <row r="1344" spans="1:2" s="126" customFormat="1" ht="15.75">
      <c r="A1344" s="132"/>
      <c r="B1344" s="134"/>
    </row>
    <row r="1345" spans="1:2" s="126" customFormat="1" ht="15.75">
      <c r="A1345" s="132"/>
      <c r="B1345" s="134"/>
    </row>
    <row r="1346" spans="1:2" s="126" customFormat="1" ht="15.75">
      <c r="A1346" s="132"/>
      <c r="B1346" s="134"/>
    </row>
    <row r="1347" spans="1:2" s="126" customFormat="1" ht="15.75">
      <c r="A1347" s="132"/>
      <c r="B1347" s="134"/>
    </row>
    <row r="1348" spans="1:2" s="126" customFormat="1" ht="15.75">
      <c r="A1348" s="132"/>
      <c r="B1348" s="134"/>
    </row>
    <row r="1349" spans="1:2" s="126" customFormat="1" ht="15.75">
      <c r="A1349" s="132"/>
      <c r="B1349" s="134"/>
    </row>
    <row r="1350" spans="1:2" s="126" customFormat="1" ht="15.75">
      <c r="A1350" s="132"/>
      <c r="B1350" s="134"/>
    </row>
    <row r="1351" spans="1:2" s="126" customFormat="1" ht="15.75">
      <c r="A1351" s="132"/>
      <c r="B1351" s="134"/>
    </row>
    <row r="1352" spans="1:2" s="126" customFormat="1" ht="15.75">
      <c r="A1352" s="132"/>
      <c r="B1352" s="134"/>
    </row>
    <row r="1353" spans="1:2" s="126" customFormat="1" ht="15.75">
      <c r="A1353" s="132"/>
      <c r="B1353" s="134"/>
    </row>
    <row r="1354" spans="1:2" s="126" customFormat="1" ht="15.75">
      <c r="A1354" s="132"/>
      <c r="B1354" s="134"/>
    </row>
    <row r="1355" spans="1:2" s="126" customFormat="1" ht="15.75">
      <c r="A1355" s="132"/>
      <c r="B1355" s="134"/>
    </row>
    <row r="1356" spans="1:2" s="126" customFormat="1" ht="15.75">
      <c r="A1356" s="132"/>
      <c r="B1356" s="134"/>
    </row>
    <row r="1357" spans="1:2" s="126" customFormat="1" ht="15.75">
      <c r="A1357" s="132"/>
      <c r="B1357" s="134"/>
    </row>
    <row r="1358" spans="1:2" s="126" customFormat="1" ht="15.75">
      <c r="A1358" s="132"/>
      <c r="B1358" s="134"/>
    </row>
    <row r="1359" spans="1:2" s="126" customFormat="1" ht="15.75">
      <c r="A1359" s="132"/>
      <c r="B1359" s="134"/>
    </row>
    <row r="1360" spans="1:2" s="126" customFormat="1" ht="15.75">
      <c r="A1360" s="132"/>
      <c r="B1360" s="134"/>
    </row>
    <row r="1361" spans="1:2" s="126" customFormat="1" ht="15.75">
      <c r="A1361" s="132"/>
      <c r="B1361" s="134"/>
    </row>
    <row r="1362" spans="1:2" s="126" customFormat="1" ht="15.75">
      <c r="A1362" s="132"/>
      <c r="B1362" s="134"/>
    </row>
    <row r="1363" spans="1:2" s="126" customFormat="1" ht="15.75">
      <c r="A1363" s="132"/>
      <c r="B1363" s="134"/>
    </row>
    <row r="1364" spans="1:2" s="126" customFormat="1" ht="15.75">
      <c r="A1364" s="132"/>
      <c r="B1364" s="134"/>
    </row>
    <row r="1365" spans="1:2" s="126" customFormat="1" ht="15.75">
      <c r="A1365" s="132"/>
      <c r="B1365" s="134"/>
    </row>
    <row r="1366" spans="1:2" s="126" customFormat="1" ht="15.75">
      <c r="A1366" s="132"/>
      <c r="B1366" s="134"/>
    </row>
    <row r="1367" spans="1:2" s="126" customFormat="1" ht="15.75">
      <c r="A1367" s="132"/>
      <c r="B1367" s="134"/>
    </row>
    <row r="1368" spans="1:2" s="126" customFormat="1" ht="15.75">
      <c r="A1368" s="132"/>
      <c r="B1368" s="134"/>
    </row>
    <row r="1369" spans="1:2" s="126" customFormat="1" ht="15.75">
      <c r="A1369" s="132"/>
      <c r="B1369" s="134"/>
    </row>
    <row r="1370" spans="1:2" s="126" customFormat="1" ht="15.75">
      <c r="A1370" s="132"/>
      <c r="B1370" s="134"/>
    </row>
    <row r="1371" spans="1:2" s="126" customFormat="1" ht="15.75">
      <c r="A1371" s="132"/>
      <c r="B1371" s="134"/>
    </row>
    <row r="1372" spans="1:2" s="126" customFormat="1" ht="15.75">
      <c r="A1372" s="132"/>
      <c r="B1372" s="134"/>
    </row>
    <row r="1373" spans="1:2" s="126" customFormat="1" ht="15.75">
      <c r="A1373" s="132"/>
      <c r="B1373" s="134"/>
    </row>
    <row r="1374" spans="1:2" s="126" customFormat="1" ht="15.75">
      <c r="A1374" s="132"/>
      <c r="B1374" s="134"/>
    </row>
    <row r="1375" spans="1:2" s="126" customFormat="1" ht="15.75">
      <c r="A1375" s="132"/>
      <c r="B1375" s="134"/>
    </row>
    <row r="1376" spans="1:2" s="126" customFormat="1" ht="15.75">
      <c r="A1376" s="132"/>
      <c r="B1376" s="134"/>
    </row>
    <row r="1377" spans="1:2" s="126" customFormat="1" ht="15.75">
      <c r="A1377" s="132"/>
      <c r="B1377" s="134"/>
    </row>
    <row r="1378" spans="1:2" s="126" customFormat="1" ht="15.75">
      <c r="A1378" s="132"/>
      <c r="B1378" s="134"/>
    </row>
    <row r="1379" spans="1:2" s="126" customFormat="1" ht="15.75">
      <c r="A1379" s="132"/>
      <c r="B1379" s="134"/>
    </row>
    <row r="1380" spans="1:2" s="126" customFormat="1" ht="15.75">
      <c r="A1380" s="132"/>
      <c r="B1380" s="134"/>
    </row>
    <row r="1381" spans="1:2" s="126" customFormat="1" ht="15.75">
      <c r="A1381" s="132"/>
      <c r="B1381" s="134"/>
    </row>
    <row r="1382" spans="1:2" s="126" customFormat="1" ht="15.75">
      <c r="A1382" s="132"/>
      <c r="B1382" s="134"/>
    </row>
    <row r="1383" spans="1:2" s="126" customFormat="1" ht="15.75">
      <c r="A1383" s="132"/>
      <c r="B1383" s="134"/>
    </row>
    <row r="1384" spans="1:2" s="126" customFormat="1" ht="15.75">
      <c r="A1384" s="132"/>
      <c r="B1384" s="134"/>
    </row>
    <row r="1385" spans="1:2" s="126" customFormat="1" ht="15.75">
      <c r="A1385" s="132"/>
      <c r="B1385" s="134"/>
    </row>
    <row r="1386" spans="1:2" s="126" customFormat="1" ht="15.75">
      <c r="A1386" s="132"/>
      <c r="B1386" s="134"/>
    </row>
    <row r="1387" spans="1:2" s="126" customFormat="1" ht="15.75">
      <c r="A1387" s="132"/>
      <c r="B1387" s="134"/>
    </row>
    <row r="1388" spans="1:2" s="126" customFormat="1" ht="15.75">
      <c r="A1388" s="132"/>
      <c r="B1388" s="134"/>
    </row>
    <row r="1389" spans="1:2" s="126" customFormat="1" ht="15.75">
      <c r="A1389" s="132"/>
      <c r="B1389" s="134"/>
    </row>
    <row r="1390" spans="1:2" s="126" customFormat="1" ht="15.75">
      <c r="A1390" s="132"/>
      <c r="B1390" s="134"/>
    </row>
    <row r="1391" spans="1:2" s="126" customFormat="1" ht="15.75">
      <c r="A1391" s="132"/>
      <c r="B1391" s="134"/>
    </row>
    <row r="1392" spans="1:2" s="126" customFormat="1" ht="15.75">
      <c r="A1392" s="132"/>
      <c r="B1392" s="134"/>
    </row>
    <row r="1393" spans="1:2" s="126" customFormat="1" ht="15.75">
      <c r="A1393" s="132"/>
      <c r="B1393" s="134"/>
    </row>
    <row r="1394" spans="1:2" s="126" customFormat="1" ht="15.75">
      <c r="A1394" s="132"/>
      <c r="B1394" s="134"/>
    </row>
    <row r="1395" spans="1:2" s="126" customFormat="1" ht="15.75">
      <c r="A1395" s="132"/>
      <c r="B1395" s="134"/>
    </row>
    <row r="1396" spans="1:2" s="126" customFormat="1" ht="15.75">
      <c r="A1396" s="132"/>
      <c r="B1396" s="134"/>
    </row>
    <row r="1397" spans="1:2" s="126" customFormat="1" ht="15.75">
      <c r="A1397" s="132"/>
      <c r="B1397" s="134"/>
    </row>
    <row r="1398" spans="1:2" s="126" customFormat="1" ht="15.75">
      <c r="A1398" s="132"/>
      <c r="B1398" s="134"/>
    </row>
    <row r="1399" spans="1:2" s="126" customFormat="1" ht="15.75">
      <c r="A1399" s="132"/>
      <c r="B1399" s="134"/>
    </row>
    <row r="1400" spans="1:2" s="126" customFormat="1" ht="15.75">
      <c r="A1400" s="132"/>
      <c r="B1400" s="134"/>
    </row>
    <row r="1401" spans="1:2" s="126" customFormat="1" ht="15.75">
      <c r="A1401" s="132"/>
      <c r="B1401" s="134"/>
    </row>
    <row r="1402" spans="1:2" s="126" customFormat="1" ht="15.75">
      <c r="A1402" s="132"/>
      <c r="B1402" s="134"/>
    </row>
    <row r="1403" spans="1:2" s="126" customFormat="1" ht="15.75">
      <c r="A1403" s="132"/>
      <c r="B1403" s="134"/>
    </row>
    <row r="1404" spans="1:2" s="126" customFormat="1" ht="15.75">
      <c r="A1404" s="132"/>
      <c r="B1404" s="134"/>
    </row>
    <row r="1405" spans="1:2" s="126" customFormat="1" ht="15.75">
      <c r="A1405" s="132"/>
      <c r="B1405" s="134"/>
    </row>
    <row r="1406" spans="1:2" s="126" customFormat="1" ht="15.75">
      <c r="A1406" s="132"/>
      <c r="B1406" s="134"/>
    </row>
    <row r="1407" spans="1:2" s="126" customFormat="1" ht="15.75">
      <c r="A1407" s="132"/>
      <c r="B1407" s="134"/>
    </row>
    <row r="1408" spans="1:2" s="126" customFormat="1" ht="15.75">
      <c r="A1408" s="132"/>
      <c r="B1408" s="134"/>
    </row>
    <row r="1409" spans="1:2" s="126" customFormat="1" ht="15.75">
      <c r="A1409" s="132"/>
      <c r="B1409" s="134"/>
    </row>
    <row r="1410" spans="1:2" s="126" customFormat="1" ht="15.75">
      <c r="A1410" s="132"/>
      <c r="B1410" s="134"/>
    </row>
    <row r="1411" spans="1:2" s="126" customFormat="1" ht="15.75">
      <c r="A1411" s="132"/>
      <c r="B1411" s="134"/>
    </row>
    <row r="1412" spans="1:2" s="126" customFormat="1" ht="15.75">
      <c r="A1412" s="132"/>
      <c r="B1412" s="134"/>
    </row>
    <row r="1413" spans="1:2" s="126" customFormat="1" ht="15.75">
      <c r="A1413" s="132"/>
      <c r="B1413" s="134"/>
    </row>
    <row r="1414" spans="1:2" s="126" customFormat="1" ht="15.75">
      <c r="A1414" s="132"/>
      <c r="B1414" s="134"/>
    </row>
    <row r="1415" spans="1:2" s="126" customFormat="1" ht="15.75">
      <c r="A1415" s="132"/>
      <c r="B1415" s="134"/>
    </row>
    <row r="1416" spans="1:2" s="126" customFormat="1" ht="15.75">
      <c r="A1416" s="132"/>
      <c r="B1416" s="134"/>
    </row>
    <row r="1417" spans="1:2" s="126" customFormat="1" ht="15.75">
      <c r="A1417" s="132"/>
      <c r="B1417" s="134"/>
    </row>
    <row r="1418" spans="1:2" s="126" customFormat="1" ht="15.75">
      <c r="A1418" s="132"/>
      <c r="B1418" s="134"/>
    </row>
    <row r="1419" spans="1:2" s="126" customFormat="1" ht="15.75">
      <c r="A1419" s="132"/>
      <c r="B1419" s="134"/>
    </row>
    <row r="1420" spans="1:2" s="126" customFormat="1" ht="15.75">
      <c r="A1420" s="132"/>
      <c r="B1420" s="134"/>
    </row>
    <row r="1421" spans="1:2" s="126" customFormat="1" ht="15.75">
      <c r="A1421" s="132"/>
      <c r="B1421" s="134"/>
    </row>
    <row r="1422" spans="1:2" s="126" customFormat="1" ht="15.75">
      <c r="A1422" s="132"/>
      <c r="B1422" s="134"/>
    </row>
    <row r="1423" spans="1:2" s="126" customFormat="1" ht="15.75">
      <c r="A1423" s="132"/>
      <c r="B1423" s="134"/>
    </row>
    <row r="1424" spans="1:2" s="126" customFormat="1" ht="15.75">
      <c r="A1424" s="132"/>
      <c r="B1424" s="134"/>
    </row>
    <row r="1425" spans="1:2" s="126" customFormat="1" ht="15.75">
      <c r="A1425" s="132"/>
      <c r="B1425" s="134"/>
    </row>
    <row r="1426" spans="1:2" s="126" customFormat="1" ht="15.75">
      <c r="A1426" s="132"/>
      <c r="B1426" s="134"/>
    </row>
    <row r="1427" spans="1:2" s="126" customFormat="1" ht="15.75">
      <c r="A1427" s="132"/>
      <c r="B1427" s="134"/>
    </row>
    <row r="1428" spans="1:2" s="126" customFormat="1" ht="15.75">
      <c r="A1428" s="132"/>
      <c r="B1428" s="134"/>
    </row>
    <row r="1429" spans="1:2" s="126" customFormat="1" ht="15.75">
      <c r="A1429" s="132"/>
      <c r="B1429" s="134"/>
    </row>
    <row r="1430" spans="1:2" s="126" customFormat="1" ht="15.75">
      <c r="A1430" s="132"/>
      <c r="B1430" s="134"/>
    </row>
    <row r="1431" spans="1:2" s="126" customFormat="1" ht="15.75">
      <c r="A1431" s="132"/>
      <c r="B1431" s="134"/>
    </row>
    <row r="1432" spans="1:2" s="126" customFormat="1" ht="15.75">
      <c r="A1432" s="132"/>
      <c r="B1432" s="134"/>
    </row>
    <row r="1433" spans="1:2" s="126" customFormat="1" ht="15.75">
      <c r="A1433" s="132"/>
      <c r="B1433" s="134"/>
    </row>
    <row r="1434" spans="1:2" s="126" customFormat="1" ht="15.75">
      <c r="A1434" s="132"/>
      <c r="B1434" s="134"/>
    </row>
    <row r="1435" spans="1:2" s="126" customFormat="1" ht="15.75">
      <c r="A1435" s="132"/>
      <c r="B1435" s="134"/>
    </row>
    <row r="1436" spans="1:2" s="126" customFormat="1" ht="15.75">
      <c r="A1436" s="132"/>
      <c r="B1436" s="134"/>
    </row>
    <row r="1437" spans="1:2" s="126" customFormat="1" ht="15.75">
      <c r="A1437" s="132"/>
      <c r="B1437" s="134"/>
    </row>
    <row r="1438" spans="1:2" s="126" customFormat="1" ht="15.75">
      <c r="A1438" s="132"/>
      <c r="B1438" s="134"/>
    </row>
    <row r="1439" spans="1:2" s="126" customFormat="1" ht="15.75">
      <c r="A1439" s="132"/>
      <c r="B1439" s="134"/>
    </row>
    <row r="1440" spans="1:2" s="126" customFormat="1" ht="15.75">
      <c r="A1440" s="132"/>
      <c r="B1440" s="134"/>
    </row>
    <row r="1441" spans="1:2" s="126" customFormat="1" ht="15.75">
      <c r="A1441" s="132"/>
      <c r="B1441" s="134"/>
    </row>
    <row r="1442" spans="1:2" s="126" customFormat="1" ht="15.75">
      <c r="A1442" s="132"/>
      <c r="B1442" s="134"/>
    </row>
    <row r="1443" spans="1:2" s="126" customFormat="1" ht="15.75">
      <c r="A1443" s="132"/>
      <c r="B1443" s="134"/>
    </row>
    <row r="1444" spans="1:2" s="126" customFormat="1" ht="15.75">
      <c r="A1444" s="132"/>
      <c r="B1444" s="134"/>
    </row>
    <row r="1445" spans="1:2" s="126" customFormat="1" ht="15.75">
      <c r="A1445" s="132"/>
      <c r="B1445" s="134"/>
    </row>
    <row r="1446" spans="1:2" s="126" customFormat="1" ht="15.75">
      <c r="A1446" s="132"/>
      <c r="B1446" s="134"/>
    </row>
    <row r="1447" spans="1:2" s="126" customFormat="1" ht="15.75">
      <c r="A1447" s="132"/>
      <c r="B1447" s="134"/>
    </row>
    <row r="1448" spans="1:2" s="126" customFormat="1" ht="15.75">
      <c r="A1448" s="132"/>
      <c r="B1448" s="134"/>
    </row>
    <row r="1449" spans="1:2" s="126" customFormat="1" ht="15.75">
      <c r="A1449" s="132"/>
      <c r="B1449" s="134"/>
    </row>
    <row r="1450" spans="1:2" s="126" customFormat="1" ht="15.75">
      <c r="A1450" s="132"/>
      <c r="B1450" s="134"/>
    </row>
    <row r="1451" spans="1:2" s="126" customFormat="1" ht="15.75">
      <c r="A1451" s="132"/>
      <c r="B1451" s="134"/>
    </row>
    <row r="1452" spans="1:2" s="126" customFormat="1" ht="15.75">
      <c r="A1452" s="132"/>
      <c r="B1452" s="134"/>
    </row>
    <row r="1453" spans="1:2" s="126" customFormat="1" ht="15.75">
      <c r="A1453" s="132"/>
      <c r="B1453" s="134"/>
    </row>
    <row r="1454" spans="1:2" s="126" customFormat="1" ht="15.75">
      <c r="A1454" s="132"/>
      <c r="B1454" s="134"/>
    </row>
    <row r="1455" spans="1:2" s="126" customFormat="1" ht="15.75">
      <c r="A1455" s="132"/>
      <c r="B1455" s="134"/>
    </row>
    <row r="1456" spans="1:2" s="126" customFormat="1" ht="15.75">
      <c r="A1456" s="132"/>
      <c r="B1456" s="134"/>
    </row>
    <row r="1457" spans="1:2" s="126" customFormat="1" ht="15.75">
      <c r="A1457" s="132"/>
      <c r="B1457" s="134"/>
    </row>
    <row r="1458" spans="1:2" s="126" customFormat="1" ht="15.75">
      <c r="A1458" s="132"/>
      <c r="B1458" s="134"/>
    </row>
    <row r="1459" spans="1:2" s="126" customFormat="1" ht="15.75">
      <c r="A1459" s="132"/>
      <c r="B1459" s="134"/>
    </row>
    <row r="1460" spans="1:2" s="126" customFormat="1" ht="15.75">
      <c r="A1460" s="132"/>
      <c r="B1460" s="134"/>
    </row>
    <row r="1461" spans="1:2" s="126" customFormat="1" ht="15.75">
      <c r="A1461" s="132"/>
      <c r="B1461" s="134"/>
    </row>
    <row r="1462" spans="1:2" s="126" customFormat="1" ht="15.75">
      <c r="A1462" s="132"/>
      <c r="B1462" s="134"/>
    </row>
    <row r="1463" spans="1:2" s="126" customFormat="1" ht="15.75">
      <c r="A1463" s="132"/>
      <c r="B1463" s="134"/>
    </row>
    <row r="1464" spans="1:2" s="126" customFormat="1" ht="15.75">
      <c r="A1464" s="132"/>
      <c r="B1464" s="134"/>
    </row>
    <row r="1465" spans="1:2" s="126" customFormat="1" ht="15.75">
      <c r="A1465" s="132"/>
      <c r="B1465" s="134"/>
    </row>
    <row r="1466" spans="1:2" s="126" customFormat="1" ht="15.75">
      <c r="A1466" s="132"/>
      <c r="B1466" s="134"/>
    </row>
    <row r="1467" spans="1:2" s="126" customFormat="1" ht="15.75">
      <c r="A1467" s="132"/>
      <c r="B1467" s="134"/>
    </row>
    <row r="1468" spans="1:2" s="126" customFormat="1" ht="15.75">
      <c r="A1468" s="132"/>
      <c r="B1468" s="134"/>
    </row>
    <row r="1469" spans="1:2" s="126" customFormat="1" ht="15.75">
      <c r="A1469" s="132"/>
      <c r="B1469" s="134"/>
    </row>
    <row r="1470" spans="1:2" s="126" customFormat="1" ht="15.75">
      <c r="A1470" s="132"/>
      <c r="B1470" s="134"/>
    </row>
    <row r="1471" spans="1:2" s="126" customFormat="1" ht="15.75">
      <c r="A1471" s="132"/>
      <c r="B1471" s="134"/>
    </row>
    <row r="1472" spans="1:2" s="126" customFormat="1" ht="15.75">
      <c r="A1472" s="132"/>
      <c r="B1472" s="134"/>
    </row>
    <row r="1473" spans="1:2" s="126" customFormat="1" ht="15.75">
      <c r="A1473" s="132"/>
      <c r="B1473" s="134"/>
    </row>
    <row r="1474" spans="1:2" s="126" customFormat="1" ht="15.75">
      <c r="A1474" s="132"/>
      <c r="B1474" s="134"/>
    </row>
    <row r="1475" spans="1:2" s="126" customFormat="1" ht="15.75">
      <c r="A1475" s="132"/>
      <c r="B1475" s="134"/>
    </row>
    <row r="1476" spans="1:2" s="126" customFormat="1" ht="15.75">
      <c r="A1476" s="132"/>
      <c r="B1476" s="134"/>
    </row>
    <row r="1477" spans="1:2" s="126" customFormat="1" ht="15.75">
      <c r="A1477" s="132"/>
      <c r="B1477" s="134"/>
    </row>
    <row r="1478" spans="1:2" s="126" customFormat="1" ht="15.75">
      <c r="A1478" s="132"/>
      <c r="B1478" s="134"/>
    </row>
    <row r="1479" spans="1:2" s="126" customFormat="1" ht="15.75">
      <c r="A1479" s="132"/>
      <c r="B1479" s="134"/>
    </row>
    <row r="1480" spans="1:2" s="126" customFormat="1" ht="15.75">
      <c r="A1480" s="132"/>
      <c r="B1480" s="134"/>
    </row>
    <row r="1481" spans="1:2" s="126" customFormat="1" ht="15.75">
      <c r="A1481" s="132"/>
      <c r="B1481" s="134"/>
    </row>
    <row r="1482" spans="1:2" s="126" customFormat="1" ht="15.75">
      <c r="A1482" s="132"/>
      <c r="B1482" s="134"/>
    </row>
    <row r="1483" spans="1:2" s="126" customFormat="1" ht="15.75">
      <c r="A1483" s="132"/>
      <c r="B1483" s="134"/>
    </row>
    <row r="1484" spans="1:2" s="126" customFormat="1" ht="15.75">
      <c r="A1484" s="132"/>
      <c r="B1484" s="134"/>
    </row>
    <row r="1485" spans="1:2" s="126" customFormat="1" ht="15.75">
      <c r="A1485" s="132"/>
      <c r="B1485" s="134"/>
    </row>
    <row r="1486" spans="1:2" s="126" customFormat="1" ht="15.75">
      <c r="A1486" s="132"/>
      <c r="B1486" s="134"/>
    </row>
    <row r="1487" spans="1:2" s="126" customFormat="1" ht="15.75">
      <c r="A1487" s="132"/>
      <c r="B1487" s="134"/>
    </row>
    <row r="1488" spans="1:2" s="126" customFormat="1" ht="15.75">
      <c r="A1488" s="132"/>
      <c r="B1488" s="134"/>
    </row>
    <row r="1489" spans="1:2" s="126" customFormat="1" ht="15.75">
      <c r="A1489" s="132"/>
      <c r="B1489" s="134"/>
    </row>
    <row r="1490" spans="1:2" s="126" customFormat="1" ht="15.75">
      <c r="A1490" s="132"/>
      <c r="B1490" s="134"/>
    </row>
    <row r="1491" spans="1:2" s="126" customFormat="1" ht="15.75">
      <c r="A1491" s="132"/>
      <c r="B1491" s="134"/>
    </row>
    <row r="1492" spans="1:2" s="126" customFormat="1" ht="15.75">
      <c r="A1492" s="132"/>
      <c r="B1492" s="134"/>
    </row>
    <row r="1493" spans="1:2" s="126" customFormat="1" ht="15.75">
      <c r="A1493" s="132"/>
      <c r="B1493" s="134"/>
    </row>
    <row r="1494" spans="1:2" s="126" customFormat="1" ht="15.75">
      <c r="A1494" s="132"/>
      <c r="B1494" s="134"/>
    </row>
    <row r="1495" spans="1:2" s="126" customFormat="1" ht="15.75">
      <c r="A1495" s="132"/>
      <c r="B1495" s="134"/>
    </row>
    <row r="1496" spans="1:2" s="126" customFormat="1" ht="15.75">
      <c r="A1496" s="132"/>
      <c r="B1496" s="134"/>
    </row>
    <row r="1497" spans="1:2" s="126" customFormat="1" ht="15.75">
      <c r="A1497" s="132"/>
      <c r="B1497" s="134"/>
    </row>
    <row r="1498" spans="1:2" s="126" customFormat="1" ht="15.75">
      <c r="A1498" s="132"/>
      <c r="B1498" s="134"/>
    </row>
    <row r="1499" spans="1:2" s="126" customFormat="1" ht="15.75">
      <c r="A1499" s="132"/>
      <c r="B1499" s="134"/>
    </row>
    <row r="1500" spans="1:2" s="126" customFormat="1" ht="15.75">
      <c r="A1500" s="132"/>
      <c r="B1500" s="134"/>
    </row>
    <row r="1501" spans="1:2" s="126" customFormat="1" ht="15.75">
      <c r="A1501" s="132"/>
      <c r="B1501" s="134"/>
    </row>
    <row r="1502" spans="1:2" s="126" customFormat="1" ht="15.75">
      <c r="A1502" s="132"/>
      <c r="B1502" s="134"/>
    </row>
    <row r="1503" spans="1:2" s="126" customFormat="1" ht="15.75">
      <c r="A1503" s="132"/>
      <c r="B1503" s="134"/>
    </row>
    <row r="1504" spans="1:2" s="126" customFormat="1" ht="15.75">
      <c r="A1504" s="132"/>
      <c r="B1504" s="134"/>
    </row>
    <row r="1505" spans="1:2" s="126" customFormat="1" ht="15.75">
      <c r="A1505" s="132"/>
      <c r="B1505" s="134"/>
    </row>
    <row r="1506" spans="1:2" s="126" customFormat="1" ht="15.75">
      <c r="A1506" s="132"/>
      <c r="B1506" s="134"/>
    </row>
    <row r="1507" spans="1:2" s="126" customFormat="1" ht="15.75">
      <c r="A1507" s="132"/>
      <c r="B1507" s="134"/>
    </row>
    <row r="1508" spans="1:2" s="126" customFormat="1" ht="15.75">
      <c r="A1508" s="132"/>
      <c r="B1508" s="134"/>
    </row>
    <row r="1509" spans="1:2" s="126" customFormat="1" ht="15.75">
      <c r="A1509" s="132"/>
      <c r="B1509" s="134"/>
    </row>
    <row r="1510" spans="1:2" s="126" customFormat="1" ht="15.75">
      <c r="A1510" s="132"/>
      <c r="B1510" s="134"/>
    </row>
    <row r="1511" spans="1:2" s="126" customFormat="1" ht="15.75">
      <c r="A1511" s="132"/>
      <c r="B1511" s="134"/>
    </row>
    <row r="1512" spans="1:2" s="126" customFormat="1" ht="15.75">
      <c r="A1512" s="132"/>
      <c r="B1512" s="134"/>
    </row>
    <row r="1513" spans="1:2" s="126" customFormat="1" ht="15.75">
      <c r="A1513" s="132"/>
      <c r="B1513" s="134"/>
    </row>
    <row r="1514" spans="1:2" s="126" customFormat="1" ht="15.75">
      <c r="A1514" s="132"/>
      <c r="B1514" s="134"/>
    </row>
    <row r="1515" spans="1:2" s="126" customFormat="1" ht="15.75">
      <c r="A1515" s="132"/>
      <c r="B1515" s="134"/>
    </row>
    <row r="1516" spans="1:2" s="126" customFormat="1" ht="15.75">
      <c r="A1516" s="132"/>
      <c r="B1516" s="134"/>
    </row>
    <row r="1517" spans="1:2" s="126" customFormat="1" ht="15.75">
      <c r="A1517" s="132"/>
      <c r="B1517" s="134"/>
    </row>
    <row r="1518" spans="1:2" s="126" customFormat="1" ht="15.75">
      <c r="A1518" s="132"/>
      <c r="B1518" s="134"/>
    </row>
    <row r="1519" spans="1:2" s="126" customFormat="1" ht="15.75">
      <c r="A1519" s="132"/>
      <c r="B1519" s="134"/>
    </row>
    <row r="1520" spans="1:2" s="126" customFormat="1" ht="15.75">
      <c r="A1520" s="132"/>
      <c r="B1520" s="134"/>
    </row>
    <row r="1521" spans="1:2" s="126" customFormat="1" ht="15.75">
      <c r="A1521" s="132"/>
      <c r="B1521" s="134"/>
    </row>
    <row r="1522" spans="1:2" s="126" customFormat="1" ht="15.75">
      <c r="A1522" s="132"/>
      <c r="B1522" s="134"/>
    </row>
    <row r="1523" spans="1:2" s="126" customFormat="1" ht="15.75">
      <c r="A1523" s="132"/>
      <c r="B1523" s="134"/>
    </row>
    <row r="1524" spans="1:2" s="126" customFormat="1" ht="15.75">
      <c r="A1524" s="132"/>
      <c r="B1524" s="134"/>
    </row>
    <row r="1525" spans="1:2" s="126" customFormat="1" ht="15.75">
      <c r="A1525" s="132"/>
      <c r="B1525" s="134"/>
    </row>
    <row r="1526" spans="1:2" s="126" customFormat="1" ht="15.75">
      <c r="A1526" s="132"/>
      <c r="B1526" s="134"/>
    </row>
    <row r="1527" spans="1:2" s="126" customFormat="1" ht="15.75">
      <c r="A1527" s="132"/>
      <c r="B1527" s="134"/>
    </row>
    <row r="1528" spans="1:2" s="126" customFormat="1" ht="15.75">
      <c r="A1528" s="132"/>
      <c r="B1528" s="134"/>
    </row>
    <row r="1529" spans="1:2" s="126" customFormat="1" ht="15.75">
      <c r="A1529" s="132"/>
      <c r="B1529" s="134"/>
    </row>
    <row r="1530" spans="1:2" s="126" customFormat="1" ht="15.75">
      <c r="A1530" s="132"/>
      <c r="B1530" s="134"/>
    </row>
    <row r="1531" spans="1:2" s="126" customFormat="1" ht="15.75">
      <c r="A1531" s="132"/>
      <c r="B1531" s="134"/>
    </row>
    <row r="1532" spans="1:2" s="126" customFormat="1" ht="15.75">
      <c r="A1532" s="132"/>
      <c r="B1532" s="134"/>
    </row>
    <row r="1533" spans="1:2" s="126" customFormat="1" ht="15.75">
      <c r="A1533" s="132"/>
      <c r="B1533" s="134"/>
    </row>
    <row r="1534" spans="1:2" s="126" customFormat="1" ht="15.75">
      <c r="A1534" s="132"/>
      <c r="B1534" s="134"/>
    </row>
    <row r="1535" spans="1:2" s="126" customFormat="1" ht="15.75">
      <c r="A1535" s="132"/>
      <c r="B1535" s="134"/>
    </row>
    <row r="1536" spans="1:2" s="126" customFormat="1" ht="15.75">
      <c r="A1536" s="132"/>
      <c r="B1536" s="134"/>
    </row>
    <row r="1537" spans="1:2" s="126" customFormat="1" ht="15.75">
      <c r="A1537" s="132"/>
      <c r="B1537" s="134"/>
    </row>
    <row r="1538" spans="1:2" s="126" customFormat="1" ht="15.75">
      <c r="A1538" s="132"/>
      <c r="B1538" s="134"/>
    </row>
    <row r="1539" spans="1:2" s="126" customFormat="1" ht="15.75">
      <c r="A1539" s="132"/>
      <c r="B1539" s="134"/>
    </row>
    <row r="1540" spans="1:2" s="126" customFormat="1" ht="15.75">
      <c r="A1540" s="132"/>
      <c r="B1540" s="134"/>
    </row>
    <row r="1541" spans="1:2" s="126" customFormat="1" ht="15.75">
      <c r="A1541" s="132"/>
      <c r="B1541" s="134"/>
    </row>
    <row r="1542" spans="1:2" s="126" customFormat="1" ht="15.75">
      <c r="A1542" s="132"/>
      <c r="B1542" s="134"/>
    </row>
    <row r="1543" spans="1:2" s="126" customFormat="1" ht="15.75">
      <c r="A1543" s="132"/>
      <c r="B1543" s="134"/>
    </row>
    <row r="1544" spans="1:2" s="126" customFormat="1" ht="15.75">
      <c r="A1544" s="132"/>
      <c r="B1544" s="134"/>
    </row>
    <row r="1545" spans="1:2" s="126" customFormat="1" ht="15.75">
      <c r="A1545" s="132"/>
      <c r="B1545" s="134"/>
    </row>
    <row r="1546" spans="1:2" s="126" customFormat="1" ht="15.75">
      <c r="A1546" s="132"/>
      <c r="B1546" s="134"/>
    </row>
    <row r="1547" spans="1:2" s="126" customFormat="1" ht="15.75">
      <c r="A1547" s="132"/>
      <c r="B1547" s="134"/>
    </row>
    <row r="1548" spans="1:2" s="126" customFormat="1" ht="15.75">
      <c r="A1548" s="132"/>
      <c r="B1548" s="134"/>
    </row>
    <row r="1549" spans="1:2" s="126" customFormat="1" ht="15.75">
      <c r="A1549" s="132"/>
      <c r="B1549" s="134"/>
    </row>
    <row r="1550" spans="1:2" s="126" customFormat="1" ht="15.75">
      <c r="A1550" s="132"/>
      <c r="B1550" s="134"/>
    </row>
    <row r="1551" spans="1:2" s="126" customFormat="1" ht="15.75">
      <c r="A1551" s="132"/>
      <c r="B1551" s="134"/>
    </row>
    <row r="1552" spans="1:2" s="126" customFormat="1" ht="15.75">
      <c r="A1552" s="132"/>
      <c r="B1552" s="134"/>
    </row>
    <row r="1553" spans="1:2" s="126" customFormat="1" ht="15.75">
      <c r="A1553" s="132"/>
      <c r="B1553" s="134"/>
    </row>
    <row r="1554" spans="1:2" s="126" customFormat="1" ht="15.75">
      <c r="A1554" s="132"/>
      <c r="B1554" s="134"/>
    </row>
    <row r="1555" spans="1:2" s="126" customFormat="1" ht="15.75">
      <c r="A1555" s="132"/>
      <c r="B1555" s="134"/>
    </row>
    <row r="1556" spans="1:2" s="126" customFormat="1" ht="15.75">
      <c r="A1556" s="132"/>
      <c r="B1556" s="134"/>
    </row>
    <row r="1557" spans="1:2" s="126" customFormat="1" ht="15.75">
      <c r="A1557" s="132"/>
      <c r="B1557" s="134"/>
    </row>
    <row r="1558" spans="1:2" s="126" customFormat="1" ht="15.75">
      <c r="A1558" s="132"/>
      <c r="B1558" s="134"/>
    </row>
    <row r="1559" spans="1:2" s="126" customFormat="1" ht="15.75">
      <c r="A1559" s="132"/>
      <c r="B1559" s="134"/>
    </row>
    <row r="1560" spans="1:2" s="126" customFormat="1" ht="15.75">
      <c r="A1560" s="132"/>
      <c r="B1560" s="134"/>
    </row>
    <row r="1561" spans="1:2" s="126" customFormat="1" ht="15.75">
      <c r="A1561" s="132"/>
      <c r="B1561" s="134"/>
    </row>
    <row r="1562" spans="1:2" s="126" customFormat="1" ht="15.75">
      <c r="A1562" s="132"/>
      <c r="B1562" s="134"/>
    </row>
    <row r="1563" spans="1:2" s="126" customFormat="1" ht="15.75">
      <c r="A1563" s="132"/>
      <c r="B1563" s="134"/>
    </row>
    <row r="1564" spans="1:2" s="126" customFormat="1" ht="15.75">
      <c r="A1564" s="132"/>
      <c r="B1564" s="134"/>
    </row>
    <row r="1565" spans="1:2" s="126" customFormat="1" ht="15.75">
      <c r="A1565" s="132"/>
      <c r="B1565" s="134"/>
    </row>
    <row r="1566" spans="1:2" s="126" customFormat="1" ht="15.75">
      <c r="A1566" s="132"/>
      <c r="B1566" s="134"/>
    </row>
    <row r="1567" spans="1:2" s="126" customFormat="1" ht="15.75">
      <c r="A1567" s="132"/>
      <c r="B1567" s="134"/>
    </row>
    <row r="1568" spans="1:2" s="126" customFormat="1" ht="15.75">
      <c r="A1568" s="132"/>
      <c r="B1568" s="134"/>
    </row>
    <row r="1569" spans="1:2" s="126" customFormat="1" ht="15.75">
      <c r="A1569" s="132"/>
      <c r="B1569" s="134"/>
    </row>
    <row r="1570" spans="1:2" s="126" customFormat="1" ht="15.75">
      <c r="A1570" s="132"/>
      <c r="B1570" s="134"/>
    </row>
    <row r="1571" spans="1:2" s="126" customFormat="1" ht="15.75">
      <c r="A1571" s="132"/>
      <c r="B1571" s="134"/>
    </row>
    <row r="1572" spans="1:2" s="126" customFormat="1" ht="15.75">
      <c r="A1572" s="132"/>
      <c r="B1572" s="134"/>
    </row>
    <row r="1573" spans="1:2" s="126" customFormat="1" ht="15.75">
      <c r="A1573" s="132"/>
      <c r="B1573" s="134"/>
    </row>
    <row r="1574" spans="1:2" s="126" customFormat="1" ht="15.75">
      <c r="A1574" s="132"/>
      <c r="B1574" s="134"/>
    </row>
    <row r="1575" spans="1:2" s="126" customFormat="1" ht="15.75">
      <c r="A1575" s="132"/>
      <c r="B1575" s="134"/>
    </row>
    <row r="1576" spans="1:2" s="126" customFormat="1" ht="15.75">
      <c r="A1576" s="132"/>
      <c r="B1576" s="134"/>
    </row>
    <row r="1577" spans="1:2" s="126" customFormat="1" ht="15.75">
      <c r="A1577" s="132"/>
      <c r="B1577" s="134"/>
    </row>
    <row r="1578" spans="1:2" s="126" customFormat="1" ht="15.75">
      <c r="A1578" s="132"/>
      <c r="B1578" s="134"/>
    </row>
    <row r="1579" spans="1:2" s="126" customFormat="1" ht="15.75">
      <c r="A1579" s="132"/>
      <c r="B1579" s="134"/>
    </row>
    <row r="1580" spans="1:2" s="126" customFormat="1" ht="15.75">
      <c r="A1580" s="132"/>
      <c r="B1580" s="134"/>
    </row>
    <row r="1581" spans="1:2" s="126" customFormat="1" ht="15.75">
      <c r="A1581" s="132"/>
      <c r="B1581" s="134"/>
    </row>
    <row r="1582" spans="1:2" s="126" customFormat="1" ht="15.75">
      <c r="A1582" s="132"/>
      <c r="B1582" s="134"/>
    </row>
    <row r="1583" spans="1:2" s="126" customFormat="1" ht="15.75">
      <c r="A1583" s="132"/>
      <c r="B1583" s="134"/>
    </row>
    <row r="1584" spans="1:2" s="126" customFormat="1" ht="15.75">
      <c r="A1584" s="132"/>
      <c r="B1584" s="134"/>
    </row>
    <row r="1585" spans="1:2" s="126" customFormat="1" ht="15.75">
      <c r="A1585" s="132"/>
      <c r="B1585" s="134"/>
    </row>
    <row r="1586" spans="1:2" s="126" customFormat="1" ht="15.75">
      <c r="A1586" s="132"/>
      <c r="B1586" s="134"/>
    </row>
    <row r="1587" spans="1:2" s="126" customFormat="1" ht="15.75">
      <c r="A1587" s="132"/>
      <c r="B1587" s="134"/>
    </row>
    <row r="1588" spans="1:2" s="126" customFormat="1" ht="15.75">
      <c r="A1588" s="132"/>
      <c r="B1588" s="134"/>
    </row>
    <row r="1589" spans="1:2" s="126" customFormat="1" ht="15.75">
      <c r="A1589" s="132"/>
      <c r="B1589" s="134"/>
    </row>
    <row r="1590" spans="1:2" s="126" customFormat="1" ht="15.75">
      <c r="A1590" s="132"/>
      <c r="B1590" s="134"/>
    </row>
    <row r="1591" spans="1:2" s="126" customFormat="1" ht="15.75">
      <c r="A1591" s="132"/>
      <c r="B1591" s="134"/>
    </row>
    <row r="1592" spans="1:2" s="126" customFormat="1" ht="15.75">
      <c r="A1592" s="132"/>
      <c r="B1592" s="134"/>
    </row>
    <row r="1593" spans="1:2" s="126" customFormat="1" ht="15.75">
      <c r="A1593" s="132"/>
      <c r="B1593" s="134"/>
    </row>
    <row r="1594" spans="1:2" s="126" customFormat="1" ht="15.75">
      <c r="A1594" s="132"/>
      <c r="B1594" s="134"/>
    </row>
    <row r="1595" spans="1:2" s="126" customFormat="1" ht="15.75">
      <c r="A1595" s="132"/>
      <c r="B1595" s="134"/>
    </row>
    <row r="1596" spans="1:2" s="126" customFormat="1" ht="15.75">
      <c r="A1596" s="132"/>
      <c r="B1596" s="134"/>
    </row>
    <row r="1597" spans="1:2" s="126" customFormat="1" ht="15.75">
      <c r="A1597" s="132"/>
      <c r="B1597" s="134"/>
    </row>
    <row r="1598" spans="1:2" s="126" customFormat="1" ht="15.75">
      <c r="A1598" s="132"/>
      <c r="B1598" s="134"/>
    </row>
    <row r="1599" spans="1:2" s="126" customFormat="1" ht="15.75">
      <c r="A1599" s="132"/>
      <c r="B1599" s="134"/>
    </row>
    <row r="1600" spans="1:2" s="126" customFormat="1" ht="15.75">
      <c r="A1600" s="132"/>
      <c r="B1600" s="134"/>
    </row>
    <row r="1601" spans="1:2" s="126" customFormat="1" ht="15.75">
      <c r="A1601" s="132"/>
      <c r="B1601" s="134"/>
    </row>
    <row r="1602" spans="1:2" s="126" customFormat="1" ht="15.75">
      <c r="A1602" s="132"/>
      <c r="B1602" s="134"/>
    </row>
    <row r="1603" spans="1:2" s="126" customFormat="1" ht="15.75">
      <c r="A1603" s="132"/>
      <c r="B1603" s="134"/>
    </row>
    <row r="1604" spans="1:2" s="126" customFormat="1" ht="15.75">
      <c r="A1604" s="132"/>
      <c r="B1604" s="134"/>
    </row>
    <row r="1605" spans="1:2" s="126" customFormat="1" ht="15.75">
      <c r="A1605" s="132"/>
      <c r="B1605" s="134"/>
    </row>
    <row r="1606" spans="1:2" s="126" customFormat="1" ht="15.75">
      <c r="A1606" s="132"/>
      <c r="B1606" s="134"/>
    </row>
    <row r="1607" spans="1:2" s="126" customFormat="1" ht="15.75">
      <c r="A1607" s="132"/>
      <c r="B1607" s="134"/>
    </row>
    <row r="1608" spans="1:2" s="126" customFormat="1" ht="15.75">
      <c r="A1608" s="132"/>
      <c r="B1608" s="134"/>
    </row>
    <row r="1609" spans="1:2" s="126" customFormat="1" ht="15.75">
      <c r="A1609" s="132"/>
      <c r="B1609" s="134"/>
    </row>
    <row r="1610" spans="1:2" s="126" customFormat="1" ht="15.75">
      <c r="A1610" s="132"/>
      <c r="B1610" s="134"/>
    </row>
    <row r="1611" spans="1:2" s="126" customFormat="1" ht="15.75">
      <c r="A1611" s="132"/>
      <c r="B1611" s="134"/>
    </row>
    <row r="1612" spans="1:2" s="126" customFormat="1" ht="15.75">
      <c r="A1612" s="132"/>
      <c r="B1612" s="134"/>
    </row>
    <row r="1613" spans="1:2" s="126" customFormat="1" ht="15.75">
      <c r="A1613" s="132"/>
      <c r="B1613" s="134"/>
    </row>
    <row r="1614" spans="1:2" s="126" customFormat="1" ht="15.75">
      <c r="A1614" s="132"/>
      <c r="B1614" s="134"/>
    </row>
    <row r="1615" spans="1:2" s="126" customFormat="1" ht="15.75">
      <c r="A1615" s="132"/>
      <c r="B1615" s="134"/>
    </row>
    <row r="1616" spans="1:2" s="126" customFormat="1" ht="15.75">
      <c r="A1616" s="132"/>
      <c r="B1616" s="134"/>
    </row>
    <row r="1617" spans="1:2" s="126" customFormat="1" ht="15.75">
      <c r="A1617" s="132"/>
      <c r="B1617" s="134"/>
    </row>
    <row r="1618" spans="1:2" s="126" customFormat="1" ht="15.75">
      <c r="A1618" s="132"/>
      <c r="B1618" s="134"/>
    </row>
    <row r="1619" spans="1:2" s="126" customFormat="1" ht="15.75">
      <c r="A1619" s="132"/>
      <c r="B1619" s="134"/>
    </row>
    <row r="1620" spans="1:2" s="126" customFormat="1" ht="15.75">
      <c r="A1620" s="132"/>
      <c r="B1620" s="134"/>
    </row>
    <row r="1621" spans="1:2" s="126" customFormat="1" ht="15.75">
      <c r="A1621" s="132"/>
      <c r="B1621" s="134"/>
    </row>
    <row r="1622" spans="1:2" s="126" customFormat="1" ht="15.75">
      <c r="A1622" s="132"/>
      <c r="B1622" s="134"/>
    </row>
    <row r="1623" spans="1:2" s="126" customFormat="1" ht="15.75">
      <c r="A1623" s="132"/>
      <c r="B1623" s="134"/>
    </row>
    <row r="1624" spans="1:2" s="126" customFormat="1" ht="15.75">
      <c r="A1624" s="132"/>
      <c r="B1624" s="134"/>
    </row>
    <row r="1625" spans="1:2" s="126" customFormat="1" ht="15.75">
      <c r="A1625" s="132"/>
      <c r="B1625" s="134"/>
    </row>
    <row r="1626" spans="1:2" s="126" customFormat="1" ht="15.75">
      <c r="A1626" s="132"/>
      <c r="B1626" s="134"/>
    </row>
    <row r="1627" spans="1:2" s="126" customFormat="1" ht="15.75">
      <c r="A1627" s="132"/>
      <c r="B1627" s="134"/>
    </row>
    <row r="1628" spans="1:2" s="126" customFormat="1" ht="15.75">
      <c r="A1628" s="132"/>
      <c r="B1628" s="134"/>
    </row>
    <row r="1629" spans="1:2" s="126" customFormat="1" ht="15.75">
      <c r="A1629" s="132"/>
      <c r="B1629" s="134"/>
    </row>
    <row r="1630" spans="1:2" s="126" customFormat="1" ht="15.75">
      <c r="A1630" s="132"/>
      <c r="B1630" s="134"/>
    </row>
    <row r="1631" spans="1:2" s="126" customFormat="1" ht="15.75">
      <c r="A1631" s="132"/>
      <c r="B1631" s="134"/>
    </row>
    <row r="1632" spans="1:2" s="126" customFormat="1" ht="15.75">
      <c r="A1632" s="132"/>
      <c r="B1632" s="134"/>
    </row>
    <row r="1633" spans="1:2" s="126" customFormat="1" ht="15.75">
      <c r="A1633" s="132"/>
      <c r="B1633" s="134"/>
    </row>
    <row r="1634" spans="1:2" s="126" customFormat="1" ht="15.75">
      <c r="A1634" s="132"/>
      <c r="B1634" s="134"/>
    </row>
    <row r="1635" spans="1:2" s="126" customFormat="1" ht="15.75">
      <c r="A1635" s="132"/>
      <c r="B1635" s="134"/>
    </row>
    <row r="1636" spans="1:2" s="126" customFormat="1" ht="15.75">
      <c r="A1636" s="132"/>
      <c r="B1636" s="134"/>
    </row>
    <row r="1637" spans="1:2" s="126" customFormat="1" ht="15.75">
      <c r="A1637" s="132"/>
      <c r="B1637" s="134"/>
    </row>
    <row r="1638" spans="1:2" s="126" customFormat="1" ht="15.75">
      <c r="A1638" s="132"/>
      <c r="B1638" s="134"/>
    </row>
    <row r="1639" spans="1:2" s="126" customFormat="1" ht="15.75">
      <c r="A1639" s="132"/>
      <c r="B1639" s="134"/>
    </row>
    <row r="1640" spans="1:2" s="126" customFormat="1" ht="15.75">
      <c r="A1640" s="132"/>
      <c r="B1640" s="134"/>
    </row>
    <row r="1641" spans="1:2" s="126" customFormat="1" ht="15.75">
      <c r="A1641" s="132"/>
      <c r="B1641" s="134"/>
    </row>
    <row r="1642" spans="1:2" s="126" customFormat="1" ht="15.75">
      <c r="A1642" s="132"/>
      <c r="B1642" s="134"/>
    </row>
    <row r="1643" spans="1:2" s="126" customFormat="1" ht="15.75">
      <c r="A1643" s="132"/>
      <c r="B1643" s="134"/>
    </row>
    <row r="1644" spans="1:2" s="126" customFormat="1" ht="15.75">
      <c r="A1644" s="132"/>
      <c r="B1644" s="134"/>
    </row>
    <row r="1645" spans="1:2" s="126" customFormat="1" ht="15.75">
      <c r="A1645" s="132"/>
      <c r="B1645" s="134"/>
    </row>
    <row r="1646" spans="1:2" s="126" customFormat="1" ht="15.75">
      <c r="A1646" s="132"/>
      <c r="B1646" s="134"/>
    </row>
    <row r="1647" spans="1:2" s="126" customFormat="1" ht="15.75">
      <c r="A1647" s="132"/>
      <c r="B1647" s="134"/>
    </row>
    <row r="1648" spans="1:2" s="126" customFormat="1" ht="15.75">
      <c r="A1648" s="132"/>
      <c r="B1648" s="134"/>
    </row>
    <row r="1649" spans="1:2" s="126" customFormat="1" ht="15.75">
      <c r="A1649" s="132"/>
      <c r="B1649" s="134"/>
    </row>
    <row r="1650" spans="1:2" s="126" customFormat="1" ht="15.75">
      <c r="A1650" s="132"/>
      <c r="B1650" s="134"/>
    </row>
    <row r="1651" spans="1:2" s="126" customFormat="1" ht="15.75">
      <c r="A1651" s="132"/>
      <c r="B1651" s="134"/>
    </row>
    <row r="1652" spans="1:2" s="126" customFormat="1" ht="15.75">
      <c r="A1652" s="132"/>
      <c r="B1652" s="134"/>
    </row>
    <row r="1653" spans="1:2" s="126" customFormat="1" ht="15.75">
      <c r="A1653" s="132"/>
      <c r="B1653" s="134"/>
    </row>
    <row r="1654" spans="1:2" s="126" customFormat="1" ht="15.75">
      <c r="A1654" s="132"/>
      <c r="B1654" s="134"/>
    </row>
    <row r="1655" spans="1:2" s="126" customFormat="1" ht="15.75">
      <c r="A1655" s="132"/>
      <c r="B1655" s="134"/>
    </row>
    <row r="1656" spans="1:2" s="126" customFormat="1" ht="15.75">
      <c r="A1656" s="132"/>
      <c r="B1656" s="134"/>
    </row>
    <row r="1657" spans="1:2" s="126" customFormat="1" ht="15.75">
      <c r="A1657" s="132"/>
      <c r="B1657" s="134"/>
    </row>
    <row r="1658" spans="1:2" s="126" customFormat="1" ht="15.75">
      <c r="A1658" s="132"/>
      <c r="B1658" s="134"/>
    </row>
    <row r="1659" spans="1:2" s="126" customFormat="1" ht="15.75">
      <c r="A1659" s="132"/>
      <c r="B1659" s="134"/>
    </row>
    <row r="1660" spans="1:2" s="126" customFormat="1" ht="15.75">
      <c r="A1660" s="132"/>
      <c r="B1660" s="134"/>
    </row>
    <row r="1661" spans="1:2" s="126" customFormat="1" ht="15.75">
      <c r="A1661" s="132"/>
      <c r="B1661" s="134"/>
    </row>
    <row r="1662" spans="1:2" s="126" customFormat="1" ht="15.75">
      <c r="A1662" s="132"/>
      <c r="B1662" s="134"/>
    </row>
    <row r="1663" spans="1:2" s="126" customFormat="1" ht="15.75">
      <c r="A1663" s="132"/>
      <c r="B1663" s="134"/>
    </row>
    <row r="1664" spans="1:2" s="126" customFormat="1" ht="15.75">
      <c r="A1664" s="132"/>
      <c r="B1664" s="134"/>
    </row>
    <row r="1665" spans="1:2" s="126" customFormat="1" ht="15.75">
      <c r="A1665" s="132"/>
      <c r="B1665" s="134"/>
    </row>
    <row r="1666" spans="1:2" s="126" customFormat="1" ht="15.75">
      <c r="A1666" s="132"/>
      <c r="B1666" s="134"/>
    </row>
    <row r="1667" spans="1:2" s="126" customFormat="1" ht="15.75">
      <c r="A1667" s="132"/>
      <c r="B1667" s="134"/>
    </row>
    <row r="1668" spans="1:2" s="126" customFormat="1" ht="15.75">
      <c r="A1668" s="132"/>
      <c r="B1668" s="134"/>
    </row>
    <row r="1669" spans="1:2" s="126" customFormat="1" ht="15.75">
      <c r="A1669" s="132"/>
      <c r="B1669" s="134"/>
    </row>
    <row r="1670" spans="1:2" s="126" customFormat="1" ht="15.75">
      <c r="A1670" s="132"/>
      <c r="B1670" s="134"/>
    </row>
    <row r="1671" spans="1:2" s="126" customFormat="1" ht="15.75">
      <c r="A1671" s="132"/>
      <c r="B1671" s="134"/>
    </row>
    <row r="1672" spans="1:2" s="126" customFormat="1" ht="15.75">
      <c r="A1672" s="132"/>
      <c r="B1672" s="134"/>
    </row>
    <row r="1673" spans="1:2" s="126" customFormat="1" ht="15.75">
      <c r="A1673" s="132"/>
      <c r="B1673" s="134"/>
    </row>
    <row r="1674" spans="1:2" s="126" customFormat="1" ht="15.75">
      <c r="A1674" s="132"/>
      <c r="B1674" s="134"/>
    </row>
    <row r="1675" spans="1:2" s="126" customFormat="1" ht="15.75">
      <c r="A1675" s="132"/>
      <c r="B1675" s="134"/>
    </row>
    <row r="1676" spans="1:2" s="126" customFormat="1" ht="15.75">
      <c r="A1676" s="132"/>
      <c r="B1676" s="134"/>
    </row>
    <row r="1677" spans="1:2" s="126" customFormat="1" ht="15.75">
      <c r="A1677" s="132"/>
      <c r="B1677" s="134"/>
    </row>
    <row r="1678" spans="1:2" s="126" customFormat="1" ht="15.75">
      <c r="A1678" s="132"/>
      <c r="B1678" s="134"/>
    </row>
    <row r="1679" spans="1:2" s="126" customFormat="1" ht="15.75">
      <c r="A1679" s="132"/>
      <c r="B1679" s="134"/>
    </row>
    <row r="1680" spans="1:2" s="126" customFormat="1" ht="15.75">
      <c r="A1680" s="132"/>
      <c r="B1680" s="134"/>
    </row>
    <row r="1681" spans="1:2" s="126" customFormat="1" ht="15.75">
      <c r="A1681" s="132"/>
      <c r="B1681" s="134"/>
    </row>
    <row r="1682" spans="1:2" s="126" customFormat="1" ht="15.75">
      <c r="A1682" s="132"/>
      <c r="B1682" s="134"/>
    </row>
    <row r="1683" spans="1:2" s="126" customFormat="1" ht="15.75">
      <c r="A1683" s="132"/>
      <c r="B1683" s="134"/>
    </row>
    <row r="1684" spans="1:2" s="126" customFormat="1" ht="15.75">
      <c r="A1684" s="132"/>
      <c r="B1684" s="134"/>
    </row>
    <row r="1685" spans="1:2" s="126" customFormat="1" ht="15.75">
      <c r="A1685" s="132"/>
      <c r="B1685" s="134"/>
    </row>
    <row r="1686" spans="1:2" s="126" customFormat="1" ht="15.75">
      <c r="A1686" s="132"/>
      <c r="B1686" s="134"/>
    </row>
    <row r="1687" spans="1:2" s="126" customFormat="1" ht="15.75">
      <c r="A1687" s="132"/>
      <c r="B1687" s="134"/>
    </row>
    <row r="1688" spans="1:2" s="126" customFormat="1" ht="15.75">
      <c r="A1688" s="132"/>
      <c r="B1688" s="134"/>
    </row>
    <row r="1689" spans="1:2" s="126" customFormat="1" ht="15.75">
      <c r="A1689" s="132"/>
      <c r="B1689" s="134"/>
    </row>
    <row r="1690" spans="1:2" s="126" customFormat="1" ht="15.75">
      <c r="A1690" s="132"/>
      <c r="B1690" s="134"/>
    </row>
    <row r="1691" spans="1:2" s="126" customFormat="1" ht="15.75">
      <c r="A1691" s="132"/>
      <c r="B1691" s="134"/>
    </row>
    <row r="1692" spans="1:2" s="126" customFormat="1" ht="15.75">
      <c r="A1692" s="132"/>
      <c r="B1692" s="134"/>
    </row>
    <row r="1693" spans="1:2" s="126" customFormat="1" ht="15.75">
      <c r="A1693" s="132"/>
      <c r="B1693" s="134"/>
    </row>
    <row r="1694" spans="1:2" s="126" customFormat="1" ht="15.75">
      <c r="A1694" s="132"/>
      <c r="B1694" s="134"/>
    </row>
    <row r="1695" spans="1:2" s="126" customFormat="1" ht="15.75">
      <c r="A1695" s="132"/>
      <c r="B1695" s="134"/>
    </row>
    <row r="1696" spans="1:2" s="126" customFormat="1" ht="15.75">
      <c r="A1696" s="132"/>
      <c r="B1696" s="134"/>
    </row>
    <row r="1697" spans="1:2" s="126" customFormat="1" ht="15.75">
      <c r="A1697" s="132"/>
      <c r="B1697" s="134"/>
    </row>
    <row r="1698" spans="1:2" s="126" customFormat="1" ht="15.75">
      <c r="A1698" s="132"/>
      <c r="B1698" s="134"/>
    </row>
    <row r="1699" spans="1:2" s="126" customFormat="1" ht="15.75">
      <c r="A1699" s="132"/>
      <c r="B1699" s="134"/>
    </row>
    <row r="1700" spans="1:2" s="126" customFormat="1" ht="15.75">
      <c r="A1700" s="132"/>
      <c r="B1700" s="134"/>
    </row>
    <row r="1701" spans="1:2" s="126" customFormat="1" ht="15.75">
      <c r="A1701" s="132"/>
      <c r="B1701" s="134"/>
    </row>
    <row r="1702" spans="1:2" s="126" customFormat="1" ht="15.75">
      <c r="A1702" s="132"/>
      <c r="B1702" s="134"/>
    </row>
    <row r="1703" spans="1:2" s="126" customFormat="1" ht="15.75">
      <c r="A1703" s="132"/>
      <c r="B1703" s="134"/>
    </row>
    <row r="1704" spans="1:2" s="126" customFormat="1" ht="15.75">
      <c r="A1704" s="132"/>
      <c r="B1704" s="134"/>
    </row>
    <row r="1705" spans="1:2" s="126" customFormat="1" ht="15.75">
      <c r="A1705" s="132"/>
      <c r="B1705" s="134"/>
    </row>
    <row r="1706" spans="1:2" s="126" customFormat="1" ht="15.75">
      <c r="A1706" s="132"/>
      <c r="B1706" s="134"/>
    </row>
    <row r="1707" spans="1:2" s="126" customFormat="1" ht="15.75">
      <c r="A1707" s="132"/>
      <c r="B1707" s="134"/>
    </row>
    <row r="1708" spans="1:2" s="126" customFormat="1" ht="15.75">
      <c r="A1708" s="132"/>
      <c r="B1708" s="134"/>
    </row>
    <row r="1709" spans="1:2" s="126" customFormat="1" ht="15.75">
      <c r="A1709" s="132"/>
      <c r="B1709" s="134"/>
    </row>
    <row r="1710" spans="1:2" s="126" customFormat="1" ht="15.75">
      <c r="A1710" s="132"/>
      <c r="B1710" s="134"/>
    </row>
    <row r="1711" spans="1:2" s="126" customFormat="1" ht="15.75">
      <c r="A1711" s="132"/>
      <c r="B1711" s="134"/>
    </row>
    <row r="1712" spans="1:2" s="126" customFormat="1" ht="15.75">
      <c r="A1712" s="132"/>
      <c r="B1712" s="134"/>
    </row>
    <row r="1713" spans="1:2" s="126" customFormat="1" ht="15.75">
      <c r="A1713" s="132"/>
      <c r="B1713" s="134"/>
    </row>
    <row r="1714" spans="1:2" s="126" customFormat="1" ht="15.75">
      <c r="A1714" s="132"/>
      <c r="B1714" s="134"/>
    </row>
    <row r="1715" spans="1:2" s="126" customFormat="1" ht="15.75">
      <c r="A1715" s="132"/>
      <c r="B1715" s="134"/>
    </row>
    <row r="1716" spans="1:2" s="126" customFormat="1" ht="15.75">
      <c r="A1716" s="132"/>
      <c r="B1716" s="134"/>
    </row>
    <row r="1717" spans="1:2" s="126" customFormat="1" ht="15.75">
      <c r="A1717" s="132"/>
      <c r="B1717" s="134"/>
    </row>
    <row r="1718" spans="1:2" s="126" customFormat="1" ht="15.75">
      <c r="A1718" s="132"/>
      <c r="B1718" s="134"/>
    </row>
    <row r="1719" spans="1:2" s="126" customFormat="1" ht="15.75">
      <c r="A1719" s="132"/>
      <c r="B1719" s="134"/>
    </row>
    <row r="1720" spans="1:2" s="126" customFormat="1" ht="15.75">
      <c r="A1720" s="132"/>
      <c r="B1720" s="134"/>
    </row>
    <row r="1721" spans="1:2" s="126" customFormat="1" ht="15.75">
      <c r="A1721" s="132"/>
      <c r="B1721" s="134"/>
    </row>
    <row r="1722" spans="1:2" s="126" customFormat="1" ht="15.75">
      <c r="A1722" s="132"/>
      <c r="B1722" s="134"/>
    </row>
    <row r="1723" spans="1:2" s="126" customFormat="1" ht="15.75">
      <c r="A1723" s="132"/>
      <c r="B1723" s="134"/>
    </row>
    <row r="1724" spans="1:2" s="126" customFormat="1" ht="15.75">
      <c r="A1724" s="132"/>
      <c r="B1724" s="134"/>
    </row>
    <row r="1725" spans="1:2" s="126" customFormat="1" ht="15.75">
      <c r="A1725" s="132"/>
      <c r="B1725" s="134"/>
    </row>
    <row r="1726" spans="1:2" s="126" customFormat="1" ht="15.75">
      <c r="A1726" s="132"/>
      <c r="B1726" s="134"/>
    </row>
    <row r="1727" spans="1:2" s="126" customFormat="1" ht="15.75">
      <c r="A1727" s="132"/>
      <c r="B1727" s="134"/>
    </row>
    <row r="1728" spans="1:2" s="126" customFormat="1" ht="15.75">
      <c r="A1728" s="132"/>
      <c r="B1728" s="134"/>
    </row>
    <row r="1729" spans="1:2" s="126" customFormat="1" ht="15.75">
      <c r="A1729" s="132"/>
      <c r="B1729" s="134"/>
    </row>
    <row r="1730" spans="1:2" s="126" customFormat="1" ht="15.75">
      <c r="A1730" s="132"/>
      <c r="B1730" s="134"/>
    </row>
    <row r="1731" spans="1:2" s="126" customFormat="1" ht="15.75">
      <c r="A1731" s="132"/>
      <c r="B1731" s="134"/>
    </row>
    <row r="1732" spans="1:2" s="126" customFormat="1" ht="15.75">
      <c r="A1732" s="132"/>
      <c r="B1732" s="134"/>
    </row>
    <row r="1733" spans="1:2" s="126" customFormat="1" ht="15.75">
      <c r="A1733" s="132"/>
      <c r="B1733" s="134"/>
    </row>
    <row r="1734" spans="1:2" s="126" customFormat="1" ht="15.75">
      <c r="A1734" s="132"/>
      <c r="B1734" s="134"/>
    </row>
    <row r="1735" spans="1:2" s="126" customFormat="1" ht="15.75">
      <c r="A1735" s="132"/>
      <c r="B1735" s="134"/>
    </row>
    <row r="1736" spans="1:2" s="126" customFormat="1" ht="15.75">
      <c r="A1736" s="132"/>
      <c r="B1736" s="134"/>
    </row>
    <row r="1737" spans="1:2" s="126" customFormat="1" ht="15.75">
      <c r="A1737" s="132"/>
      <c r="B1737" s="134"/>
    </row>
    <row r="1738" spans="1:2" s="126" customFormat="1" ht="15.75">
      <c r="A1738" s="132"/>
      <c r="B1738" s="134"/>
    </row>
    <row r="1739" spans="1:2" s="126" customFormat="1" ht="15.75">
      <c r="A1739" s="132"/>
      <c r="B1739" s="134"/>
    </row>
    <row r="1740" spans="1:2" s="126" customFormat="1" ht="15.75">
      <c r="A1740" s="132"/>
      <c r="B1740" s="134"/>
    </row>
    <row r="1741" spans="1:2" s="126" customFormat="1" ht="15.75">
      <c r="A1741" s="132"/>
      <c r="B1741" s="134"/>
    </row>
    <row r="1742" spans="1:2" s="126" customFormat="1" ht="15.75">
      <c r="A1742" s="132"/>
      <c r="B1742" s="134"/>
    </row>
    <row r="1743" spans="1:2" s="126" customFormat="1" ht="15.75">
      <c r="A1743" s="132"/>
      <c r="B1743" s="134"/>
    </row>
    <row r="1744" spans="1:2" s="126" customFormat="1" ht="15.75">
      <c r="A1744" s="132"/>
      <c r="B1744" s="134"/>
    </row>
    <row r="1745" spans="1:2" s="126" customFormat="1" ht="15.75">
      <c r="A1745" s="132"/>
      <c r="B1745" s="134"/>
    </row>
    <row r="1746" spans="1:2" s="126" customFormat="1" ht="15.75">
      <c r="A1746" s="132"/>
      <c r="B1746" s="134"/>
    </row>
    <row r="1747" spans="1:2" s="126" customFormat="1" ht="15.75">
      <c r="A1747" s="132"/>
      <c r="B1747" s="134"/>
    </row>
    <row r="1748" spans="1:2" s="126" customFormat="1" ht="15.75">
      <c r="A1748" s="132"/>
      <c r="B1748" s="134"/>
    </row>
    <row r="1749" spans="1:2" s="126" customFormat="1" ht="15.75">
      <c r="A1749" s="132"/>
      <c r="B1749" s="134"/>
    </row>
    <row r="1750" spans="1:2" s="126" customFormat="1" ht="15.75">
      <c r="A1750" s="132"/>
      <c r="B1750" s="134"/>
    </row>
    <row r="1751" spans="1:2" s="126" customFormat="1" ht="15.75">
      <c r="A1751" s="132"/>
      <c r="B1751" s="134"/>
    </row>
    <row r="1752" spans="1:2" s="126" customFormat="1" ht="15.75">
      <c r="A1752" s="132"/>
      <c r="B1752" s="134"/>
    </row>
    <row r="1753" spans="1:2" s="126" customFormat="1" ht="15.75">
      <c r="A1753" s="132"/>
      <c r="B1753" s="134"/>
    </row>
    <row r="1754" spans="1:2" s="126" customFormat="1" ht="15.75">
      <c r="A1754" s="132"/>
      <c r="B1754" s="134"/>
    </row>
    <row r="1755" spans="1:2" s="126" customFormat="1" ht="15.75">
      <c r="A1755" s="132"/>
      <c r="B1755" s="134"/>
    </row>
    <row r="1756" spans="1:2" s="126" customFormat="1" ht="15.75">
      <c r="A1756" s="132"/>
      <c r="B1756" s="134"/>
    </row>
    <row r="1757" spans="1:2" s="126" customFormat="1" ht="15.75">
      <c r="A1757" s="132"/>
      <c r="B1757" s="134"/>
    </row>
    <row r="1758" spans="1:2" s="126" customFormat="1" ht="15.75">
      <c r="A1758" s="132"/>
      <c r="B1758" s="134"/>
    </row>
    <row r="1759" spans="1:2" s="126" customFormat="1" ht="15.75">
      <c r="A1759" s="132"/>
      <c r="B1759" s="134"/>
    </row>
    <row r="1760" spans="1:2" s="126" customFormat="1" ht="15.75">
      <c r="A1760" s="132"/>
      <c r="B1760" s="134"/>
    </row>
    <row r="1761" spans="1:2" s="126" customFormat="1" ht="15.75">
      <c r="A1761" s="132"/>
      <c r="B1761" s="134"/>
    </row>
    <row r="1762" spans="1:2" s="126" customFormat="1" ht="15.75">
      <c r="A1762" s="132"/>
      <c r="B1762" s="134"/>
    </row>
    <row r="1763" spans="1:2" s="126" customFormat="1" ht="15.75">
      <c r="A1763" s="132"/>
      <c r="B1763" s="134"/>
    </row>
    <row r="1764" spans="1:2" s="126" customFormat="1" ht="15.75">
      <c r="A1764" s="132"/>
      <c r="B1764" s="134"/>
    </row>
    <row r="1765" spans="1:2" s="126" customFormat="1" ht="15.75">
      <c r="A1765" s="132"/>
      <c r="B1765" s="134"/>
    </row>
    <row r="1766" spans="1:2" s="126" customFormat="1" ht="15.75">
      <c r="A1766" s="132"/>
      <c r="B1766" s="134"/>
    </row>
    <row r="1767" spans="1:2" s="126" customFormat="1" ht="15.75">
      <c r="A1767" s="132"/>
      <c r="B1767" s="134"/>
    </row>
    <row r="1768" spans="1:2" s="126" customFormat="1" ht="15.75">
      <c r="A1768" s="132"/>
      <c r="B1768" s="134"/>
    </row>
    <row r="1769" spans="1:2" s="126" customFormat="1" ht="15.75">
      <c r="A1769" s="132"/>
      <c r="B1769" s="134"/>
    </row>
    <row r="1770" spans="1:2" s="126" customFormat="1" ht="15.75">
      <c r="A1770" s="132"/>
      <c r="B1770" s="134"/>
    </row>
    <row r="1771" spans="1:2" s="126" customFormat="1" ht="15.75">
      <c r="A1771" s="132"/>
      <c r="B1771" s="134"/>
    </row>
    <row r="1772" spans="1:2" s="126" customFormat="1" ht="15.75">
      <c r="A1772" s="132"/>
      <c r="B1772" s="134"/>
    </row>
    <row r="1773" spans="1:2" s="126" customFormat="1" ht="15.75">
      <c r="A1773" s="132"/>
      <c r="B1773" s="134"/>
    </row>
    <row r="1774" spans="1:2" s="126" customFormat="1" ht="15.75">
      <c r="A1774" s="132"/>
      <c r="B1774" s="134"/>
    </row>
    <row r="1775" spans="1:2" s="126" customFormat="1" ht="15.75">
      <c r="A1775" s="132"/>
      <c r="B1775" s="134"/>
    </row>
    <row r="1776" spans="1:2" s="126" customFormat="1" ht="15.75">
      <c r="A1776" s="132"/>
      <c r="B1776" s="134"/>
    </row>
    <row r="1777" spans="1:2" s="126" customFormat="1" ht="15.75">
      <c r="A1777" s="132"/>
      <c r="B1777" s="134"/>
    </row>
    <row r="1778" spans="1:2" s="126" customFormat="1" ht="15.75">
      <c r="A1778" s="132"/>
      <c r="B1778" s="134"/>
    </row>
    <row r="1779" spans="1:2" s="126" customFormat="1" ht="15.75">
      <c r="A1779" s="132"/>
      <c r="B1779" s="134"/>
    </row>
    <row r="1780" spans="1:2" s="126" customFormat="1" ht="15.75">
      <c r="A1780" s="132"/>
      <c r="B1780" s="134"/>
    </row>
    <row r="1781" spans="1:2" s="126" customFormat="1" ht="15.75">
      <c r="A1781" s="132"/>
      <c r="B1781" s="134"/>
    </row>
    <row r="1782" spans="1:2" s="126" customFormat="1" ht="15.75">
      <c r="A1782" s="132"/>
      <c r="B1782" s="134"/>
    </row>
    <row r="1783" spans="1:2" s="126" customFormat="1" ht="15.75">
      <c r="A1783" s="132"/>
      <c r="B1783" s="134"/>
    </row>
    <row r="1784" spans="1:2" s="126" customFormat="1" ht="15.75">
      <c r="A1784" s="132"/>
      <c r="B1784" s="134"/>
    </row>
    <row r="1785" spans="1:2" s="126" customFormat="1" ht="15.75">
      <c r="A1785" s="132"/>
      <c r="B1785" s="134"/>
    </row>
    <row r="1786" spans="1:2" s="126" customFormat="1" ht="15.75">
      <c r="A1786" s="132"/>
      <c r="B1786" s="134"/>
    </row>
    <row r="1787" spans="1:2" s="126" customFormat="1" ht="15.75">
      <c r="A1787" s="132"/>
      <c r="B1787" s="134"/>
    </row>
    <row r="1788" spans="1:2" s="126" customFormat="1" ht="15.75">
      <c r="A1788" s="132"/>
      <c r="B1788" s="134"/>
    </row>
    <row r="1789" spans="1:2" s="126" customFormat="1" ht="15.75">
      <c r="A1789" s="132"/>
      <c r="B1789" s="134"/>
    </row>
    <row r="1790" spans="1:2" s="126" customFormat="1" ht="15.75">
      <c r="A1790" s="132"/>
      <c r="B1790" s="134"/>
    </row>
    <row r="1791" spans="1:2" s="126" customFormat="1" ht="15.75">
      <c r="A1791" s="132"/>
      <c r="B1791" s="134"/>
    </row>
    <row r="1792" spans="1:2" s="126" customFormat="1" ht="15.75">
      <c r="A1792" s="132"/>
      <c r="B1792" s="134"/>
    </row>
    <row r="1793" spans="1:2" s="126" customFormat="1" ht="15.75">
      <c r="A1793" s="132"/>
      <c r="B1793" s="134"/>
    </row>
    <row r="1794" spans="1:2" s="126" customFormat="1" ht="15.75">
      <c r="A1794" s="132"/>
      <c r="B1794" s="134"/>
    </row>
    <row r="1795" spans="1:2" s="126" customFormat="1" ht="15.75">
      <c r="A1795" s="132"/>
      <c r="B1795" s="134"/>
    </row>
    <row r="1796" spans="1:2" s="126" customFormat="1" ht="15.75">
      <c r="A1796" s="132"/>
      <c r="B1796" s="134"/>
    </row>
    <row r="1797" spans="1:2" s="126" customFormat="1" ht="15.75">
      <c r="A1797" s="132"/>
      <c r="B1797" s="134"/>
    </row>
    <row r="1798" spans="1:2" s="126" customFormat="1" ht="15.75">
      <c r="A1798" s="132"/>
      <c r="B1798" s="134"/>
    </row>
    <row r="1799" spans="1:2" s="126" customFormat="1" ht="15.75">
      <c r="A1799" s="132"/>
      <c r="B1799" s="134"/>
    </row>
    <row r="1800" spans="1:2" s="126" customFormat="1" ht="15.75">
      <c r="A1800" s="132"/>
      <c r="B1800" s="134"/>
    </row>
    <row r="1801" spans="1:2" s="126" customFormat="1" ht="15.75">
      <c r="A1801" s="132"/>
      <c r="B1801" s="134"/>
    </row>
    <row r="1802" spans="1:2" s="126" customFormat="1" ht="15.75">
      <c r="A1802" s="132"/>
      <c r="B1802" s="134"/>
    </row>
    <row r="1803" spans="1:2" s="126" customFormat="1" ht="15.75">
      <c r="A1803" s="132"/>
      <c r="B1803" s="134"/>
    </row>
    <row r="1804" spans="1:2" s="126" customFormat="1" ht="15.75">
      <c r="A1804" s="132"/>
      <c r="B1804" s="134"/>
    </row>
    <row r="1805" spans="1:2" s="126" customFormat="1" ht="15.75">
      <c r="A1805" s="132"/>
      <c r="B1805" s="134"/>
    </row>
    <row r="1806" spans="1:2" s="126" customFormat="1" ht="15.75">
      <c r="A1806" s="132"/>
      <c r="B1806" s="134"/>
    </row>
    <row r="1807" spans="1:2" s="126" customFormat="1" ht="15.75">
      <c r="A1807" s="132"/>
      <c r="B1807" s="134"/>
    </row>
    <row r="1808" spans="1:2" s="126" customFormat="1" ht="15.75">
      <c r="A1808" s="132"/>
      <c r="B1808" s="134"/>
    </row>
    <row r="1809" spans="1:2" s="126" customFormat="1" ht="15.75">
      <c r="A1809" s="132"/>
      <c r="B1809" s="134"/>
    </row>
    <row r="1810" spans="1:2" s="126" customFormat="1" ht="15.75">
      <c r="A1810" s="132"/>
      <c r="B1810" s="134"/>
    </row>
    <row r="1811" spans="1:2" s="126" customFormat="1" ht="15.75">
      <c r="A1811" s="132"/>
      <c r="B1811" s="134"/>
    </row>
    <row r="1812" spans="1:2" s="126" customFormat="1" ht="15.75">
      <c r="A1812" s="132"/>
      <c r="B1812" s="134"/>
    </row>
    <row r="1813" spans="1:2" s="126" customFormat="1" ht="15.75">
      <c r="A1813" s="132"/>
      <c r="B1813" s="134"/>
    </row>
    <row r="1814" spans="1:2" s="126" customFormat="1" ht="15.75">
      <c r="A1814" s="132"/>
      <c r="B1814" s="134"/>
    </row>
    <row r="1815" spans="1:2" s="126" customFormat="1" ht="15.75">
      <c r="A1815" s="132"/>
      <c r="B1815" s="134"/>
    </row>
    <row r="1816" spans="1:2" s="126" customFormat="1" ht="15.75">
      <c r="A1816" s="132"/>
      <c r="B1816" s="134"/>
    </row>
    <row r="1817" spans="1:2" s="126" customFormat="1" ht="15.75">
      <c r="A1817" s="132"/>
      <c r="B1817" s="134"/>
    </row>
    <row r="1818" spans="1:2" s="126" customFormat="1" ht="15.75">
      <c r="A1818" s="132"/>
      <c r="B1818" s="134"/>
    </row>
    <row r="1819" spans="1:2" s="126" customFormat="1" ht="15.75">
      <c r="A1819" s="132"/>
      <c r="B1819" s="134"/>
    </row>
    <row r="1820" spans="1:2" s="126" customFormat="1" ht="15.75">
      <c r="A1820" s="132"/>
      <c r="B1820" s="134"/>
    </row>
    <row r="1821" spans="1:2" s="126" customFormat="1" ht="15.75">
      <c r="A1821" s="132"/>
      <c r="B1821" s="134"/>
    </row>
    <row r="1822" spans="1:2" s="126" customFormat="1" ht="15.75">
      <c r="A1822" s="132"/>
      <c r="B1822" s="134"/>
    </row>
    <row r="1823" spans="1:2" s="126" customFormat="1" ht="15.75">
      <c r="A1823" s="132"/>
      <c r="B1823" s="134"/>
    </row>
    <row r="1824" spans="1:2" s="126" customFormat="1" ht="15.75">
      <c r="A1824" s="132"/>
      <c r="B1824" s="134"/>
    </row>
    <row r="1825" spans="1:2" s="126" customFormat="1" ht="15.75">
      <c r="A1825" s="132"/>
      <c r="B1825" s="134"/>
    </row>
    <row r="1826" spans="1:2" s="126" customFormat="1" ht="15.75">
      <c r="A1826" s="132"/>
      <c r="B1826" s="134"/>
    </row>
    <row r="1827" spans="1:2" s="126" customFormat="1" ht="15.75">
      <c r="A1827" s="132"/>
      <c r="B1827" s="134"/>
    </row>
    <row r="1828" spans="1:2" s="126" customFormat="1" ht="15.75">
      <c r="A1828" s="132"/>
      <c r="B1828" s="134"/>
    </row>
    <row r="1829" spans="1:2" s="126" customFormat="1" ht="15.75">
      <c r="A1829" s="132"/>
      <c r="B1829" s="134"/>
    </row>
    <row r="1830" spans="1:2" s="126" customFormat="1" ht="15.75">
      <c r="A1830" s="132"/>
      <c r="B1830" s="134"/>
    </row>
    <row r="1831" spans="1:2" s="126" customFormat="1" ht="15.75">
      <c r="A1831" s="132"/>
      <c r="B1831" s="134"/>
    </row>
    <row r="1832" spans="1:2" s="126" customFormat="1" ht="15.75">
      <c r="A1832" s="132"/>
      <c r="B1832" s="134"/>
    </row>
    <row r="1833" spans="1:2" s="126" customFormat="1" ht="15.75">
      <c r="A1833" s="132"/>
      <c r="B1833" s="134"/>
    </row>
    <row r="1834" spans="1:2" s="126" customFormat="1" ht="15.75">
      <c r="A1834" s="132"/>
      <c r="B1834" s="134"/>
    </row>
    <row r="1835" spans="1:2" s="126" customFormat="1" ht="15.75">
      <c r="A1835" s="132"/>
      <c r="B1835" s="134"/>
    </row>
    <row r="1836" spans="1:2" s="126" customFormat="1" ht="15.75">
      <c r="A1836" s="132"/>
      <c r="B1836" s="134"/>
    </row>
    <row r="1837" spans="1:2" s="126" customFormat="1" ht="15.75">
      <c r="A1837" s="132"/>
      <c r="B1837" s="134"/>
    </row>
    <row r="1838" spans="1:2" s="126" customFormat="1" ht="15.75">
      <c r="A1838" s="132"/>
      <c r="B1838" s="134"/>
    </row>
    <row r="1839" spans="1:2" s="126" customFormat="1" ht="15.75">
      <c r="A1839" s="132"/>
      <c r="B1839" s="134"/>
    </row>
    <row r="1840" spans="1:2" s="126" customFormat="1" ht="15.75">
      <c r="A1840" s="132"/>
      <c r="B1840" s="134"/>
    </row>
    <row r="1841" spans="1:2" s="126" customFormat="1" ht="15.75">
      <c r="A1841" s="132"/>
      <c r="B1841" s="134"/>
    </row>
    <row r="1842" spans="1:2" s="126" customFormat="1" ht="15.75">
      <c r="A1842" s="132"/>
      <c r="B1842" s="134"/>
    </row>
    <row r="1843" spans="1:2" s="126" customFormat="1" ht="15.75">
      <c r="A1843" s="132"/>
      <c r="B1843" s="134"/>
    </row>
    <row r="1844" spans="1:2" s="126" customFormat="1" ht="15.75">
      <c r="A1844" s="132"/>
      <c r="B1844" s="134"/>
    </row>
    <row r="1845" spans="1:2" s="126" customFormat="1" ht="15.75">
      <c r="A1845" s="132"/>
      <c r="B1845" s="134"/>
    </row>
    <row r="1846" spans="1:2" s="126" customFormat="1" ht="15.75">
      <c r="A1846" s="132"/>
      <c r="B1846" s="134"/>
    </row>
    <row r="1847" spans="1:2" s="126" customFormat="1" ht="15.75">
      <c r="A1847" s="132"/>
      <c r="B1847" s="134"/>
    </row>
    <row r="1848" spans="1:2" s="126" customFormat="1" ht="15.75">
      <c r="A1848" s="132"/>
      <c r="B1848" s="134"/>
    </row>
    <row r="1849" spans="1:2" s="126" customFormat="1" ht="15.75">
      <c r="A1849" s="132"/>
      <c r="B1849" s="134"/>
    </row>
    <row r="1850" spans="1:2" s="126" customFormat="1" ht="15.75">
      <c r="A1850" s="132"/>
      <c r="B1850" s="134"/>
    </row>
    <row r="1851" spans="1:2" s="126" customFormat="1" ht="15.75">
      <c r="A1851" s="132"/>
      <c r="B1851" s="134"/>
    </row>
    <row r="1852" spans="1:2" s="126" customFormat="1" ht="15.75">
      <c r="A1852" s="132"/>
      <c r="B1852" s="134"/>
    </row>
    <row r="1853" spans="1:2" s="126" customFormat="1" ht="15.75">
      <c r="A1853" s="132"/>
      <c r="B1853" s="134"/>
    </row>
    <row r="1854" spans="1:2" s="126" customFormat="1" ht="15.75">
      <c r="A1854" s="132"/>
      <c r="B1854" s="134"/>
    </row>
    <row r="1855" spans="1:2" s="126" customFormat="1" ht="15.75">
      <c r="A1855" s="132"/>
      <c r="B1855" s="134"/>
    </row>
    <row r="1856" spans="1:2" s="126" customFormat="1" ht="15.75">
      <c r="A1856" s="132"/>
      <c r="B1856" s="134"/>
    </row>
    <row r="1857" spans="1:2" s="126" customFormat="1" ht="15.75">
      <c r="A1857" s="132"/>
      <c r="B1857" s="134"/>
    </row>
    <row r="1858" spans="1:2" s="126" customFormat="1" ht="15.75">
      <c r="A1858" s="132"/>
      <c r="B1858" s="134"/>
    </row>
    <row r="1859" spans="1:2" s="126" customFormat="1" ht="15.75">
      <c r="A1859" s="132"/>
      <c r="B1859" s="134"/>
    </row>
    <row r="1860" spans="1:2" s="126" customFormat="1" ht="15.75">
      <c r="A1860" s="132"/>
      <c r="B1860" s="134"/>
    </row>
    <row r="1861" spans="1:2" s="126" customFormat="1" ht="15.75">
      <c r="A1861" s="132"/>
      <c r="B1861" s="134"/>
    </row>
    <row r="1862" spans="1:2" s="126" customFormat="1" ht="15.75">
      <c r="A1862" s="132"/>
      <c r="B1862" s="134"/>
    </row>
    <row r="1863" spans="1:2" s="126" customFormat="1" ht="15.75">
      <c r="A1863" s="132"/>
      <c r="B1863" s="134"/>
    </row>
    <row r="1864" spans="1:2" s="126" customFormat="1" ht="15.75">
      <c r="A1864" s="132"/>
      <c r="B1864" s="134"/>
    </row>
    <row r="1865" spans="1:2" s="126" customFormat="1" ht="15.75">
      <c r="A1865" s="132"/>
      <c r="B1865" s="134"/>
    </row>
    <row r="1866" spans="1:2" s="126" customFormat="1" ht="15.75">
      <c r="A1866" s="132"/>
      <c r="B1866" s="134"/>
    </row>
    <row r="1867" spans="1:2" s="126" customFormat="1" ht="15.75">
      <c r="A1867" s="132"/>
      <c r="B1867" s="134"/>
    </row>
    <row r="1868" spans="1:2" s="126" customFormat="1" ht="15.75">
      <c r="A1868" s="132"/>
      <c r="B1868" s="134"/>
    </row>
    <row r="1869" spans="1:2" s="126" customFormat="1" ht="15.75">
      <c r="A1869" s="132"/>
      <c r="B1869" s="134"/>
    </row>
    <row r="1870" spans="1:2" s="126" customFormat="1" ht="15.75">
      <c r="A1870" s="132"/>
      <c r="B1870" s="134"/>
    </row>
    <row r="1871" spans="1:2" s="126" customFormat="1" ht="15.75">
      <c r="A1871" s="132"/>
      <c r="B1871" s="134"/>
    </row>
    <row r="1872" spans="1:2" s="126" customFormat="1" ht="15.75">
      <c r="A1872" s="132"/>
      <c r="B1872" s="134"/>
    </row>
    <row r="1873" spans="1:2" s="126" customFormat="1" ht="15.75">
      <c r="A1873" s="132"/>
      <c r="B1873" s="134"/>
    </row>
    <row r="1874" spans="1:2" s="126" customFormat="1" ht="15.75">
      <c r="A1874" s="132"/>
      <c r="B1874" s="134"/>
    </row>
    <row r="1875" spans="1:2" s="126" customFormat="1" ht="15.75">
      <c r="A1875" s="132"/>
      <c r="B1875" s="134"/>
    </row>
    <row r="1876" spans="1:2" s="126" customFormat="1" ht="15.75">
      <c r="A1876" s="132"/>
      <c r="B1876" s="134"/>
    </row>
    <row r="1877" spans="1:2" s="126" customFormat="1" ht="15.75">
      <c r="A1877" s="132"/>
      <c r="B1877" s="134"/>
    </row>
    <row r="1878" spans="1:2" s="126" customFormat="1" ht="15.75">
      <c r="A1878" s="132"/>
      <c r="B1878" s="134"/>
    </row>
    <row r="1879" spans="1:2" s="126" customFormat="1" ht="15.75">
      <c r="A1879" s="132"/>
      <c r="B1879" s="134"/>
    </row>
    <row r="1880" spans="1:2" s="126" customFormat="1" ht="15.75">
      <c r="A1880" s="132"/>
      <c r="B1880" s="134"/>
    </row>
    <row r="1881" spans="1:2" s="126" customFormat="1" ht="15.75">
      <c r="A1881" s="132"/>
      <c r="B1881" s="134"/>
    </row>
    <row r="1882" spans="1:2" s="126" customFormat="1" ht="15.75">
      <c r="A1882" s="132"/>
      <c r="B1882" s="134"/>
    </row>
    <row r="1883" spans="1:2" s="126" customFormat="1" ht="15.75">
      <c r="A1883" s="132"/>
      <c r="B1883" s="134"/>
    </row>
    <row r="1884" spans="1:2" s="126" customFormat="1" ht="15.75">
      <c r="A1884" s="132"/>
      <c r="B1884" s="134"/>
    </row>
    <row r="1885" spans="1:2" s="126" customFormat="1" ht="15.75">
      <c r="A1885" s="132"/>
      <c r="B1885" s="134"/>
    </row>
    <row r="1886" spans="1:2" s="126" customFormat="1" ht="15.75">
      <c r="A1886" s="132"/>
      <c r="B1886" s="134"/>
    </row>
    <row r="1887" spans="1:2" s="126" customFormat="1" ht="15.75">
      <c r="A1887" s="132"/>
      <c r="B1887" s="134"/>
    </row>
    <row r="1888" spans="1:2" s="126" customFormat="1" ht="15.75">
      <c r="A1888" s="132"/>
      <c r="B1888" s="134"/>
    </row>
    <row r="1889" spans="1:2" s="126" customFormat="1" ht="15.75">
      <c r="A1889" s="132"/>
      <c r="B1889" s="134"/>
    </row>
    <row r="1890" spans="1:2" s="126" customFormat="1" ht="15.75">
      <c r="A1890" s="132"/>
      <c r="B1890" s="134"/>
    </row>
    <row r="1891" spans="1:2" s="126" customFormat="1" ht="15.75">
      <c r="A1891" s="132"/>
      <c r="B1891" s="134"/>
    </row>
    <row r="1892" spans="1:2" s="126" customFormat="1" ht="15.75">
      <c r="A1892" s="132"/>
      <c r="B1892" s="134"/>
    </row>
    <row r="1893" spans="1:2" s="126" customFormat="1" ht="15.75">
      <c r="A1893" s="132"/>
      <c r="B1893" s="134"/>
    </row>
    <row r="1894" spans="1:2" s="126" customFormat="1" ht="15.75">
      <c r="A1894" s="132"/>
      <c r="B1894" s="134"/>
    </row>
    <row r="1895" spans="1:2" s="126" customFormat="1" ht="15.75">
      <c r="A1895" s="132"/>
      <c r="B1895" s="134"/>
    </row>
    <row r="1896" spans="1:2" s="126" customFormat="1" ht="15.75">
      <c r="A1896" s="132"/>
      <c r="B1896" s="134"/>
    </row>
    <row r="1897" spans="1:2" s="126" customFormat="1" ht="15.75">
      <c r="A1897" s="132"/>
      <c r="B1897" s="134"/>
    </row>
    <row r="1898" spans="1:2" s="126" customFormat="1" ht="15.75">
      <c r="A1898" s="132"/>
      <c r="B1898" s="134"/>
    </row>
    <row r="1899" spans="1:2" s="126" customFormat="1" ht="15.75">
      <c r="A1899" s="132"/>
      <c r="B1899" s="134"/>
    </row>
    <row r="1900" spans="1:2" s="126" customFormat="1" ht="15.75">
      <c r="A1900" s="132"/>
      <c r="B1900" s="134"/>
    </row>
    <row r="1901" spans="1:2" s="126" customFormat="1" ht="15.75">
      <c r="A1901" s="132"/>
      <c r="B1901" s="134"/>
    </row>
    <row r="1902" spans="1:2" s="126" customFormat="1" ht="15.75">
      <c r="A1902" s="132"/>
      <c r="B1902" s="134"/>
    </row>
    <row r="1903" spans="1:2" s="126" customFormat="1" ht="15.75">
      <c r="A1903" s="132"/>
      <c r="B1903" s="134"/>
    </row>
    <row r="1904" spans="1:2" s="126" customFormat="1" ht="15.75">
      <c r="A1904" s="132"/>
      <c r="B1904" s="134"/>
    </row>
    <row r="1905" spans="1:2" s="126" customFormat="1" ht="15.75">
      <c r="A1905" s="132"/>
      <c r="B1905" s="134"/>
    </row>
    <row r="1906" spans="1:2" s="126" customFormat="1" ht="15.75">
      <c r="A1906" s="132"/>
      <c r="B1906" s="134"/>
    </row>
    <row r="1907" spans="1:2" s="126" customFormat="1" ht="15.75">
      <c r="A1907" s="132"/>
      <c r="B1907" s="134"/>
    </row>
    <row r="1908" spans="1:2" s="126" customFormat="1" ht="15.75">
      <c r="A1908" s="132"/>
      <c r="B1908" s="134"/>
    </row>
    <row r="1909" spans="1:2" s="126" customFormat="1" ht="15.75">
      <c r="A1909" s="132"/>
      <c r="B1909" s="134"/>
    </row>
    <row r="1910" spans="1:2" s="126" customFormat="1" ht="15.75">
      <c r="A1910" s="132"/>
      <c r="B1910" s="134"/>
    </row>
    <row r="1911" spans="1:2" s="126" customFormat="1" ht="15.75">
      <c r="A1911" s="132"/>
      <c r="B1911" s="134"/>
    </row>
    <row r="1912" spans="1:2" s="126" customFormat="1" ht="15.75">
      <c r="A1912" s="132"/>
      <c r="B1912" s="134"/>
    </row>
    <row r="1913" spans="1:2" s="126" customFormat="1" ht="15.75">
      <c r="A1913" s="132"/>
      <c r="B1913" s="134"/>
    </row>
    <row r="1914" spans="1:2" s="126" customFormat="1" ht="15.75">
      <c r="A1914" s="132"/>
      <c r="B1914" s="134"/>
    </row>
    <row r="1915" spans="1:2" s="126" customFormat="1" ht="15.75">
      <c r="A1915" s="132"/>
      <c r="B1915" s="134"/>
    </row>
    <row r="1916" spans="1:2" s="126" customFormat="1" ht="15.75">
      <c r="A1916" s="132"/>
      <c r="B1916" s="134"/>
    </row>
    <row r="1917" spans="1:2" s="126" customFormat="1" ht="15.75">
      <c r="A1917" s="132"/>
      <c r="B1917" s="134"/>
    </row>
    <row r="1918" spans="1:2" s="126" customFormat="1" ht="15.75">
      <c r="A1918" s="132"/>
      <c r="B1918" s="134"/>
    </row>
    <row r="1919" spans="1:2" s="126" customFormat="1" ht="15.75">
      <c r="A1919" s="132"/>
      <c r="B1919" s="134"/>
    </row>
    <row r="1920" spans="1:2" s="126" customFormat="1" ht="15.75">
      <c r="A1920" s="132"/>
      <c r="B1920" s="134"/>
    </row>
    <row r="1921" spans="1:2" s="126" customFormat="1" ht="15.75">
      <c r="A1921" s="132"/>
      <c r="B1921" s="134"/>
    </row>
    <row r="1922" spans="1:2" s="126" customFormat="1" ht="15.75">
      <c r="A1922" s="132"/>
      <c r="B1922" s="134"/>
    </row>
    <row r="1923" spans="1:2" s="126" customFormat="1" ht="15.75">
      <c r="A1923" s="132"/>
      <c r="B1923" s="134"/>
    </row>
    <row r="1924" spans="1:2" s="126" customFormat="1" ht="15.75">
      <c r="A1924" s="132"/>
      <c r="B1924" s="134"/>
    </row>
    <row r="1925" spans="1:2" s="126" customFormat="1" ht="15.75">
      <c r="A1925" s="132"/>
      <c r="B1925" s="134"/>
    </row>
    <row r="1926" spans="1:2" s="126" customFormat="1" ht="15.75">
      <c r="A1926" s="132"/>
      <c r="B1926" s="134"/>
    </row>
    <row r="1927" spans="1:2" s="126" customFormat="1" ht="15.75">
      <c r="A1927" s="132"/>
      <c r="B1927" s="134"/>
    </row>
    <row r="1928" spans="1:2" s="126" customFormat="1" ht="15.75">
      <c r="A1928" s="132"/>
      <c r="B1928" s="134"/>
    </row>
    <row r="1929" spans="1:2" s="126" customFormat="1" ht="15.75">
      <c r="A1929" s="132"/>
      <c r="B1929" s="134"/>
    </row>
    <row r="1930" spans="1:2" s="126" customFormat="1" ht="15.75">
      <c r="A1930" s="132"/>
      <c r="B1930" s="134"/>
    </row>
    <row r="1931" spans="1:2" s="126" customFormat="1" ht="15.75">
      <c r="A1931" s="132"/>
      <c r="B1931" s="134"/>
    </row>
    <row r="1932" spans="1:2" s="126" customFormat="1" ht="15.75">
      <c r="A1932" s="132"/>
      <c r="B1932" s="134"/>
    </row>
    <row r="1933" spans="1:2" s="126" customFormat="1" ht="15.75">
      <c r="A1933" s="132"/>
      <c r="B1933" s="134"/>
    </row>
    <row r="1934" spans="1:2" s="126" customFormat="1" ht="15.75">
      <c r="A1934" s="132"/>
      <c r="B1934" s="134"/>
    </row>
    <row r="1935" spans="1:2" s="126" customFormat="1" ht="15.75">
      <c r="A1935" s="132"/>
      <c r="B1935" s="134"/>
    </row>
    <row r="1936" spans="1:2" s="126" customFormat="1" ht="15.75">
      <c r="A1936" s="132"/>
      <c r="B1936" s="134"/>
    </row>
    <row r="1937" spans="1:2" s="126" customFormat="1" ht="15.75">
      <c r="A1937" s="132"/>
      <c r="B1937" s="134"/>
    </row>
    <row r="1938" spans="1:2" s="126" customFormat="1" ht="15.75">
      <c r="A1938" s="132"/>
      <c r="B1938" s="134"/>
    </row>
    <row r="1939" spans="1:2" s="126" customFormat="1" ht="15.75">
      <c r="A1939" s="132"/>
      <c r="B1939" s="134"/>
    </row>
    <row r="1940" spans="1:2" s="126" customFormat="1" ht="15.75">
      <c r="A1940" s="132"/>
      <c r="B1940" s="134"/>
    </row>
    <row r="1941" spans="1:2" s="126" customFormat="1" ht="15.75">
      <c r="A1941" s="132"/>
      <c r="B1941" s="134"/>
    </row>
    <row r="1942" spans="1:2" s="126" customFormat="1" ht="15.75">
      <c r="A1942" s="132"/>
      <c r="B1942" s="134"/>
    </row>
    <row r="1943" spans="1:2" s="126" customFormat="1" ht="15.75">
      <c r="A1943" s="132"/>
      <c r="B1943" s="134"/>
    </row>
    <row r="1944" spans="1:2" s="126" customFormat="1" ht="15.75">
      <c r="A1944" s="132"/>
      <c r="B1944" s="134"/>
    </row>
    <row r="1945" spans="1:2" s="126" customFormat="1" ht="15.75">
      <c r="A1945" s="132"/>
      <c r="B1945" s="134"/>
    </row>
    <row r="1946" spans="1:2" s="126" customFormat="1" ht="15.75">
      <c r="A1946" s="132"/>
      <c r="B1946" s="134"/>
    </row>
    <row r="1947" spans="1:2" s="126" customFormat="1" ht="15.75">
      <c r="A1947" s="132"/>
      <c r="B1947" s="134"/>
    </row>
    <row r="1948" spans="1:2" s="126" customFormat="1" ht="15.75">
      <c r="A1948" s="132"/>
      <c r="B1948" s="134"/>
    </row>
    <row r="1949" spans="1:2" s="126" customFormat="1" ht="15.75">
      <c r="A1949" s="132"/>
      <c r="B1949" s="134"/>
    </row>
    <row r="1950" spans="1:2" s="126" customFormat="1" ht="15.75">
      <c r="A1950" s="132"/>
      <c r="B1950" s="134"/>
    </row>
    <row r="1951" spans="1:2" s="126" customFormat="1" ht="15.75">
      <c r="A1951" s="132"/>
      <c r="B1951" s="134"/>
    </row>
    <row r="1952" spans="1:2" s="126" customFormat="1" ht="15.75">
      <c r="A1952" s="132"/>
      <c r="B1952" s="134"/>
    </row>
    <row r="1953" spans="1:2" s="126" customFormat="1" ht="15.75">
      <c r="A1953" s="132"/>
      <c r="B1953" s="134"/>
    </row>
    <row r="1954" spans="1:2" s="126" customFormat="1" ht="15.75">
      <c r="A1954" s="132"/>
      <c r="B1954" s="134"/>
    </row>
    <row r="1955" spans="1:2" s="126" customFormat="1" ht="15.75">
      <c r="A1955" s="132"/>
      <c r="B1955" s="134"/>
    </row>
    <row r="1956" spans="1:2" s="126" customFormat="1" ht="15.75">
      <c r="A1956" s="132"/>
      <c r="B1956" s="134"/>
    </row>
    <row r="1957" spans="1:2" s="126" customFormat="1" ht="15.75">
      <c r="A1957" s="132"/>
      <c r="B1957" s="134"/>
    </row>
    <row r="1958" spans="1:2" s="126" customFormat="1" ht="15.75">
      <c r="A1958" s="132"/>
      <c r="B1958" s="134"/>
    </row>
    <row r="1959" spans="1:2" s="126" customFormat="1" ht="15.75">
      <c r="A1959" s="132"/>
      <c r="B1959" s="134"/>
    </row>
    <row r="1960" spans="1:2" s="126" customFormat="1" ht="15.75">
      <c r="A1960" s="132"/>
      <c r="B1960" s="134"/>
    </row>
    <row r="1961" spans="1:2" s="126" customFormat="1" ht="15.75">
      <c r="A1961" s="132"/>
      <c r="B1961" s="134"/>
    </row>
    <row r="1962" spans="1:2" s="126" customFormat="1" ht="15.75">
      <c r="A1962" s="132"/>
      <c r="B1962" s="134"/>
    </row>
    <row r="1963" spans="1:2" s="126" customFormat="1" ht="15.75">
      <c r="A1963" s="132"/>
      <c r="B1963" s="134"/>
    </row>
    <row r="1964" spans="1:2" s="126" customFormat="1" ht="15.75">
      <c r="A1964" s="132"/>
      <c r="B1964" s="134"/>
    </row>
    <row r="1965" spans="1:2" s="126" customFormat="1" ht="15.75">
      <c r="A1965" s="132"/>
      <c r="B1965" s="134"/>
    </row>
    <row r="1966" spans="1:2" s="126" customFormat="1" ht="15.75">
      <c r="A1966" s="132"/>
      <c r="B1966" s="134"/>
    </row>
    <row r="1967" spans="1:2" s="126" customFormat="1" ht="15.75">
      <c r="A1967" s="132"/>
      <c r="B1967" s="134"/>
    </row>
    <row r="1968" spans="1:2" s="126" customFormat="1" ht="15.75">
      <c r="A1968" s="132"/>
      <c r="B1968" s="134"/>
    </row>
    <row r="1969" spans="1:2" s="126" customFormat="1" ht="15.75">
      <c r="A1969" s="132"/>
      <c r="B1969" s="134"/>
    </row>
    <row r="1970" spans="1:2" s="126" customFormat="1" ht="15.75">
      <c r="A1970" s="132"/>
      <c r="B1970" s="134"/>
    </row>
    <row r="1971" spans="1:2" s="126" customFormat="1" ht="15.75">
      <c r="A1971" s="132"/>
      <c r="B1971" s="134"/>
    </row>
    <row r="1972" spans="1:2" s="126" customFormat="1" ht="15.75">
      <c r="A1972" s="132"/>
      <c r="B1972" s="134"/>
    </row>
    <row r="1973" spans="1:2" s="126" customFormat="1" ht="15.75">
      <c r="A1973" s="132"/>
      <c r="B1973" s="134"/>
    </row>
    <row r="1974" spans="1:2" s="126" customFormat="1" ht="15.75">
      <c r="A1974" s="132"/>
      <c r="B1974" s="134"/>
    </row>
    <row r="1975" spans="1:2" s="126" customFormat="1" ht="15.75">
      <c r="A1975" s="132"/>
      <c r="B1975" s="134"/>
    </row>
    <row r="1976" spans="1:2" s="126" customFormat="1" ht="15.75">
      <c r="A1976" s="132"/>
      <c r="B1976" s="134"/>
    </row>
    <row r="1977" spans="1:2" s="126" customFormat="1" ht="15.75">
      <c r="A1977" s="132"/>
      <c r="B1977" s="134"/>
    </row>
    <row r="1978" spans="1:2" s="126" customFormat="1" ht="15.75">
      <c r="A1978" s="132"/>
      <c r="B1978" s="134"/>
    </row>
    <row r="1979" spans="1:2" s="126" customFormat="1" ht="15.75">
      <c r="A1979" s="132"/>
      <c r="B1979" s="134"/>
    </row>
    <row r="1980" spans="1:2" s="126" customFormat="1" ht="15.75">
      <c r="A1980" s="132"/>
      <c r="B1980" s="134"/>
    </row>
    <row r="1981" spans="1:2" s="126" customFormat="1" ht="15.75">
      <c r="A1981" s="132"/>
      <c r="B1981" s="134"/>
    </row>
    <row r="1982" spans="1:2" s="126" customFormat="1" ht="15.75">
      <c r="A1982" s="132"/>
      <c r="B1982" s="134"/>
    </row>
    <row r="1983" spans="1:2" s="126" customFormat="1" ht="15.75">
      <c r="A1983" s="132"/>
      <c r="B1983" s="134"/>
    </row>
    <row r="1984" spans="1:2" s="126" customFormat="1" ht="15.75">
      <c r="A1984" s="132"/>
      <c r="B1984" s="134"/>
    </row>
    <row r="1985" spans="1:2" s="126" customFormat="1" ht="15.75">
      <c r="A1985" s="132"/>
      <c r="B1985" s="134"/>
    </row>
    <row r="1986" spans="1:2" s="126" customFormat="1" ht="15.75">
      <c r="A1986" s="132"/>
      <c r="B1986" s="134"/>
    </row>
    <row r="1987" spans="1:2" s="126" customFormat="1" ht="15.75">
      <c r="A1987" s="132"/>
      <c r="B1987" s="134"/>
    </row>
    <row r="1988" spans="1:2" s="126" customFormat="1" ht="15.75">
      <c r="A1988" s="132"/>
      <c r="B1988" s="134"/>
    </row>
    <row r="1989" spans="1:2" s="126" customFormat="1" ht="15.75">
      <c r="A1989" s="132"/>
      <c r="B1989" s="134"/>
    </row>
    <row r="1990" spans="1:2" s="126" customFormat="1" ht="15.75">
      <c r="A1990" s="132"/>
      <c r="B1990" s="134"/>
    </row>
    <row r="1991" spans="1:2" s="126" customFormat="1" ht="15.75">
      <c r="A1991" s="132"/>
      <c r="B1991" s="134"/>
    </row>
    <row r="1992" spans="1:2" s="126" customFormat="1" ht="15.75">
      <c r="A1992" s="132"/>
      <c r="B1992" s="134"/>
    </row>
    <row r="1993" spans="1:2" s="126" customFormat="1" ht="15.75">
      <c r="A1993" s="132"/>
      <c r="B1993" s="134"/>
    </row>
    <row r="1994" spans="1:2" s="126" customFormat="1" ht="15.75">
      <c r="A1994" s="132"/>
      <c r="B1994" s="134"/>
    </row>
    <row r="1995" spans="1:2" s="126" customFormat="1" ht="15.75">
      <c r="A1995" s="132"/>
      <c r="B1995" s="134"/>
    </row>
    <row r="1996" spans="1:2" s="126" customFormat="1" ht="15.75">
      <c r="A1996" s="132"/>
      <c r="B1996" s="134"/>
    </row>
    <row r="1997" spans="1:2" s="126" customFormat="1" ht="15.75">
      <c r="A1997" s="132"/>
      <c r="B1997" s="134"/>
    </row>
    <row r="1998" spans="1:2" s="126" customFormat="1" ht="15.75">
      <c r="A1998" s="132"/>
      <c r="B1998" s="134"/>
    </row>
    <row r="1999" spans="1:2" s="126" customFormat="1" ht="15.75">
      <c r="A1999" s="132"/>
      <c r="B1999" s="134"/>
    </row>
    <row r="2000" spans="1:2" s="126" customFormat="1" ht="15.75">
      <c r="A2000" s="132"/>
      <c r="B2000" s="134"/>
    </row>
    <row r="2001" spans="1:2" s="126" customFormat="1" ht="15.75">
      <c r="A2001" s="132"/>
      <c r="B2001" s="134"/>
    </row>
    <row r="2002" spans="1:2" s="126" customFormat="1" ht="15.75">
      <c r="A2002" s="132"/>
      <c r="B2002" s="134"/>
    </row>
    <row r="2003" spans="1:2" s="126" customFormat="1" ht="15.75">
      <c r="A2003" s="132"/>
      <c r="B2003" s="134"/>
    </row>
    <row r="2004" spans="1:2" s="126" customFormat="1" ht="15.75">
      <c r="A2004" s="132"/>
      <c r="B2004" s="134"/>
    </row>
    <row r="2005" spans="1:2" s="126" customFormat="1" ht="15.75">
      <c r="A2005" s="132"/>
      <c r="B2005" s="134"/>
    </row>
    <row r="2006" spans="1:2" s="126" customFormat="1" ht="15.75">
      <c r="A2006" s="132"/>
      <c r="B2006" s="134"/>
    </row>
    <row r="2007" spans="1:2" s="126" customFormat="1" ht="15.75">
      <c r="A2007" s="132"/>
      <c r="B2007" s="134"/>
    </row>
    <row r="2008" spans="1:2" s="126" customFormat="1" ht="15.75">
      <c r="A2008" s="132"/>
      <c r="B2008" s="134"/>
    </row>
    <row r="2009" spans="1:2" s="126" customFormat="1" ht="15.75">
      <c r="A2009" s="132"/>
      <c r="B2009" s="134"/>
    </row>
    <row r="2010" spans="1:2" s="126" customFormat="1" ht="15.75">
      <c r="A2010" s="132"/>
      <c r="B2010" s="134"/>
    </row>
    <row r="2011" spans="1:2" s="126" customFormat="1" ht="15.75">
      <c r="A2011" s="132"/>
      <c r="B2011" s="134"/>
    </row>
    <row r="2012" spans="1:2" s="126" customFormat="1" ht="15.75">
      <c r="A2012" s="132"/>
      <c r="B2012" s="134"/>
    </row>
    <row r="2013" spans="1:2" s="126" customFormat="1" ht="15.75">
      <c r="A2013" s="132"/>
      <c r="B2013" s="134"/>
    </row>
    <row r="2014" spans="1:2" s="126" customFormat="1" ht="15.75">
      <c r="A2014" s="132"/>
      <c r="B2014" s="134"/>
    </row>
    <row r="2015" spans="1:2" s="126" customFormat="1" ht="15.75">
      <c r="A2015" s="132"/>
      <c r="B2015" s="134"/>
    </row>
    <row r="2016" spans="1:2" s="126" customFormat="1" ht="15.75">
      <c r="A2016" s="132"/>
      <c r="B2016" s="134"/>
    </row>
    <row r="2017" spans="1:2" s="126" customFormat="1" ht="15.75">
      <c r="A2017" s="132"/>
      <c r="B2017" s="134"/>
    </row>
    <row r="2018" spans="1:2" s="126" customFormat="1" ht="15.75">
      <c r="A2018" s="132"/>
      <c r="B2018" s="134"/>
    </row>
    <row r="2019" spans="1:2" s="126" customFormat="1" ht="15.75">
      <c r="A2019" s="132"/>
      <c r="B2019" s="134"/>
    </row>
    <row r="2020" spans="1:2" s="126" customFormat="1" ht="15.75">
      <c r="A2020" s="132"/>
      <c r="B2020" s="134"/>
    </row>
    <row r="2021" spans="1:2" s="126" customFormat="1" ht="15.75">
      <c r="A2021" s="132"/>
      <c r="B2021" s="134"/>
    </row>
    <row r="2022" spans="1:2" s="126" customFormat="1" ht="15.75">
      <c r="A2022" s="132"/>
      <c r="B2022" s="134"/>
    </row>
    <row r="2023" spans="1:2" s="126" customFormat="1" ht="15.75">
      <c r="A2023" s="132"/>
      <c r="B2023" s="134"/>
    </row>
    <row r="2024" spans="1:2" s="126" customFormat="1" ht="15.75">
      <c r="A2024" s="132"/>
      <c r="B2024" s="134"/>
    </row>
    <row r="2025" spans="1:2" s="126" customFormat="1" ht="15.75">
      <c r="A2025" s="132"/>
      <c r="B2025" s="134"/>
    </row>
    <row r="2026" spans="1:2" s="126" customFormat="1" ht="15.75">
      <c r="A2026" s="132"/>
      <c r="B2026" s="134"/>
    </row>
    <row r="2027" spans="1:2" s="126" customFormat="1" ht="15.75">
      <c r="A2027" s="132"/>
      <c r="B2027" s="134"/>
    </row>
    <row r="2028" spans="1:2" s="126" customFormat="1" ht="15.75">
      <c r="A2028" s="132"/>
      <c r="B2028" s="134"/>
    </row>
    <row r="2029" spans="1:2" s="126" customFormat="1" ht="15.75">
      <c r="A2029" s="132"/>
      <c r="B2029" s="134"/>
    </row>
    <row r="2030" spans="1:2" s="126" customFormat="1" ht="15.75">
      <c r="A2030" s="132"/>
      <c r="B2030" s="134"/>
    </row>
    <row r="2031" spans="1:2" s="126" customFormat="1" ht="15.75">
      <c r="A2031" s="132"/>
      <c r="B2031" s="134"/>
    </row>
    <row r="2032" spans="1:2" s="126" customFormat="1" ht="15.75">
      <c r="A2032" s="132"/>
      <c r="B2032" s="134"/>
    </row>
    <row r="2033" spans="1:2" s="126" customFormat="1" ht="15.75">
      <c r="A2033" s="132"/>
      <c r="B2033" s="134"/>
    </row>
    <row r="2034" spans="1:2" s="126" customFormat="1" ht="15.75">
      <c r="A2034" s="132"/>
      <c r="B2034" s="134"/>
    </row>
    <row r="2035" spans="1:2" s="126" customFormat="1" ht="15.75">
      <c r="A2035" s="132"/>
      <c r="B2035" s="134"/>
    </row>
    <row r="2036" spans="1:2" s="126" customFormat="1" ht="15.75">
      <c r="A2036" s="132"/>
      <c r="B2036" s="134"/>
    </row>
    <row r="2037" spans="1:2" s="126" customFormat="1" ht="15.75">
      <c r="A2037" s="132"/>
      <c r="B2037" s="134"/>
    </row>
    <row r="2038" spans="1:2" s="126" customFormat="1" ht="15.75">
      <c r="A2038" s="132"/>
      <c r="B2038" s="134"/>
    </row>
    <row r="2039" spans="1:2" s="126" customFormat="1" ht="15.75">
      <c r="A2039" s="132"/>
      <c r="B2039" s="134"/>
    </row>
    <row r="2040" spans="1:2" s="126" customFormat="1" ht="15.75">
      <c r="A2040" s="132"/>
      <c r="B2040" s="134"/>
    </row>
    <row r="2041" spans="1:2" s="126" customFormat="1" ht="15.75">
      <c r="A2041" s="132"/>
      <c r="B2041" s="134"/>
    </row>
    <row r="2042" spans="1:2" s="126" customFormat="1" ht="15.75">
      <c r="A2042" s="132"/>
      <c r="B2042" s="134"/>
    </row>
    <row r="2043" spans="1:2" s="126" customFormat="1" ht="15.75">
      <c r="A2043" s="132"/>
      <c r="B2043" s="134"/>
    </row>
    <row r="2044" spans="1:2" s="126" customFormat="1" ht="15.75">
      <c r="A2044" s="132"/>
      <c r="B2044" s="134"/>
    </row>
    <row r="2045" spans="1:2" s="126" customFormat="1" ht="15.75">
      <c r="A2045" s="132"/>
      <c r="B2045" s="134"/>
    </row>
    <row r="2046" spans="1:2" s="126" customFormat="1" ht="15.75">
      <c r="A2046" s="132"/>
      <c r="B2046" s="134"/>
    </row>
    <row r="2047" spans="1:2" s="126" customFormat="1" ht="15.75">
      <c r="A2047" s="132"/>
      <c r="B2047" s="134"/>
    </row>
    <row r="2048" spans="1:2" s="126" customFormat="1" ht="15.75">
      <c r="A2048" s="132"/>
      <c r="B2048" s="134"/>
    </row>
    <row r="2049" spans="1:2" s="126" customFormat="1" ht="15.75">
      <c r="A2049" s="132"/>
      <c r="B2049" s="134"/>
    </row>
    <row r="2050" spans="1:2" s="126" customFormat="1" ht="15.75">
      <c r="A2050" s="132"/>
      <c r="B2050" s="134"/>
    </row>
    <row r="2051" spans="1:2" s="126" customFormat="1" ht="15.75">
      <c r="A2051" s="132"/>
      <c r="B2051" s="134"/>
    </row>
    <row r="2052" spans="1:2" s="126" customFormat="1" ht="15.75">
      <c r="A2052" s="132"/>
      <c r="B2052" s="134"/>
    </row>
    <row r="2053" spans="1:2" s="126" customFormat="1" ht="15.75">
      <c r="A2053" s="132"/>
      <c r="B2053" s="134"/>
    </row>
    <row r="2054" spans="1:2" s="126" customFormat="1" ht="15.75">
      <c r="A2054" s="132"/>
      <c r="B2054" s="134"/>
    </row>
    <row r="2055" spans="1:2" s="126" customFormat="1" ht="15.75">
      <c r="A2055" s="132"/>
      <c r="B2055" s="134"/>
    </row>
    <row r="2056" spans="1:2" s="126" customFormat="1" ht="15.75">
      <c r="A2056" s="132"/>
      <c r="B2056" s="134"/>
    </row>
    <row r="2057" spans="1:2" s="126" customFormat="1" ht="15.75">
      <c r="A2057" s="132"/>
      <c r="B2057" s="134"/>
    </row>
    <row r="2058" spans="1:2" s="126" customFormat="1" ht="15.75">
      <c r="A2058" s="132"/>
      <c r="B2058" s="134"/>
    </row>
    <row r="2059" spans="1:2" s="126" customFormat="1" ht="15.75">
      <c r="A2059" s="132"/>
      <c r="B2059" s="134"/>
    </row>
    <row r="2060" spans="1:2" s="126" customFormat="1" ht="15.75">
      <c r="A2060" s="132"/>
      <c r="B2060" s="134"/>
    </row>
    <row r="2061" spans="1:2" s="126" customFormat="1" ht="15.75">
      <c r="A2061" s="132"/>
      <c r="B2061" s="134"/>
    </row>
    <row r="2062" spans="1:2" s="126" customFormat="1" ht="15.75">
      <c r="A2062" s="132"/>
      <c r="B2062" s="134"/>
    </row>
    <row r="2063" spans="1:2" s="126" customFormat="1" ht="15.75">
      <c r="A2063" s="132"/>
      <c r="B2063" s="134"/>
    </row>
    <row r="2064" spans="1:2" s="126" customFormat="1" ht="15.75">
      <c r="A2064" s="132"/>
      <c r="B2064" s="134"/>
    </row>
    <row r="2065" spans="1:2" s="126" customFormat="1" ht="15.75">
      <c r="A2065" s="132"/>
      <c r="B2065" s="134"/>
    </row>
    <row r="2066" spans="1:2" s="126" customFormat="1" ht="15.75">
      <c r="A2066" s="132"/>
      <c r="B2066" s="134"/>
    </row>
    <row r="2067" spans="1:2" s="126" customFormat="1" ht="15.75">
      <c r="A2067" s="132"/>
      <c r="B2067" s="134"/>
    </row>
    <row r="2068" spans="1:2" s="126" customFormat="1" ht="15.75">
      <c r="A2068" s="132"/>
      <c r="B2068" s="134"/>
    </row>
    <row r="2069" spans="1:2" s="126" customFormat="1" ht="15.75">
      <c r="A2069" s="132"/>
      <c r="B2069" s="134"/>
    </row>
    <row r="2070" spans="1:2" s="126" customFormat="1" ht="15.75">
      <c r="A2070" s="132"/>
      <c r="B2070" s="134"/>
    </row>
    <row r="2071" spans="1:2" s="126" customFormat="1" ht="15.75">
      <c r="A2071" s="132"/>
      <c r="B2071" s="134"/>
    </row>
    <row r="2072" spans="1:2" s="126" customFormat="1" ht="15.75">
      <c r="A2072" s="132"/>
      <c r="B2072" s="134"/>
    </row>
    <row r="2073" spans="1:2" s="126" customFormat="1" ht="15.75">
      <c r="A2073" s="132"/>
      <c r="B2073" s="134"/>
    </row>
    <row r="2074" spans="1:2" s="126" customFormat="1" ht="15.75">
      <c r="A2074" s="132"/>
      <c r="B2074" s="134"/>
    </row>
    <row r="2075" spans="1:2" s="126" customFormat="1" ht="15.75">
      <c r="A2075" s="132"/>
      <c r="B2075" s="134"/>
    </row>
    <row r="2076" spans="1:2" s="126" customFormat="1" ht="15.75">
      <c r="A2076" s="132"/>
      <c r="B2076" s="134"/>
    </row>
    <row r="2077" spans="1:2" s="126" customFormat="1" ht="15.75">
      <c r="A2077" s="132"/>
      <c r="B2077" s="134"/>
    </row>
    <row r="2078" spans="1:2" s="126" customFormat="1" ht="15.75">
      <c r="A2078" s="132"/>
      <c r="B2078" s="134"/>
    </row>
    <row r="2079" spans="1:2" s="126" customFormat="1" ht="15.75">
      <c r="A2079" s="132"/>
      <c r="B2079" s="134"/>
    </row>
    <row r="2080" spans="1:2" s="126" customFormat="1" ht="15.75">
      <c r="A2080" s="132"/>
      <c r="B2080" s="134"/>
    </row>
    <row r="2081" spans="1:2" s="126" customFormat="1" ht="15.75">
      <c r="A2081" s="132"/>
      <c r="B2081" s="134"/>
    </row>
    <row r="2082" spans="1:2" s="126" customFormat="1" ht="15.75">
      <c r="A2082" s="132"/>
      <c r="B2082" s="134"/>
    </row>
    <row r="2083" spans="1:2" s="126" customFormat="1" ht="15.75">
      <c r="A2083" s="132"/>
      <c r="B2083" s="134"/>
    </row>
    <row r="2084" spans="1:2" s="126" customFormat="1" ht="15.75">
      <c r="A2084" s="132"/>
      <c r="B2084" s="134"/>
    </row>
    <row r="2085" spans="1:2" s="126" customFormat="1" ht="15.75">
      <c r="A2085" s="132"/>
      <c r="B2085" s="134"/>
    </row>
    <row r="2086" spans="1:2" s="126" customFormat="1" ht="15.75">
      <c r="A2086" s="132"/>
      <c r="B2086" s="134"/>
    </row>
    <row r="2087" spans="1:2" s="126" customFormat="1" ht="15.75">
      <c r="A2087" s="132"/>
      <c r="B2087" s="134"/>
    </row>
    <row r="2088" spans="1:2" s="126" customFormat="1" ht="15.75">
      <c r="A2088" s="132"/>
      <c r="B2088" s="134"/>
    </row>
    <row r="2089" spans="1:2" s="126" customFormat="1" ht="15.75">
      <c r="A2089" s="132"/>
      <c r="B2089" s="134"/>
    </row>
    <row r="2090" spans="1:2" s="126" customFormat="1" ht="15.75">
      <c r="A2090" s="132"/>
      <c r="B2090" s="134"/>
    </row>
    <row r="2091" spans="1:2" s="126" customFormat="1" ht="15.75">
      <c r="A2091" s="132"/>
      <c r="B2091" s="134"/>
    </row>
    <row r="2092" spans="1:2" s="126" customFormat="1" ht="15.75">
      <c r="A2092" s="132"/>
      <c r="B2092" s="134"/>
    </row>
    <row r="2093" spans="1:2" s="126" customFormat="1" ht="15.75">
      <c r="A2093" s="132"/>
      <c r="B2093" s="134"/>
    </row>
    <row r="2094" spans="1:2" s="126" customFormat="1" ht="15.75">
      <c r="A2094" s="132"/>
      <c r="B2094" s="134"/>
    </row>
    <row r="2095" spans="1:2" s="126" customFormat="1" ht="15.75">
      <c r="A2095" s="132"/>
      <c r="B2095" s="134"/>
    </row>
    <row r="2096" spans="1:2" s="126" customFormat="1" ht="15.75">
      <c r="A2096" s="132"/>
      <c r="B2096" s="134"/>
    </row>
    <row r="2097" spans="1:2" s="126" customFormat="1" ht="15.75">
      <c r="A2097" s="132"/>
      <c r="B2097" s="134"/>
    </row>
    <row r="2098" spans="1:2" s="126" customFormat="1" ht="15.75">
      <c r="A2098" s="132"/>
      <c r="B2098" s="134"/>
    </row>
    <row r="2099" spans="1:2" s="126" customFormat="1" ht="15.75">
      <c r="A2099" s="132"/>
      <c r="B2099" s="134"/>
    </row>
    <row r="2100" spans="1:2" s="126" customFormat="1" ht="15.75">
      <c r="A2100" s="132"/>
      <c r="B2100" s="134"/>
    </row>
    <row r="2101" spans="1:2" s="126" customFormat="1" ht="15.75">
      <c r="A2101" s="132"/>
      <c r="B2101" s="134"/>
    </row>
    <row r="2102" spans="1:2" s="126" customFormat="1" ht="15.75">
      <c r="A2102" s="132"/>
      <c r="B2102" s="134"/>
    </row>
    <row r="2103" spans="1:2" s="126" customFormat="1" ht="15.75">
      <c r="A2103" s="132"/>
      <c r="B2103" s="134"/>
    </row>
    <row r="2104" spans="1:2" s="126" customFormat="1" ht="15.75">
      <c r="A2104" s="132"/>
      <c r="B2104" s="134"/>
    </row>
    <row r="2105" spans="1:2" s="126" customFormat="1" ht="15.75">
      <c r="A2105" s="132"/>
      <c r="B2105" s="134"/>
    </row>
    <row r="2106" spans="1:2" s="126" customFormat="1" ht="15.75">
      <c r="A2106" s="132"/>
      <c r="B2106" s="134"/>
    </row>
    <row r="2107" spans="1:2" s="126" customFormat="1" ht="15.75">
      <c r="A2107" s="132"/>
      <c r="B2107" s="134"/>
    </row>
    <row r="2108" spans="1:2" s="126" customFormat="1" ht="15.75">
      <c r="A2108" s="132"/>
      <c r="B2108" s="134"/>
    </row>
    <row r="2109" spans="1:2" s="126" customFormat="1" ht="15.75">
      <c r="A2109" s="132"/>
      <c r="B2109" s="134"/>
    </row>
    <row r="2110" spans="1:2" s="126" customFormat="1" ht="15.75">
      <c r="A2110" s="132"/>
      <c r="B2110" s="134"/>
    </row>
    <row r="2111" spans="1:2" s="126" customFormat="1" ht="15.75">
      <c r="A2111" s="132"/>
      <c r="B2111" s="134"/>
    </row>
    <row r="2112" spans="1:2" s="126" customFormat="1" ht="15.75">
      <c r="A2112" s="132"/>
      <c r="B2112" s="134"/>
    </row>
    <row r="2113" spans="1:2" s="126" customFormat="1" ht="15.75">
      <c r="A2113" s="132"/>
      <c r="B2113" s="134"/>
    </row>
    <row r="2114" spans="1:2" s="126" customFormat="1" ht="15.75">
      <c r="A2114" s="132"/>
      <c r="B2114" s="134"/>
    </row>
    <row r="2115" spans="1:2" s="126" customFormat="1" ht="15.75">
      <c r="A2115" s="132"/>
      <c r="B2115" s="134"/>
    </row>
    <row r="2116" spans="1:2" s="126" customFormat="1" ht="15.75">
      <c r="A2116" s="132"/>
      <c r="B2116" s="134"/>
    </row>
    <row r="2117" spans="1:2" s="126" customFormat="1" ht="15.75">
      <c r="A2117" s="132"/>
      <c r="B2117" s="134"/>
    </row>
    <row r="2118" spans="1:2" s="126" customFormat="1" ht="15.75">
      <c r="A2118" s="132"/>
      <c r="B2118" s="134"/>
    </row>
    <row r="2119" spans="1:2" s="126" customFormat="1" ht="15.75">
      <c r="A2119" s="132"/>
      <c r="B2119" s="134"/>
    </row>
    <row r="2120" spans="1:2" s="126" customFormat="1" ht="15.75">
      <c r="A2120" s="132"/>
      <c r="B2120" s="134"/>
    </row>
    <row r="2121" spans="1:2" s="126" customFormat="1" ht="15.75">
      <c r="A2121" s="132"/>
      <c r="B2121" s="134"/>
    </row>
    <row r="2122" spans="1:2" s="126" customFormat="1" ht="15.75">
      <c r="A2122" s="132"/>
      <c r="B2122" s="134"/>
    </row>
    <row r="2123" spans="1:2" s="126" customFormat="1" ht="15.75">
      <c r="A2123" s="132"/>
      <c r="B2123" s="134"/>
    </row>
    <row r="2124" spans="1:2" s="126" customFormat="1" ht="15.75">
      <c r="A2124" s="132"/>
      <c r="B2124" s="134"/>
    </row>
    <row r="2125" spans="1:2" s="126" customFormat="1" ht="15.75">
      <c r="A2125" s="132"/>
      <c r="B2125" s="134"/>
    </row>
    <row r="2126" spans="1:2" s="126" customFormat="1" ht="15.75">
      <c r="A2126" s="132"/>
      <c r="B2126" s="134"/>
    </row>
    <row r="2127" spans="1:2" s="126" customFormat="1" ht="15.75">
      <c r="A2127" s="132"/>
      <c r="B2127" s="134"/>
    </row>
    <row r="2128" spans="1:2" s="126" customFormat="1" ht="15.75">
      <c r="A2128" s="132"/>
      <c r="B2128" s="134"/>
    </row>
    <row r="2129" spans="1:2" s="126" customFormat="1" ht="15.75">
      <c r="A2129" s="132"/>
      <c r="B2129" s="134"/>
    </row>
    <row r="2130" spans="1:2" s="126" customFormat="1" ht="15.75">
      <c r="A2130" s="132"/>
      <c r="B2130" s="134"/>
    </row>
    <row r="2131" spans="1:2" s="126" customFormat="1" ht="15.75">
      <c r="A2131" s="132"/>
      <c r="B2131" s="134"/>
    </row>
    <row r="2132" spans="1:2" s="126" customFormat="1" ht="15.75">
      <c r="A2132" s="132"/>
      <c r="B2132" s="134"/>
    </row>
    <row r="2133" spans="1:2" s="126" customFormat="1" ht="15.75">
      <c r="A2133" s="132"/>
      <c r="B2133" s="134"/>
    </row>
    <row r="2134" spans="1:2" s="126" customFormat="1" ht="15.75">
      <c r="A2134" s="132"/>
      <c r="B2134" s="134"/>
    </row>
    <row r="2135" spans="1:2" s="126" customFormat="1" ht="15.75">
      <c r="A2135" s="132"/>
      <c r="B2135" s="134"/>
    </row>
    <row r="2136" spans="1:2" s="126" customFormat="1" ht="15.75">
      <c r="A2136" s="132"/>
      <c r="B2136" s="134"/>
    </row>
    <row r="2137" spans="1:2" s="126" customFormat="1" ht="15.75">
      <c r="A2137" s="132"/>
      <c r="B2137" s="134"/>
    </row>
    <row r="2138" spans="1:2" s="126" customFormat="1" ht="15.75">
      <c r="A2138" s="132"/>
      <c r="B2138" s="134"/>
    </row>
    <row r="2139" spans="1:2" s="126" customFormat="1" ht="15.75">
      <c r="A2139" s="132"/>
      <c r="B2139" s="134"/>
    </row>
    <row r="2140" spans="1:2" s="126" customFormat="1" ht="15.75">
      <c r="A2140" s="132"/>
      <c r="B2140" s="134"/>
    </row>
    <row r="2141" spans="1:2" s="126" customFormat="1" ht="15.75">
      <c r="A2141" s="132"/>
      <c r="B2141" s="134"/>
    </row>
    <row r="2142" spans="1:2" s="126" customFormat="1" ht="15.75">
      <c r="A2142" s="132"/>
      <c r="B2142" s="134"/>
    </row>
    <row r="2143" spans="1:2" s="126" customFormat="1" ht="15.75">
      <c r="A2143" s="132"/>
      <c r="B2143" s="134"/>
    </row>
    <row r="2144" spans="1:2" s="126" customFormat="1" ht="15.75">
      <c r="A2144" s="132"/>
      <c r="B2144" s="134"/>
    </row>
    <row r="2145" spans="1:2" s="126" customFormat="1" ht="15.75">
      <c r="A2145" s="132"/>
      <c r="B2145" s="134"/>
    </row>
    <row r="2146" spans="1:2" s="126" customFormat="1" ht="15.75">
      <c r="A2146" s="132"/>
      <c r="B2146" s="134"/>
    </row>
    <row r="2147" spans="1:2" s="126" customFormat="1" ht="15.75">
      <c r="A2147" s="132"/>
      <c r="B2147" s="134"/>
    </row>
    <row r="2148" spans="1:2" s="126" customFormat="1" ht="15.75">
      <c r="A2148" s="132"/>
      <c r="B2148" s="134"/>
    </row>
    <row r="2149" spans="1:2" s="126" customFormat="1" ht="15.75">
      <c r="A2149" s="132"/>
      <c r="B2149" s="134"/>
    </row>
    <row r="2150" spans="1:2" s="126" customFormat="1" ht="15.75">
      <c r="A2150" s="132"/>
      <c r="B2150" s="134"/>
    </row>
    <row r="2151" spans="1:2" s="126" customFormat="1" ht="15.75">
      <c r="A2151" s="132"/>
      <c r="B2151" s="134"/>
    </row>
    <row r="2152" spans="1:2" s="126" customFormat="1" ht="15.75">
      <c r="A2152" s="132"/>
      <c r="B2152" s="134"/>
    </row>
    <row r="2153" spans="1:2" s="126" customFormat="1" ht="15.75">
      <c r="A2153" s="132"/>
      <c r="B2153" s="134"/>
    </row>
    <row r="2154" spans="1:2" s="126" customFormat="1" ht="15.75">
      <c r="A2154" s="132"/>
      <c r="B2154" s="134"/>
    </row>
    <row r="2155" spans="1:2" s="126" customFormat="1" ht="15.75">
      <c r="A2155" s="132"/>
      <c r="B2155" s="134"/>
    </row>
    <row r="2156" spans="1:2" s="126" customFormat="1" ht="15.75">
      <c r="A2156" s="132"/>
      <c r="B2156" s="134"/>
    </row>
    <row r="2157" spans="1:2" s="126" customFormat="1" ht="15.75">
      <c r="A2157" s="132"/>
      <c r="B2157" s="134"/>
    </row>
    <row r="2158" spans="1:2" s="126" customFormat="1" ht="15.75">
      <c r="A2158" s="132"/>
      <c r="B2158" s="134"/>
    </row>
    <row r="2159" spans="1:2" s="126" customFormat="1" ht="15.75">
      <c r="A2159" s="132"/>
      <c r="B2159" s="134"/>
    </row>
    <row r="2160" spans="1:2" s="126" customFormat="1" ht="15.75">
      <c r="A2160" s="132"/>
      <c r="B2160" s="134"/>
    </row>
    <row r="2161" spans="1:2" s="126" customFormat="1" ht="15.75">
      <c r="A2161" s="132"/>
      <c r="B2161" s="134"/>
    </row>
    <row r="2162" spans="1:2" s="126" customFormat="1" ht="15.75">
      <c r="A2162" s="132"/>
      <c r="B2162" s="134"/>
    </row>
    <row r="2163" spans="1:2" s="126" customFormat="1" ht="15.75">
      <c r="A2163" s="132"/>
      <c r="B2163" s="134"/>
    </row>
    <row r="2164" spans="1:2" s="126" customFormat="1" ht="15.75">
      <c r="A2164" s="132"/>
      <c r="B2164" s="134"/>
    </row>
    <row r="2165" spans="1:2" s="126" customFormat="1" ht="15.75">
      <c r="A2165" s="132"/>
      <c r="B2165" s="134"/>
    </row>
    <row r="2166" spans="1:2" s="126" customFormat="1" ht="15.75">
      <c r="A2166" s="132"/>
      <c r="B2166" s="134"/>
    </row>
    <row r="2167" spans="1:2" s="126" customFormat="1" ht="15.75">
      <c r="A2167" s="132"/>
      <c r="B2167" s="134"/>
    </row>
    <row r="2168" spans="1:2" s="126" customFormat="1" ht="15.75">
      <c r="A2168" s="132"/>
      <c r="B2168" s="134"/>
    </row>
    <row r="2169" spans="1:2" s="126" customFormat="1" ht="15.75">
      <c r="A2169" s="132"/>
      <c r="B2169" s="134"/>
    </row>
    <row r="2170" spans="1:2" s="126" customFormat="1" ht="15.75">
      <c r="A2170" s="132"/>
      <c r="B2170" s="134"/>
    </row>
    <row r="2171" spans="1:2" s="126" customFormat="1" ht="15.75">
      <c r="A2171" s="132"/>
      <c r="B2171" s="134"/>
    </row>
    <row r="2172" spans="1:2" s="126" customFormat="1" ht="15.75">
      <c r="A2172" s="132"/>
      <c r="B2172" s="134"/>
    </row>
    <row r="2173" spans="1:2" s="126" customFormat="1" ht="15.75">
      <c r="A2173" s="132"/>
      <c r="B2173" s="134"/>
    </row>
    <row r="2174" spans="1:2" s="126" customFormat="1" ht="15.75">
      <c r="A2174" s="132"/>
      <c r="B2174" s="134"/>
    </row>
    <row r="2175" spans="1:2" s="126" customFormat="1" ht="15.75">
      <c r="A2175" s="132"/>
      <c r="B2175" s="134"/>
    </row>
    <row r="2176" spans="1:2" s="126" customFormat="1" ht="15.75">
      <c r="A2176" s="132"/>
      <c r="B2176" s="134"/>
    </row>
    <row r="2177" spans="1:2" s="126" customFormat="1" ht="15.75">
      <c r="A2177" s="132"/>
      <c r="B2177" s="134"/>
    </row>
    <row r="2178" spans="1:2" s="126" customFormat="1" ht="15.75">
      <c r="A2178" s="132"/>
      <c r="B2178" s="134"/>
    </row>
    <row r="2179" spans="1:2" s="126" customFormat="1" ht="15.75">
      <c r="A2179" s="132"/>
      <c r="B2179" s="134"/>
    </row>
    <row r="2180" spans="1:2" s="126" customFormat="1" ht="15.75">
      <c r="A2180" s="132"/>
      <c r="B2180" s="134"/>
    </row>
    <row r="2181" spans="1:2" s="126" customFormat="1" ht="15.75">
      <c r="A2181" s="132"/>
      <c r="B2181" s="134"/>
    </row>
    <row r="2182" spans="1:2" s="126" customFormat="1" ht="15.75">
      <c r="A2182" s="132"/>
      <c r="B2182" s="134"/>
    </row>
    <row r="2183" spans="1:2" s="126" customFormat="1" ht="15.75">
      <c r="A2183" s="132"/>
      <c r="B2183" s="134"/>
    </row>
    <row r="2184" spans="1:2" s="126" customFormat="1" ht="15.75">
      <c r="A2184" s="132"/>
      <c r="B2184" s="134"/>
    </row>
    <row r="2185" spans="1:2" s="126" customFormat="1" ht="15.75">
      <c r="A2185" s="132"/>
      <c r="B2185" s="134"/>
    </row>
    <row r="2186" spans="1:2" s="126" customFormat="1" ht="15.75">
      <c r="A2186" s="132"/>
      <c r="B2186" s="134"/>
    </row>
    <row r="2187" spans="1:2" s="126" customFormat="1" ht="15.75">
      <c r="A2187" s="132"/>
      <c r="B2187" s="134"/>
    </row>
    <row r="2188" spans="1:2" s="126" customFormat="1" ht="15.75">
      <c r="A2188" s="132"/>
      <c r="B2188" s="134"/>
    </row>
    <row r="2189" spans="1:2" s="126" customFormat="1" ht="15.75">
      <c r="A2189" s="132"/>
      <c r="B2189" s="134"/>
    </row>
    <row r="2190" spans="1:2" s="126" customFormat="1" ht="15.75">
      <c r="A2190" s="132"/>
      <c r="B2190" s="134"/>
    </row>
    <row r="2191" spans="1:2" s="126" customFormat="1" ht="15.75">
      <c r="A2191" s="132"/>
      <c r="B2191" s="134"/>
    </row>
    <row r="2192" spans="1:2" s="126" customFormat="1" ht="15.75">
      <c r="A2192" s="132"/>
      <c r="B2192" s="134"/>
    </row>
    <row r="2193" spans="1:2" s="126" customFormat="1" ht="15.75">
      <c r="A2193" s="132"/>
      <c r="B2193" s="134"/>
    </row>
    <row r="2194" spans="1:2" s="126" customFormat="1" ht="15.75">
      <c r="A2194" s="132"/>
      <c r="B2194" s="134"/>
    </row>
    <row r="2195" spans="1:2" s="126" customFormat="1" ht="15.75">
      <c r="A2195" s="132"/>
      <c r="B2195" s="134"/>
    </row>
    <row r="2196" spans="1:2" s="126" customFormat="1" ht="15.75">
      <c r="A2196" s="132"/>
      <c r="B2196" s="134"/>
    </row>
    <row r="2197" spans="1:2" s="126" customFormat="1" ht="15.75">
      <c r="A2197" s="132"/>
      <c r="B2197" s="134"/>
    </row>
    <row r="2198" spans="1:2" s="126" customFormat="1" ht="15.75">
      <c r="A2198" s="132"/>
      <c r="B2198" s="134"/>
    </row>
    <row r="2199" spans="1:2" s="126" customFormat="1" ht="15.75">
      <c r="A2199" s="132"/>
      <c r="B2199" s="134"/>
    </row>
    <row r="2200" spans="1:2" s="126" customFormat="1" ht="15.75">
      <c r="A2200" s="132"/>
      <c r="B2200" s="134"/>
    </row>
    <row r="2201" spans="1:2" s="126" customFormat="1" ht="15.75">
      <c r="A2201" s="132"/>
      <c r="B2201" s="134"/>
    </row>
    <row r="2202" spans="1:2" s="126" customFormat="1" ht="15.75">
      <c r="A2202" s="132"/>
      <c r="B2202" s="134"/>
    </row>
    <row r="2203" spans="1:2" s="126" customFormat="1" ht="15.75">
      <c r="A2203" s="132"/>
      <c r="B2203" s="134"/>
    </row>
    <row r="2204" spans="1:2" s="126" customFormat="1" ht="15.75">
      <c r="A2204" s="132"/>
      <c r="B2204" s="134"/>
    </row>
    <row r="2205" spans="1:2" s="126" customFormat="1" ht="15.75">
      <c r="A2205" s="132"/>
      <c r="B2205" s="134"/>
    </row>
    <row r="2206" spans="1:2" s="126" customFormat="1" ht="15.75">
      <c r="A2206" s="132"/>
      <c r="B2206" s="134"/>
    </row>
    <row r="2207" spans="1:2" s="126" customFormat="1" ht="15.75">
      <c r="A2207" s="132"/>
      <c r="B2207" s="134"/>
    </row>
    <row r="2208" spans="1:2" s="126" customFormat="1" ht="15.75">
      <c r="A2208" s="132"/>
      <c r="B2208" s="134"/>
    </row>
    <row r="2209" spans="1:2" s="126" customFormat="1" ht="15.75">
      <c r="A2209" s="132"/>
      <c r="B2209" s="134"/>
    </row>
    <row r="2210" spans="1:2" s="126" customFormat="1" ht="15.75">
      <c r="A2210" s="132"/>
      <c r="B2210" s="134"/>
    </row>
    <row r="2211" spans="1:2" s="126" customFormat="1" ht="15.75">
      <c r="A2211" s="132"/>
      <c r="B2211" s="134"/>
    </row>
    <row r="2212" spans="1:2" s="126" customFormat="1" ht="15.75">
      <c r="A2212" s="132"/>
      <c r="B2212" s="134"/>
    </row>
    <row r="2213" spans="1:2" s="126" customFormat="1" ht="15.75">
      <c r="A2213" s="132"/>
      <c r="B2213" s="134"/>
    </row>
    <row r="2214" spans="1:2" s="126" customFormat="1" ht="15.75">
      <c r="A2214" s="132"/>
      <c r="B2214" s="134"/>
    </row>
    <row r="2215" spans="1:2" s="126" customFormat="1" ht="15.75">
      <c r="A2215" s="132"/>
      <c r="B2215" s="134"/>
    </row>
    <row r="2216" spans="1:2" s="126" customFormat="1" ht="15.75">
      <c r="A2216" s="132"/>
      <c r="B2216" s="134"/>
    </row>
    <row r="2217" spans="1:2" s="126" customFormat="1" ht="15.75">
      <c r="A2217" s="132"/>
      <c r="B2217" s="134"/>
    </row>
    <row r="2218" spans="1:2" s="126" customFormat="1" ht="15.75">
      <c r="A2218" s="132"/>
      <c r="B2218" s="134"/>
    </row>
    <row r="2219" spans="1:2" s="126" customFormat="1" ht="15.75">
      <c r="A2219" s="132"/>
      <c r="B2219" s="134"/>
    </row>
    <row r="2220" spans="1:2" s="126" customFormat="1" ht="15.75">
      <c r="A2220" s="132"/>
      <c r="B2220" s="134"/>
    </row>
    <row r="2221" spans="1:2" s="126" customFormat="1" ht="15.75">
      <c r="A2221" s="132"/>
      <c r="B2221" s="134"/>
    </row>
    <row r="2222" spans="1:2" s="126" customFormat="1" ht="15.75">
      <c r="A2222" s="132"/>
      <c r="B2222" s="134"/>
    </row>
    <row r="2223" spans="1:2" s="126" customFormat="1" ht="15.75">
      <c r="A2223" s="132"/>
      <c r="B2223" s="134"/>
    </row>
    <row r="2224" spans="1:2" s="126" customFormat="1" ht="15.75">
      <c r="A2224" s="132"/>
      <c r="B2224" s="134"/>
    </row>
    <row r="2225" spans="1:2" s="126" customFormat="1" ht="15.75">
      <c r="A2225" s="132"/>
      <c r="B2225" s="134"/>
    </row>
    <row r="2226" spans="1:2" s="126" customFormat="1" ht="15.75">
      <c r="A2226" s="132"/>
      <c r="B2226" s="134"/>
    </row>
    <row r="2227" spans="1:2" s="126" customFormat="1" ht="15.75">
      <c r="A2227" s="132"/>
      <c r="B2227" s="134"/>
    </row>
    <row r="2228" spans="1:2" s="126" customFormat="1" ht="15.75">
      <c r="A2228" s="132"/>
      <c r="B2228" s="134"/>
    </row>
    <row r="2229" spans="1:2" s="126" customFormat="1" ht="15.75">
      <c r="A2229" s="132"/>
      <c r="B2229" s="134"/>
    </row>
    <row r="2230" spans="1:2" s="126" customFormat="1" ht="15.75">
      <c r="A2230" s="132"/>
      <c r="B2230" s="134"/>
    </row>
    <row r="2231" spans="1:2" s="126" customFormat="1" ht="15.75">
      <c r="A2231" s="132"/>
      <c r="B2231" s="134"/>
    </row>
    <row r="2232" spans="1:2" s="126" customFormat="1" ht="15.75">
      <c r="A2232" s="132"/>
      <c r="B2232" s="134"/>
    </row>
    <row r="2233" spans="1:2" s="126" customFormat="1" ht="15.75">
      <c r="A2233" s="132"/>
      <c r="B2233" s="134"/>
    </row>
    <row r="2234" spans="1:2" s="126" customFormat="1" ht="15.75">
      <c r="A2234" s="132"/>
      <c r="B2234" s="134"/>
    </row>
    <row r="2235" spans="1:2" s="126" customFormat="1" ht="15.75">
      <c r="A2235" s="132"/>
      <c r="B2235" s="134"/>
    </row>
    <row r="2236" spans="1:2" s="126" customFormat="1" ht="15.75">
      <c r="A2236" s="132"/>
      <c r="B2236" s="134"/>
    </row>
    <row r="2237" spans="1:2" s="126" customFormat="1" ht="15.75">
      <c r="A2237" s="132"/>
      <c r="B2237" s="134"/>
    </row>
    <row r="2238" spans="1:2" s="126" customFormat="1" ht="15.75">
      <c r="A2238" s="132"/>
      <c r="B2238" s="134"/>
    </row>
    <row r="2239" spans="1:2" s="126" customFormat="1" ht="15.75">
      <c r="A2239" s="132"/>
      <c r="B2239" s="134"/>
    </row>
    <row r="2240" spans="1:2" s="126" customFormat="1" ht="15.75">
      <c r="A2240" s="132"/>
      <c r="B2240" s="134"/>
    </row>
    <row r="2241" spans="1:2" s="126" customFormat="1" ht="15.75">
      <c r="A2241" s="132"/>
      <c r="B2241" s="134"/>
    </row>
    <row r="2242" spans="1:2" s="126" customFormat="1" ht="15.75">
      <c r="A2242" s="132"/>
      <c r="B2242" s="134"/>
    </row>
    <row r="2243" spans="1:2" s="126" customFormat="1" ht="15.75">
      <c r="A2243" s="132"/>
      <c r="B2243" s="134"/>
    </row>
    <row r="2244" spans="1:2" s="126" customFormat="1" ht="15.75">
      <c r="A2244" s="132"/>
      <c r="B2244" s="134"/>
    </row>
    <row r="2245" spans="1:2" s="126" customFormat="1" ht="15.75">
      <c r="A2245" s="132"/>
      <c r="B2245" s="134"/>
    </row>
    <row r="2246" spans="1:2" s="126" customFormat="1" ht="15.75">
      <c r="A2246" s="132"/>
      <c r="B2246" s="134"/>
    </row>
    <row r="2247" spans="1:2" s="126" customFormat="1" ht="15.75">
      <c r="A2247" s="132"/>
      <c r="B2247" s="134"/>
    </row>
    <row r="2248" spans="1:2" s="126" customFormat="1" ht="15.75">
      <c r="A2248" s="132"/>
      <c r="B2248" s="134"/>
    </row>
    <row r="2249" spans="1:2" s="126" customFormat="1" ht="15.75">
      <c r="A2249" s="132"/>
      <c r="B2249" s="134"/>
    </row>
    <row r="2250" spans="1:2" s="126" customFormat="1" ht="15.75">
      <c r="A2250" s="132"/>
      <c r="B2250" s="134"/>
    </row>
    <row r="2251" spans="1:2" s="126" customFormat="1" ht="15.75">
      <c r="A2251" s="132"/>
      <c r="B2251" s="134"/>
    </row>
    <row r="2252" spans="1:2" s="126" customFormat="1" ht="15.75">
      <c r="A2252" s="132"/>
      <c r="B2252" s="134"/>
    </row>
    <row r="2253" spans="1:2" s="126" customFormat="1" ht="15.75">
      <c r="A2253" s="132"/>
      <c r="B2253" s="134"/>
    </row>
    <row r="2254" spans="1:2" s="126" customFormat="1" ht="15.75">
      <c r="A2254" s="132"/>
      <c r="B2254" s="134"/>
    </row>
    <row r="2255" spans="1:2" s="126" customFormat="1" ht="15.75">
      <c r="A2255" s="132"/>
      <c r="B2255" s="134"/>
    </row>
    <row r="2256" spans="1:2" s="126" customFormat="1" ht="15.75">
      <c r="A2256" s="132"/>
      <c r="B2256" s="134"/>
    </row>
    <row r="2257" spans="1:2" s="126" customFormat="1" ht="15.75">
      <c r="A2257" s="132"/>
      <c r="B2257" s="134"/>
    </row>
    <row r="2258" spans="1:2" s="126" customFormat="1" ht="15.75">
      <c r="A2258" s="132"/>
      <c r="B2258" s="134"/>
    </row>
    <row r="2259" spans="1:2" s="126" customFormat="1" ht="15.75">
      <c r="A2259" s="132"/>
      <c r="B2259" s="134"/>
    </row>
    <row r="2260" spans="1:2" s="126" customFormat="1" ht="15.75">
      <c r="A2260" s="132"/>
      <c r="B2260" s="134"/>
    </row>
    <row r="2261" spans="1:2" s="126" customFormat="1" ht="15.75">
      <c r="A2261" s="132"/>
      <c r="B2261" s="134"/>
    </row>
    <row r="2262" spans="1:2" s="126" customFormat="1" ht="15.75">
      <c r="A2262" s="132"/>
      <c r="B2262" s="134"/>
    </row>
    <row r="2263" spans="1:2" s="126" customFormat="1" ht="15.75">
      <c r="A2263" s="132"/>
      <c r="B2263" s="134"/>
    </row>
    <row r="2264" spans="1:2" s="126" customFormat="1" ht="15.75">
      <c r="A2264" s="132"/>
      <c r="B2264" s="134"/>
    </row>
    <row r="2265" spans="1:2" s="126" customFormat="1" ht="15.75">
      <c r="A2265" s="132"/>
      <c r="B2265" s="134"/>
    </row>
    <row r="2266" spans="1:2" s="126" customFormat="1" ht="15.75">
      <c r="A2266" s="132"/>
      <c r="B2266" s="134"/>
    </row>
    <row r="2267" spans="1:2" s="126" customFormat="1" ht="15.75">
      <c r="A2267" s="132"/>
      <c r="B2267" s="134"/>
    </row>
    <row r="2268" spans="1:2" s="126" customFormat="1" ht="15.75">
      <c r="A2268" s="132"/>
      <c r="B2268" s="134"/>
    </row>
    <row r="2269" spans="1:2" s="126" customFormat="1" ht="15.75">
      <c r="A2269" s="132"/>
      <c r="B2269" s="134"/>
    </row>
    <row r="2270" spans="1:2" s="126" customFormat="1" ht="15.75">
      <c r="A2270" s="132"/>
      <c r="B2270" s="134"/>
    </row>
    <row r="2271" spans="1:2" s="126" customFormat="1" ht="15.75">
      <c r="A2271" s="132"/>
      <c r="B2271" s="134"/>
    </row>
    <row r="2272" spans="1:2" s="126" customFormat="1" ht="15.75">
      <c r="A2272" s="132"/>
      <c r="B2272" s="134"/>
    </row>
    <row r="2273" spans="1:2" s="126" customFormat="1" ht="15.75">
      <c r="A2273" s="132"/>
      <c r="B2273" s="134"/>
    </row>
    <row r="2274" spans="1:2" s="126" customFormat="1" ht="15.75">
      <c r="A2274" s="132"/>
      <c r="B2274" s="134"/>
    </row>
    <row r="2275" spans="1:2" s="126" customFormat="1" ht="15.75">
      <c r="A2275" s="132"/>
      <c r="B2275" s="134"/>
    </row>
    <row r="2276" spans="1:2" s="126" customFormat="1" ht="15.75">
      <c r="A2276" s="132"/>
      <c r="B2276" s="134"/>
    </row>
    <row r="2277" spans="1:2" s="126" customFormat="1" ht="15.75">
      <c r="A2277" s="132"/>
      <c r="B2277" s="134"/>
    </row>
    <row r="2278" spans="1:2" s="126" customFormat="1" ht="15.75">
      <c r="A2278" s="132"/>
      <c r="B2278" s="134"/>
    </row>
    <row r="2279" spans="1:2" s="126" customFormat="1" ht="15.75">
      <c r="A2279" s="132"/>
      <c r="B2279" s="134"/>
    </row>
    <row r="2280" spans="1:2" s="126" customFormat="1" ht="15.75">
      <c r="A2280" s="132"/>
      <c r="B2280" s="134"/>
    </row>
    <row r="2281" spans="1:2" s="126" customFormat="1" ht="15.75">
      <c r="A2281" s="132"/>
      <c r="B2281" s="134"/>
    </row>
    <row r="2282" spans="1:2" s="126" customFormat="1" ht="15.75">
      <c r="A2282" s="132"/>
      <c r="B2282" s="134"/>
    </row>
    <row r="2283" spans="1:2" s="126" customFormat="1" ht="15.75">
      <c r="A2283" s="132"/>
      <c r="B2283" s="134"/>
    </row>
    <row r="2284" spans="1:2" s="126" customFormat="1" ht="15.75">
      <c r="A2284" s="132"/>
      <c r="B2284" s="134"/>
    </row>
    <row r="2285" spans="1:2" s="126" customFormat="1" ht="15.75">
      <c r="A2285" s="132"/>
      <c r="B2285" s="134"/>
    </row>
    <row r="2286" spans="1:2" s="126" customFormat="1" ht="15.75">
      <c r="A2286" s="132"/>
      <c r="B2286" s="134"/>
    </row>
    <row r="2287" spans="1:2" s="126" customFormat="1" ht="15.75">
      <c r="A2287" s="132"/>
      <c r="B2287" s="134"/>
    </row>
    <row r="2288" spans="1:2" s="126" customFormat="1" ht="15.75">
      <c r="A2288" s="132"/>
      <c r="B2288" s="134"/>
    </row>
    <row r="2289" spans="1:2" s="126" customFormat="1" ht="15.75">
      <c r="A2289" s="132"/>
      <c r="B2289" s="134"/>
    </row>
    <row r="2290" spans="1:2" s="126" customFormat="1" ht="15.75">
      <c r="A2290" s="132"/>
      <c r="B2290" s="134"/>
    </row>
    <row r="2291" spans="1:2" s="126" customFormat="1" ht="15.75">
      <c r="A2291" s="132"/>
      <c r="B2291" s="134"/>
    </row>
    <row r="2292" spans="1:2" s="126" customFormat="1" ht="15.75">
      <c r="A2292" s="132"/>
      <c r="B2292" s="134"/>
    </row>
    <row r="2293" spans="1:2" s="126" customFormat="1" ht="15.75">
      <c r="A2293" s="132"/>
      <c r="B2293" s="134"/>
    </row>
    <row r="2294" spans="1:2" s="126" customFormat="1" ht="15.75">
      <c r="A2294" s="132"/>
      <c r="B2294" s="134"/>
    </row>
    <row r="2295" spans="1:2" s="126" customFormat="1" ht="15.75">
      <c r="A2295" s="132"/>
      <c r="B2295" s="134"/>
    </row>
    <row r="2296" spans="1:2" s="126" customFormat="1" ht="15.75">
      <c r="A2296" s="132"/>
      <c r="B2296" s="134"/>
    </row>
    <row r="2297" spans="1:2" s="126" customFormat="1" ht="15.75">
      <c r="A2297" s="132"/>
      <c r="B2297" s="134"/>
    </row>
    <row r="2298" spans="1:2" s="126" customFormat="1" ht="15.75">
      <c r="A2298" s="132"/>
      <c r="B2298" s="134"/>
    </row>
    <row r="2299" spans="1:2" s="126" customFormat="1" ht="15.75">
      <c r="A2299" s="132"/>
      <c r="B2299" s="134"/>
    </row>
    <row r="2300" spans="1:2" s="126" customFormat="1" ht="15.75">
      <c r="A2300" s="132"/>
      <c r="B2300" s="134"/>
    </row>
    <row r="2301" spans="1:2" s="126" customFormat="1" ht="15.75">
      <c r="A2301" s="132"/>
      <c r="B2301" s="134"/>
    </row>
    <row r="2302" spans="1:2" s="126" customFormat="1" ht="15.75">
      <c r="A2302" s="132"/>
      <c r="B2302" s="134"/>
    </row>
    <row r="2303" spans="1:2" s="126" customFormat="1" ht="15.75">
      <c r="A2303" s="132"/>
      <c r="B2303" s="134"/>
    </row>
    <row r="2304" spans="1:2" s="126" customFormat="1" ht="15.75">
      <c r="A2304" s="132"/>
      <c r="B2304" s="134"/>
    </row>
    <row r="2305" spans="1:2" s="126" customFormat="1" ht="15.75">
      <c r="A2305" s="132"/>
      <c r="B2305" s="134"/>
    </row>
    <row r="2306" spans="1:2" s="126" customFormat="1" ht="15.75">
      <c r="A2306" s="132"/>
      <c r="B2306" s="134"/>
    </row>
    <row r="2307" spans="1:2" s="126" customFormat="1" ht="15.75">
      <c r="A2307" s="132"/>
      <c r="B2307" s="134"/>
    </row>
    <row r="2308" spans="1:2" s="126" customFormat="1" ht="15.75">
      <c r="A2308" s="132"/>
      <c r="B2308" s="134"/>
    </row>
    <row r="2309" spans="1:2" s="126" customFormat="1" ht="15.75">
      <c r="A2309" s="132"/>
      <c r="B2309" s="134"/>
    </row>
    <row r="2310" spans="1:2" s="126" customFormat="1" ht="15.75">
      <c r="A2310" s="132"/>
      <c r="B2310" s="134"/>
    </row>
    <row r="2311" spans="1:2" s="126" customFormat="1" ht="15.75">
      <c r="A2311" s="132"/>
      <c r="B2311" s="134"/>
    </row>
    <row r="2312" spans="1:2" s="126" customFormat="1" ht="15.75">
      <c r="A2312" s="132"/>
      <c r="B2312" s="134"/>
    </row>
    <row r="2313" spans="1:2" s="126" customFormat="1" ht="15.75">
      <c r="A2313" s="132"/>
      <c r="B2313" s="134"/>
    </row>
    <row r="2314" spans="1:2" s="126" customFormat="1" ht="15.75">
      <c r="A2314" s="132"/>
      <c r="B2314" s="134"/>
    </row>
    <row r="2315" spans="1:2" s="126" customFormat="1" ht="15.75">
      <c r="A2315" s="132"/>
      <c r="B2315" s="134"/>
    </row>
    <row r="2316" spans="1:2" s="126" customFormat="1" ht="15.75">
      <c r="A2316" s="132"/>
      <c r="B2316" s="134"/>
    </row>
    <row r="2317" spans="1:2" s="126" customFormat="1" ht="15.75">
      <c r="A2317" s="132"/>
      <c r="B2317" s="134"/>
    </row>
    <row r="2318" spans="1:2" s="126" customFormat="1" ht="15.75">
      <c r="A2318" s="132"/>
      <c r="B2318" s="134"/>
    </row>
    <row r="2319" spans="1:2" s="126" customFormat="1" ht="15.75">
      <c r="A2319" s="132"/>
      <c r="B2319" s="134"/>
    </row>
    <row r="2320" spans="1:2" s="126" customFormat="1" ht="15.75">
      <c r="A2320" s="132"/>
      <c r="B2320" s="134"/>
    </row>
    <row r="2321" spans="1:2" s="126" customFormat="1" ht="15.75">
      <c r="A2321" s="132"/>
      <c r="B2321" s="134"/>
    </row>
    <row r="2322" spans="1:2" s="126" customFormat="1" ht="15.75">
      <c r="A2322" s="132"/>
      <c r="B2322" s="134"/>
    </row>
    <row r="2323" spans="1:2" s="126" customFormat="1" ht="15.75">
      <c r="A2323" s="132"/>
      <c r="B2323" s="134"/>
    </row>
    <row r="2324" spans="1:2" s="126" customFormat="1" ht="15.75">
      <c r="A2324" s="132"/>
      <c r="B2324" s="134"/>
    </row>
    <row r="2325" spans="1:2" s="126" customFormat="1" ht="15.75">
      <c r="A2325" s="132"/>
      <c r="B2325" s="134"/>
    </row>
    <row r="2326" spans="1:2" s="126" customFormat="1" ht="15.75">
      <c r="A2326" s="132"/>
      <c r="B2326" s="134"/>
    </row>
    <row r="2327" spans="1:2" s="126" customFormat="1" ht="15.75">
      <c r="A2327" s="132"/>
      <c r="B2327" s="134"/>
    </row>
    <row r="2328" spans="1:2" s="126" customFormat="1" ht="15.75">
      <c r="A2328" s="132"/>
      <c r="B2328" s="134"/>
    </row>
    <row r="2329" spans="1:2" s="126" customFormat="1" ht="15.75">
      <c r="A2329" s="132"/>
      <c r="B2329" s="134"/>
    </row>
    <row r="2330" spans="1:2" s="126" customFormat="1" ht="15.75">
      <c r="A2330" s="132"/>
      <c r="B2330" s="134"/>
    </row>
    <row r="2331" spans="1:2" s="126" customFormat="1" ht="15.75">
      <c r="A2331" s="132"/>
      <c r="B2331" s="134"/>
    </row>
    <row r="2332" spans="1:2" s="126" customFormat="1" ht="15.75">
      <c r="A2332" s="132"/>
      <c r="B2332" s="134"/>
    </row>
    <row r="2333" spans="1:2" s="126" customFormat="1" ht="15.75">
      <c r="A2333" s="132"/>
      <c r="B2333" s="134"/>
    </row>
    <row r="2334" spans="1:2" s="126" customFormat="1" ht="15.75">
      <c r="A2334" s="132"/>
      <c r="B2334" s="134"/>
    </row>
    <row r="2335" spans="1:2" s="126" customFormat="1" ht="15.75">
      <c r="A2335" s="132"/>
      <c r="B2335" s="134"/>
    </row>
    <row r="2336" spans="1:2" s="126" customFormat="1" ht="15.75">
      <c r="A2336" s="132"/>
      <c r="B2336" s="134"/>
    </row>
    <row r="2337" spans="1:2" s="126" customFormat="1" ht="15.75">
      <c r="A2337" s="132"/>
      <c r="B2337" s="134"/>
    </row>
    <row r="2338" spans="1:2" s="126" customFormat="1" ht="15.75">
      <c r="A2338" s="132"/>
      <c r="B2338" s="134"/>
    </row>
    <row r="2339" spans="1:2" s="126" customFormat="1" ht="15.75">
      <c r="A2339" s="132"/>
      <c r="B2339" s="134"/>
    </row>
    <row r="2340" spans="1:2" s="126" customFormat="1" ht="15.75">
      <c r="A2340" s="132"/>
      <c r="B2340" s="134"/>
    </row>
    <row r="2341" spans="1:2" s="126" customFormat="1" ht="15.75">
      <c r="A2341" s="132"/>
      <c r="B2341" s="134"/>
    </row>
    <row r="2342" spans="1:2" s="126" customFormat="1" ht="15.75">
      <c r="A2342" s="132"/>
      <c r="B2342" s="134"/>
    </row>
    <row r="2343" spans="1:2" s="126" customFormat="1" ht="15.75">
      <c r="A2343" s="132"/>
      <c r="B2343" s="134"/>
    </row>
    <row r="2344" spans="1:2" s="126" customFormat="1" ht="15.75">
      <c r="A2344" s="132"/>
      <c r="B2344" s="134"/>
    </row>
    <row r="2345" spans="1:2" s="126" customFormat="1" ht="15.75">
      <c r="A2345" s="132"/>
      <c r="B2345" s="134"/>
    </row>
    <row r="2346" spans="1:2" s="126" customFormat="1" ht="15.75">
      <c r="A2346" s="132"/>
      <c r="B2346" s="134"/>
    </row>
    <row r="2347" spans="1:2" s="126" customFormat="1" ht="15.75">
      <c r="A2347" s="132"/>
      <c r="B2347" s="134"/>
    </row>
    <row r="2348" spans="1:2" s="126" customFormat="1" ht="15.75">
      <c r="A2348" s="132"/>
      <c r="B2348" s="134"/>
    </row>
    <row r="2349" spans="1:2" s="126" customFormat="1" ht="15.75">
      <c r="A2349" s="132"/>
      <c r="B2349" s="134"/>
    </row>
    <row r="2350" spans="1:2" s="126" customFormat="1" ht="15.75">
      <c r="A2350" s="132"/>
      <c r="B2350" s="134"/>
    </row>
    <row r="2351" spans="1:2" s="126" customFormat="1" ht="15.75">
      <c r="A2351" s="132"/>
      <c r="B2351" s="134"/>
    </row>
    <row r="2352" spans="1:2" s="126" customFormat="1" ht="15.75">
      <c r="A2352" s="132"/>
      <c r="B2352" s="134"/>
    </row>
    <row r="2353" spans="1:2" s="126" customFormat="1" ht="15.75">
      <c r="A2353" s="132"/>
      <c r="B2353" s="134"/>
    </row>
    <row r="2354" spans="1:2" s="126" customFormat="1" ht="15.75">
      <c r="A2354" s="132"/>
      <c r="B2354" s="134"/>
    </row>
    <row r="2355" spans="1:2" s="126" customFormat="1" ht="15.75">
      <c r="A2355" s="132"/>
      <c r="B2355" s="134"/>
    </row>
    <row r="2356" spans="1:2" s="126" customFormat="1" ht="15.75">
      <c r="A2356" s="132"/>
      <c r="B2356" s="134"/>
    </row>
    <row r="2357" spans="1:2" s="126" customFormat="1" ht="15.75">
      <c r="A2357" s="132"/>
      <c r="B2357" s="134"/>
    </row>
    <row r="2358" spans="1:2" s="126" customFormat="1" ht="15.75">
      <c r="A2358" s="132"/>
      <c r="B2358" s="134"/>
    </row>
    <row r="2359" spans="1:2" s="126" customFormat="1" ht="15.75">
      <c r="A2359" s="132"/>
      <c r="B2359" s="134"/>
    </row>
    <row r="2360" spans="1:2" s="126" customFormat="1" ht="15.75">
      <c r="A2360" s="132"/>
      <c r="B2360" s="134"/>
    </row>
    <row r="2361" spans="1:2" s="126" customFormat="1" ht="15.75">
      <c r="A2361" s="132"/>
      <c r="B2361" s="134"/>
    </row>
    <row r="2362" spans="1:2" s="126" customFormat="1" ht="15.75">
      <c r="A2362" s="132"/>
      <c r="B2362" s="134"/>
    </row>
    <row r="2363" spans="1:2" s="126" customFormat="1" ht="15.75">
      <c r="A2363" s="132"/>
      <c r="B2363" s="134"/>
    </row>
    <row r="2364" spans="1:2" s="126" customFormat="1" ht="15.75">
      <c r="A2364" s="132"/>
      <c r="B2364" s="134"/>
    </row>
    <row r="2365" spans="1:2" s="126" customFormat="1" ht="15.75">
      <c r="A2365" s="132"/>
      <c r="B2365" s="134"/>
    </row>
    <row r="2366" spans="1:2" s="126" customFormat="1" ht="15.75">
      <c r="A2366" s="132"/>
      <c r="B2366" s="134"/>
    </row>
    <row r="2367" spans="1:2" s="126" customFormat="1" ht="15.75">
      <c r="A2367" s="132"/>
      <c r="B2367" s="134"/>
    </row>
    <row r="2368" spans="1:2" s="126" customFormat="1" ht="15.75">
      <c r="A2368" s="132"/>
      <c r="B2368" s="134"/>
    </row>
    <row r="2369" spans="1:2" s="126" customFormat="1" ht="15.75">
      <c r="A2369" s="132"/>
      <c r="B2369" s="134"/>
    </row>
    <row r="2370" spans="1:2" s="126" customFormat="1" ht="15.75">
      <c r="A2370" s="132"/>
      <c r="B2370" s="134"/>
    </row>
    <row r="2371" spans="1:2" s="126" customFormat="1" ht="15.75">
      <c r="A2371" s="132"/>
      <c r="B2371" s="134"/>
    </row>
    <row r="2372" spans="1:2" s="126" customFormat="1" ht="15.75">
      <c r="A2372" s="132"/>
      <c r="B2372" s="134"/>
    </row>
    <row r="2373" spans="1:2" s="126" customFormat="1" ht="15.75">
      <c r="A2373" s="132"/>
      <c r="B2373" s="134"/>
    </row>
    <row r="2374" spans="1:2" s="126" customFormat="1" ht="15.75">
      <c r="A2374" s="132"/>
      <c r="B2374" s="134"/>
    </row>
    <row r="2375" spans="1:2" s="126" customFormat="1" ht="15.75">
      <c r="A2375" s="132"/>
      <c r="B2375" s="134"/>
    </row>
    <row r="2376" spans="1:2" s="126" customFormat="1" ht="15.75">
      <c r="A2376" s="132"/>
      <c r="B2376" s="134"/>
    </row>
    <row r="2377" spans="1:2" s="126" customFormat="1" ht="15.75">
      <c r="A2377" s="132"/>
      <c r="B2377" s="134"/>
    </row>
    <row r="2378" spans="1:2" s="126" customFormat="1" ht="15.75">
      <c r="A2378" s="132"/>
      <c r="B2378" s="134"/>
    </row>
    <row r="2379" spans="1:2" s="126" customFormat="1" ht="15.75">
      <c r="A2379" s="132"/>
      <c r="B2379" s="134"/>
    </row>
    <row r="2380" spans="1:2" s="126" customFormat="1" ht="15.75">
      <c r="A2380" s="132"/>
      <c r="B2380" s="134"/>
    </row>
    <row r="2381" spans="1:2" s="126" customFormat="1" ht="15.75">
      <c r="A2381" s="132"/>
      <c r="B2381" s="134"/>
    </row>
    <row r="2382" spans="1:2" s="126" customFormat="1" ht="15.75">
      <c r="A2382" s="132"/>
      <c r="B2382" s="134"/>
    </row>
    <row r="2383" spans="1:2" s="126" customFormat="1" ht="15.75">
      <c r="A2383" s="132"/>
      <c r="B2383" s="134"/>
    </row>
    <row r="2384" spans="1:2" s="126" customFormat="1" ht="15.75">
      <c r="A2384" s="132"/>
      <c r="B2384" s="134"/>
    </row>
    <row r="2385" spans="1:2" s="126" customFormat="1" ht="15.75">
      <c r="A2385" s="132"/>
      <c r="B2385" s="134"/>
    </row>
    <row r="2386" spans="1:2" s="126" customFormat="1" ht="15.75">
      <c r="A2386" s="132"/>
      <c r="B2386" s="134"/>
    </row>
    <row r="2387" spans="1:2" s="126" customFormat="1" ht="15.75">
      <c r="A2387" s="132"/>
      <c r="B2387" s="134"/>
    </row>
    <row r="2388" spans="1:2" s="126" customFormat="1" ht="15.75">
      <c r="A2388" s="132"/>
      <c r="B2388" s="134"/>
    </row>
    <row r="2389" spans="1:2" s="126" customFormat="1" ht="15.75">
      <c r="A2389" s="132"/>
      <c r="B2389" s="134"/>
    </row>
    <row r="2390" spans="1:2" s="126" customFormat="1" ht="15.75">
      <c r="A2390" s="132"/>
      <c r="B2390" s="134"/>
    </row>
    <row r="2391" spans="1:2" s="126" customFormat="1" ht="15.75">
      <c r="A2391" s="132"/>
      <c r="B2391" s="134"/>
    </row>
    <row r="2392" spans="1:2" s="126" customFormat="1" ht="15.75">
      <c r="A2392" s="132"/>
      <c r="B2392" s="134"/>
    </row>
    <row r="2393" spans="1:2" s="126" customFormat="1" ht="15.75">
      <c r="A2393" s="132"/>
      <c r="B2393" s="134"/>
    </row>
    <row r="2394" spans="1:2" s="126" customFormat="1" ht="15.75">
      <c r="A2394" s="132"/>
      <c r="B2394" s="134"/>
    </row>
    <row r="2395" spans="1:2" s="126" customFormat="1" ht="15.75">
      <c r="A2395" s="132"/>
      <c r="B2395" s="134"/>
    </row>
    <row r="2396" spans="1:2" s="126" customFormat="1" ht="15.75">
      <c r="A2396" s="132"/>
      <c r="B2396" s="134"/>
    </row>
    <row r="2397" spans="1:2" s="126" customFormat="1" ht="15.75">
      <c r="A2397" s="132"/>
      <c r="B2397" s="134"/>
    </row>
    <row r="2398" spans="1:2" s="126" customFormat="1" ht="15.75">
      <c r="A2398" s="132"/>
      <c r="B2398" s="134"/>
    </row>
    <row r="2399" spans="1:2" s="126" customFormat="1" ht="15.75">
      <c r="A2399" s="132"/>
      <c r="B2399" s="134"/>
    </row>
    <row r="2400" spans="1:2" s="126" customFormat="1" ht="15.75">
      <c r="A2400" s="132"/>
      <c r="B2400" s="134"/>
    </row>
    <row r="2401" spans="1:2" s="126" customFormat="1" ht="15.75">
      <c r="A2401" s="132"/>
      <c r="B2401" s="134"/>
    </row>
    <row r="2402" spans="1:2" s="126" customFormat="1" ht="15.75">
      <c r="A2402" s="132"/>
      <c r="B2402" s="134"/>
    </row>
    <row r="2403" spans="1:2" s="126" customFormat="1" ht="15.75">
      <c r="A2403" s="132"/>
      <c r="B2403" s="134"/>
    </row>
    <row r="2404" spans="1:2" s="126" customFormat="1" ht="15.75">
      <c r="A2404" s="132"/>
      <c r="B2404" s="134"/>
    </row>
    <row r="2405" spans="1:2" s="126" customFormat="1" ht="15.75">
      <c r="A2405" s="132"/>
      <c r="B2405" s="134"/>
    </row>
    <row r="2406" spans="1:2" s="126" customFormat="1" ht="15.75">
      <c r="A2406" s="132"/>
      <c r="B2406" s="134"/>
    </row>
    <row r="2407" spans="1:2" s="126" customFormat="1" ht="15.75">
      <c r="A2407" s="132"/>
      <c r="B2407" s="134"/>
    </row>
    <row r="2408" spans="1:2" s="126" customFormat="1" ht="15.75">
      <c r="A2408" s="132"/>
      <c r="B2408" s="134"/>
    </row>
    <row r="2409" spans="1:2" s="126" customFormat="1" ht="15.75">
      <c r="A2409" s="132"/>
      <c r="B2409" s="134"/>
    </row>
    <row r="2410" spans="1:2" s="126" customFormat="1" ht="15.75">
      <c r="A2410" s="132"/>
      <c r="B2410" s="134"/>
    </row>
    <row r="2411" spans="1:2" s="126" customFormat="1" ht="15.75">
      <c r="A2411" s="132"/>
      <c r="B2411" s="134"/>
    </row>
    <row r="2412" spans="1:2" s="126" customFormat="1" ht="15.75">
      <c r="A2412" s="132"/>
      <c r="B2412" s="134"/>
    </row>
    <row r="2413" spans="1:2" s="126" customFormat="1" ht="15.75">
      <c r="A2413" s="132"/>
      <c r="B2413" s="134"/>
    </row>
    <row r="2414" spans="1:2" s="126" customFormat="1" ht="15.75">
      <c r="A2414" s="132"/>
      <c r="B2414" s="134"/>
    </row>
    <row r="2415" spans="1:2" s="126" customFormat="1" ht="15.75">
      <c r="A2415" s="132"/>
      <c r="B2415" s="134"/>
    </row>
    <row r="2416" spans="1:2" s="126" customFormat="1" ht="15.75">
      <c r="A2416" s="132"/>
      <c r="B2416" s="134"/>
    </row>
    <row r="2417" spans="1:2" s="126" customFormat="1" ht="15.75">
      <c r="A2417" s="132"/>
      <c r="B2417" s="134"/>
    </row>
    <row r="2418" spans="1:2" s="126" customFormat="1" ht="15.75">
      <c r="A2418" s="132"/>
      <c r="B2418" s="134"/>
    </row>
    <row r="2419" spans="1:2" s="126" customFormat="1" ht="15.75">
      <c r="A2419" s="132"/>
      <c r="B2419" s="134"/>
    </row>
    <row r="2420" spans="1:2" s="126" customFormat="1" ht="15.75">
      <c r="A2420" s="132"/>
      <c r="B2420" s="134"/>
    </row>
    <row r="2421" spans="1:7" ht="18.75">
      <c r="A2421" s="132"/>
      <c r="B2421" s="134"/>
      <c r="C2421" s="126"/>
      <c r="D2421" s="126"/>
      <c r="E2421" s="126"/>
      <c r="F2421" s="126"/>
      <c r="G2421" s="126"/>
    </row>
    <row r="2422" spans="1:7" ht="18.75">
      <c r="A2422" s="132"/>
      <c r="B2422" s="134"/>
      <c r="C2422" s="126"/>
      <c r="D2422" s="126"/>
      <c r="E2422" s="126"/>
      <c r="F2422" s="126"/>
      <c r="G2422" s="126"/>
    </row>
    <row r="2423" spans="1:7" ht="18.75">
      <c r="A2423" s="132"/>
      <c r="B2423" s="134"/>
      <c r="C2423" s="126"/>
      <c r="D2423" s="126"/>
      <c r="E2423" s="126"/>
      <c r="F2423" s="126"/>
      <c r="G2423" s="126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&amp;C2016. ÉVI KÖLTSÉGVETÉS
BERUHÁZÁSI  ÉS FELÚJÍTÁSI
KIADÁSOK - BEVÉTELEK
&amp;R6. melléklet a 4/2017. (V. 30.)
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Layout" workbookViewId="0" topLeftCell="C1">
      <selection activeCell="K12" sqref="K12"/>
    </sheetView>
  </sheetViews>
  <sheetFormatPr defaultColWidth="9.00390625" defaultRowHeight="36.75" customHeight="1"/>
  <cols>
    <col min="1" max="1" width="8.00390625" style="38" bestFit="1" customWidth="1"/>
    <col min="2" max="2" width="55.375" style="38" customWidth="1"/>
    <col min="3" max="3" width="16.375" style="38" bestFit="1" customWidth="1"/>
    <col min="4" max="4" width="14.625" style="38" customWidth="1"/>
    <col min="5" max="5" width="16.375" style="38" bestFit="1" customWidth="1"/>
    <col min="6" max="6" width="16.75390625" style="38" customWidth="1"/>
    <col min="7" max="7" width="16.375" style="38" bestFit="1" customWidth="1"/>
    <col min="8" max="8" width="26.875" style="38" customWidth="1"/>
    <col min="9" max="9" width="13.625" style="38" customWidth="1"/>
    <col min="10" max="10" width="11.25390625" style="38" customWidth="1"/>
    <col min="11" max="11" width="14.75390625" style="38" customWidth="1"/>
    <col min="12" max="12" width="12.125" style="38" customWidth="1"/>
    <col min="13" max="13" width="13.375" style="38" customWidth="1"/>
    <col min="14" max="16384" width="9.125" style="38" customWidth="1"/>
  </cols>
  <sheetData>
    <row r="1" spans="1:7" ht="36.75" customHeight="1" thickBot="1">
      <c r="A1" s="191"/>
      <c r="B1" s="191"/>
      <c r="C1" s="191"/>
      <c r="D1" s="191"/>
      <c r="E1" s="191"/>
      <c r="F1" s="191"/>
      <c r="G1" s="191"/>
    </row>
    <row r="2" spans="1:13" ht="36.75" customHeight="1">
      <c r="A2" s="732"/>
      <c r="B2" s="733" t="s">
        <v>2</v>
      </c>
      <c r="C2" s="733" t="s">
        <v>152</v>
      </c>
      <c r="D2" s="733" t="s">
        <v>4</v>
      </c>
      <c r="E2" s="733" t="s">
        <v>5</v>
      </c>
      <c r="F2" s="733" t="s">
        <v>6</v>
      </c>
      <c r="G2" s="733" t="s">
        <v>314</v>
      </c>
      <c r="H2" s="733" t="s">
        <v>666</v>
      </c>
      <c r="I2" s="733" t="s">
        <v>667</v>
      </c>
      <c r="J2" s="733" t="s">
        <v>668</v>
      </c>
      <c r="K2" s="733" t="s">
        <v>669</v>
      </c>
      <c r="L2" s="734" t="s">
        <v>10</v>
      </c>
      <c r="M2" s="735" t="s">
        <v>670</v>
      </c>
    </row>
    <row r="3" spans="1:13" ht="36.75" customHeight="1">
      <c r="A3" s="736">
        <v>1</v>
      </c>
      <c r="B3" s="192" t="s">
        <v>315</v>
      </c>
      <c r="C3" s="192" t="s">
        <v>930</v>
      </c>
      <c r="D3" s="192" t="s">
        <v>931</v>
      </c>
      <c r="E3" s="192" t="s">
        <v>932</v>
      </c>
      <c r="F3" s="192" t="s">
        <v>1126</v>
      </c>
      <c r="G3" s="192" t="s">
        <v>1127</v>
      </c>
      <c r="H3" s="192" t="s">
        <v>316</v>
      </c>
      <c r="I3" s="192" t="s">
        <v>930</v>
      </c>
      <c r="J3" s="192" t="s">
        <v>931</v>
      </c>
      <c r="K3" s="192" t="s">
        <v>932</v>
      </c>
      <c r="L3" s="532" t="s">
        <v>1126</v>
      </c>
      <c r="M3" s="737" t="s">
        <v>1127</v>
      </c>
    </row>
    <row r="4" spans="1:13" ht="36.75" customHeight="1">
      <c r="A4" s="738">
        <v>2</v>
      </c>
      <c r="B4" s="150" t="s">
        <v>886</v>
      </c>
      <c r="C4" s="747">
        <v>38334600</v>
      </c>
      <c r="D4" s="747"/>
      <c r="E4" s="748">
        <f aca="true" t="shared" si="0" ref="E4:E9">SUM(C4:D4)</f>
        <v>38334600</v>
      </c>
      <c r="F4" s="748"/>
      <c r="G4" s="748">
        <f>SUM(E4:F4)</f>
        <v>38334600</v>
      </c>
      <c r="H4" s="263" t="s">
        <v>321</v>
      </c>
      <c r="I4" s="747">
        <f>'[1]10.b.m'!E6</f>
        <v>21881642</v>
      </c>
      <c r="J4" s="679">
        <v>3552034</v>
      </c>
      <c r="K4" s="650">
        <f aca="true" t="shared" si="1" ref="K4:K10">SUM(I4:J4)</f>
        <v>25433676</v>
      </c>
      <c r="L4" s="648">
        <v>176259</v>
      </c>
      <c r="M4" s="752">
        <f aca="true" t="shared" si="2" ref="M4:M9">SUM(K4:L4)</f>
        <v>25609935</v>
      </c>
    </row>
    <row r="5" spans="1:13" ht="36.75" customHeight="1">
      <c r="A5" s="738">
        <v>3</v>
      </c>
      <c r="B5" s="150" t="s">
        <v>911</v>
      </c>
      <c r="C5" s="747">
        <v>872000</v>
      </c>
      <c r="D5" s="747"/>
      <c r="E5" s="748">
        <f t="shared" si="0"/>
        <v>872000</v>
      </c>
      <c r="F5" s="748"/>
      <c r="G5" s="748">
        <f aca="true" t="shared" si="3" ref="G5:G15">SUM(E5:F5)</f>
        <v>872000</v>
      </c>
      <c r="H5" s="151" t="s">
        <v>933</v>
      </c>
      <c r="I5" s="747">
        <f>'[1]10.b.m'!F6</f>
        <v>5806541</v>
      </c>
      <c r="J5" s="679">
        <v>866610</v>
      </c>
      <c r="K5" s="650">
        <f t="shared" si="1"/>
        <v>6673151</v>
      </c>
      <c r="L5" s="648">
        <v>342111</v>
      </c>
      <c r="M5" s="752">
        <f t="shared" si="2"/>
        <v>7015262</v>
      </c>
    </row>
    <row r="6" spans="1:13" ht="36.75" customHeight="1">
      <c r="A6" s="738">
        <v>4</v>
      </c>
      <c r="B6" s="150" t="s">
        <v>912</v>
      </c>
      <c r="C6" s="747">
        <v>872000</v>
      </c>
      <c r="D6" s="747"/>
      <c r="E6" s="748">
        <f t="shared" si="0"/>
        <v>872000</v>
      </c>
      <c r="F6" s="748"/>
      <c r="G6" s="748">
        <f t="shared" si="3"/>
        <v>872000</v>
      </c>
      <c r="H6" s="151" t="s">
        <v>19</v>
      </c>
      <c r="I6" s="747">
        <f>'[1]10.b.m'!G6</f>
        <v>9890470</v>
      </c>
      <c r="J6" s="679">
        <v>1170000</v>
      </c>
      <c r="K6" s="650">
        <f t="shared" si="1"/>
        <v>11060470</v>
      </c>
      <c r="L6" s="648">
        <v>-968989</v>
      </c>
      <c r="M6" s="752">
        <f t="shared" si="2"/>
        <v>10091481</v>
      </c>
    </row>
    <row r="7" spans="1:13" ht="36.75" customHeight="1">
      <c r="A7" s="738">
        <v>5</v>
      </c>
      <c r="B7" s="150" t="s">
        <v>913</v>
      </c>
      <c r="C7" s="747">
        <v>329000</v>
      </c>
      <c r="D7" s="747"/>
      <c r="E7" s="748">
        <f t="shared" si="0"/>
        <v>329000</v>
      </c>
      <c r="F7" s="748"/>
      <c r="G7" s="748">
        <f t="shared" si="3"/>
        <v>329000</v>
      </c>
      <c r="H7" s="151" t="s">
        <v>1128</v>
      </c>
      <c r="I7" s="747">
        <v>2654947</v>
      </c>
      <c r="J7" s="679">
        <v>-2603612</v>
      </c>
      <c r="K7" s="650">
        <f t="shared" si="1"/>
        <v>51335</v>
      </c>
      <c r="L7" s="648">
        <v>2483370</v>
      </c>
      <c r="M7" s="752">
        <f t="shared" si="2"/>
        <v>2534705</v>
      </c>
    </row>
    <row r="8" spans="1:13" ht="36.75" customHeight="1">
      <c r="A8" s="738">
        <v>6</v>
      </c>
      <c r="B8" s="150" t="s">
        <v>914</v>
      </c>
      <c r="C8" s="747">
        <v>526000</v>
      </c>
      <c r="D8" s="747"/>
      <c r="E8" s="748">
        <f t="shared" si="0"/>
        <v>526000</v>
      </c>
      <c r="F8" s="748"/>
      <c r="G8" s="748">
        <f t="shared" si="3"/>
        <v>526000</v>
      </c>
      <c r="H8" s="151" t="s">
        <v>642</v>
      </c>
      <c r="I8" s="747">
        <f>'[1]10.b.m'!I6</f>
        <v>700000</v>
      </c>
      <c r="J8" s="679">
        <v>393968</v>
      </c>
      <c r="K8" s="650">
        <f t="shared" si="1"/>
        <v>1093968</v>
      </c>
      <c r="L8" s="648">
        <v>-613348</v>
      </c>
      <c r="M8" s="752">
        <f t="shared" si="2"/>
        <v>480620</v>
      </c>
    </row>
    <row r="9" spans="1:13" ht="36.75" customHeight="1">
      <c r="A9" s="738">
        <v>7</v>
      </c>
      <c r="B9" s="150" t="s">
        <v>967</v>
      </c>
      <c r="C9" s="747"/>
      <c r="D9" s="747">
        <v>1509500</v>
      </c>
      <c r="E9" s="748">
        <f t="shared" si="0"/>
        <v>1509500</v>
      </c>
      <c r="F9" s="748"/>
      <c r="G9" s="748">
        <f t="shared" si="3"/>
        <v>1509500</v>
      </c>
      <c r="H9" s="151" t="s">
        <v>1129</v>
      </c>
      <c r="I9" s="747"/>
      <c r="J9" s="679"/>
      <c r="K9" s="650">
        <f t="shared" si="1"/>
        <v>0</v>
      </c>
      <c r="L9" s="648">
        <v>12276</v>
      </c>
      <c r="M9" s="752">
        <f t="shared" si="2"/>
        <v>12276</v>
      </c>
    </row>
    <row r="10" spans="1:13" ht="36.75" customHeight="1">
      <c r="A10" s="738">
        <v>8</v>
      </c>
      <c r="B10" s="150" t="s">
        <v>968</v>
      </c>
      <c r="C10" s="747"/>
      <c r="D10" s="747">
        <v>969500</v>
      </c>
      <c r="E10" s="748">
        <f>SUM(C10:D10)</f>
        <v>969500</v>
      </c>
      <c r="F10" s="748"/>
      <c r="G10" s="748">
        <f t="shared" si="3"/>
        <v>969500</v>
      </c>
      <c r="H10" s="151"/>
      <c r="I10" s="747"/>
      <c r="J10" s="679"/>
      <c r="K10" s="650">
        <f t="shared" si="1"/>
        <v>0</v>
      </c>
      <c r="L10" s="648"/>
      <c r="M10" s="752"/>
    </row>
    <row r="11" spans="1:13" ht="36.75" customHeight="1">
      <c r="A11" s="738">
        <v>9</v>
      </c>
      <c r="B11" s="150" t="s">
        <v>1130</v>
      </c>
      <c r="C11" s="747"/>
      <c r="D11" s="747"/>
      <c r="E11" s="748"/>
      <c r="F11" s="748">
        <v>163984</v>
      </c>
      <c r="G11" s="748">
        <f>SUM(E11:F11)</f>
        <v>163984</v>
      </c>
      <c r="H11" s="151"/>
      <c r="I11" s="747"/>
      <c r="J11" s="679"/>
      <c r="K11" s="650"/>
      <c r="L11" s="648"/>
      <c r="M11" s="752"/>
    </row>
    <row r="12" spans="1:13" ht="36.75" customHeight="1">
      <c r="A12" s="738">
        <v>10</v>
      </c>
      <c r="B12" s="150" t="s">
        <v>1131</v>
      </c>
      <c r="C12" s="747"/>
      <c r="D12" s="747"/>
      <c r="E12" s="748"/>
      <c r="F12" s="748">
        <v>267435</v>
      </c>
      <c r="G12" s="748">
        <f>SUM(E12:F12)</f>
        <v>267435</v>
      </c>
      <c r="H12" s="151"/>
      <c r="I12" s="747"/>
      <c r="J12" s="679"/>
      <c r="K12" s="650"/>
      <c r="L12" s="648"/>
      <c r="M12" s="752"/>
    </row>
    <row r="13" spans="1:13" ht="36.75" customHeight="1">
      <c r="A13" s="739">
        <v>11</v>
      </c>
      <c r="B13" s="533" t="s">
        <v>792</v>
      </c>
      <c r="C13" s="749">
        <f>SUM(C4:C12)</f>
        <v>40933600</v>
      </c>
      <c r="D13" s="749">
        <f>SUM(D4:D12)</f>
        <v>2479000</v>
      </c>
      <c r="E13" s="749">
        <f>SUM(E4:E12)</f>
        <v>43412600</v>
      </c>
      <c r="F13" s="749">
        <f>SUM(F4:F12)</f>
        <v>431419</v>
      </c>
      <c r="G13" s="749">
        <f>SUM(G4:G12)</f>
        <v>43844019</v>
      </c>
      <c r="H13" s="151"/>
      <c r="I13" s="747"/>
      <c r="J13" s="679"/>
      <c r="K13" s="650"/>
      <c r="L13" s="648"/>
      <c r="M13" s="752"/>
    </row>
    <row r="14" spans="1:13" ht="36.75" customHeight="1">
      <c r="A14" s="738">
        <v>12</v>
      </c>
      <c r="B14" s="150" t="s">
        <v>1132</v>
      </c>
      <c r="C14" s="747"/>
      <c r="D14" s="747"/>
      <c r="E14" s="748"/>
      <c r="F14" s="747">
        <v>435848</v>
      </c>
      <c r="G14" s="747">
        <f t="shared" si="3"/>
        <v>435848</v>
      </c>
      <c r="H14" s="151"/>
      <c r="I14" s="747"/>
      <c r="J14" s="679"/>
      <c r="K14" s="650"/>
      <c r="L14" s="648"/>
      <c r="M14" s="752"/>
    </row>
    <row r="15" spans="1:13" ht="36.75" customHeight="1">
      <c r="A15" s="739">
        <v>13</v>
      </c>
      <c r="B15" s="150" t="s">
        <v>1133</v>
      </c>
      <c r="C15" s="747"/>
      <c r="D15" s="747"/>
      <c r="E15" s="748"/>
      <c r="F15" s="747">
        <v>187133</v>
      </c>
      <c r="G15" s="747">
        <f t="shared" si="3"/>
        <v>187133</v>
      </c>
      <c r="H15" s="151"/>
      <c r="I15" s="747"/>
      <c r="J15" s="679"/>
      <c r="K15" s="650"/>
      <c r="L15" s="648"/>
      <c r="M15" s="752"/>
    </row>
    <row r="16" spans="1:13" ht="36.75" customHeight="1">
      <c r="A16" s="738">
        <v>14</v>
      </c>
      <c r="B16" s="150" t="s">
        <v>1134</v>
      </c>
      <c r="C16" s="747"/>
      <c r="D16" s="747"/>
      <c r="E16" s="748"/>
      <c r="F16" s="748">
        <f>SUM(F14:F15)</f>
        <v>622981</v>
      </c>
      <c r="G16" s="748">
        <f>SUM(G14:G15)</f>
        <v>622981</v>
      </c>
      <c r="H16" s="151"/>
      <c r="I16" s="747"/>
      <c r="J16" s="679"/>
      <c r="K16" s="650"/>
      <c r="L16" s="648"/>
      <c r="M16" s="752"/>
    </row>
    <row r="17" spans="1:13" ht="36.75" customHeight="1">
      <c r="A17" s="739">
        <v>15</v>
      </c>
      <c r="B17" s="150" t="s">
        <v>1135</v>
      </c>
      <c r="C17" s="747"/>
      <c r="D17" s="747">
        <v>900000</v>
      </c>
      <c r="E17" s="748">
        <f>SUM(C17:D17)</f>
        <v>900000</v>
      </c>
      <c r="F17" s="750">
        <v>-573831</v>
      </c>
      <c r="G17" s="748">
        <v>326169</v>
      </c>
      <c r="H17" s="151"/>
      <c r="I17" s="747"/>
      <c r="J17" s="679"/>
      <c r="K17" s="650"/>
      <c r="L17" s="648"/>
      <c r="M17" s="752"/>
    </row>
    <row r="18" spans="1:13" ht="36.75" customHeight="1">
      <c r="A18" s="738">
        <v>16</v>
      </c>
      <c r="B18" s="150" t="s">
        <v>1136</v>
      </c>
      <c r="C18" s="747"/>
      <c r="D18" s="747"/>
      <c r="E18" s="748"/>
      <c r="F18" s="748">
        <v>951110</v>
      </c>
      <c r="G18" s="748">
        <v>951110</v>
      </c>
      <c r="H18" s="151"/>
      <c r="I18" s="747"/>
      <c r="J18" s="679"/>
      <c r="K18" s="650"/>
      <c r="L18" s="648"/>
      <c r="M18" s="752"/>
    </row>
    <row r="19" spans="1:13" ht="36.75" customHeight="1" thickBot="1">
      <c r="A19" s="740">
        <v>17</v>
      </c>
      <c r="B19" s="741" t="s">
        <v>315</v>
      </c>
      <c r="C19" s="751">
        <f>SUM(C4:C8)</f>
        <v>40933600</v>
      </c>
      <c r="D19" s="751">
        <f>D13+D16+D17+D18</f>
        <v>3379000</v>
      </c>
      <c r="E19" s="751">
        <f>SUM(C19:D19)</f>
        <v>44312600</v>
      </c>
      <c r="F19" s="751">
        <f>F13+F16+F17+F18</f>
        <v>1431679</v>
      </c>
      <c r="G19" s="751">
        <f>G13+G16+G17+G18</f>
        <v>45744279</v>
      </c>
      <c r="H19" s="742" t="s">
        <v>316</v>
      </c>
      <c r="I19" s="753">
        <f>SUM(I4:I13)</f>
        <v>40933600</v>
      </c>
      <c r="J19" s="754">
        <f>SUM(J4:J13)</f>
        <v>3379000</v>
      </c>
      <c r="K19" s="754">
        <f>SUM(I19:J19)</f>
        <v>44312600</v>
      </c>
      <c r="L19" s="755">
        <f>SUM(L4:L18)</f>
        <v>1431679</v>
      </c>
      <c r="M19" s="756">
        <f>SUM(M4:M18)</f>
        <v>45744279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KÖZÖS
ÖNKORMÁNYZATI HIVATAL&amp;C2016. ÉVI KÖLTSÉGVETÉS
BEVÉTELEK ÉS KIADÁSOK ALAKULÁSA&amp;R7.a. melléklet a 4/2017. (V. 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Layout" workbookViewId="0" topLeftCell="C1">
      <selection activeCell="D10" sqref="D10:D12"/>
    </sheetView>
  </sheetViews>
  <sheetFormatPr defaultColWidth="9.00390625" defaultRowHeight="12.75"/>
  <cols>
    <col min="1" max="1" width="9.125" style="38" customWidth="1"/>
    <col min="2" max="2" width="13.875" style="38" customWidth="1"/>
    <col min="3" max="3" width="56.75390625" style="38" customWidth="1"/>
    <col min="4" max="4" width="20.25390625" style="38" customWidth="1"/>
    <col min="5" max="6" width="18.75390625" style="38" customWidth="1"/>
    <col min="7" max="7" width="16.75390625" style="38" customWidth="1"/>
    <col min="8" max="8" width="19.375" style="38" customWidth="1"/>
    <col min="9" max="9" width="15.75390625" style="38" customWidth="1"/>
    <col min="10" max="10" width="11.00390625" style="38" bestFit="1" customWidth="1"/>
    <col min="11" max="16384" width="9.125" style="38" customWidth="1"/>
  </cols>
  <sheetData>
    <row r="1" spans="1:9" ht="12.75">
      <c r="A1" s="135"/>
      <c r="B1" s="139"/>
      <c r="C1" s="135"/>
      <c r="D1" s="135"/>
      <c r="E1" s="135"/>
      <c r="F1" s="135"/>
      <c r="G1" s="135"/>
      <c r="H1" s="135"/>
      <c r="I1" s="135"/>
    </row>
    <row r="2" spans="1:10" ht="12.75">
      <c r="A2" s="141"/>
      <c r="B2" s="136" t="s">
        <v>2</v>
      </c>
      <c r="C2" s="136" t="s">
        <v>152</v>
      </c>
      <c r="D2" s="136" t="s">
        <v>4</v>
      </c>
      <c r="E2" s="136" t="s">
        <v>5</v>
      </c>
      <c r="F2" s="136" t="s">
        <v>6</v>
      </c>
      <c r="G2" s="136" t="s">
        <v>314</v>
      </c>
      <c r="H2" s="136" t="s">
        <v>666</v>
      </c>
      <c r="I2" s="136"/>
      <c r="J2" s="136" t="s">
        <v>667</v>
      </c>
    </row>
    <row r="3" spans="1:10" ht="89.25">
      <c r="A3" s="266" t="s">
        <v>942</v>
      </c>
      <c r="B3" s="138" t="s">
        <v>701</v>
      </c>
      <c r="C3" s="138" t="s">
        <v>702</v>
      </c>
      <c r="D3" s="138" t="s">
        <v>703</v>
      </c>
      <c r="E3" s="138" t="s">
        <v>704</v>
      </c>
      <c r="F3" s="138" t="s">
        <v>754</v>
      </c>
      <c r="G3" s="138" t="s">
        <v>706</v>
      </c>
      <c r="H3" s="138" t="s">
        <v>1137</v>
      </c>
      <c r="I3" s="138" t="s">
        <v>1138</v>
      </c>
      <c r="J3" s="138" t="s">
        <v>755</v>
      </c>
    </row>
    <row r="4" spans="1:10" ht="49.5" customHeight="1">
      <c r="A4" s="266">
        <v>1</v>
      </c>
      <c r="B4" s="143" t="s">
        <v>712</v>
      </c>
      <c r="C4" s="177" t="s">
        <v>756</v>
      </c>
      <c r="D4" s="647">
        <f>E4+F4+G4+H4+J4</f>
        <v>20466800</v>
      </c>
      <c r="E4" s="647">
        <v>11624322</v>
      </c>
      <c r="F4" s="647">
        <v>3076134</v>
      </c>
      <c r="G4" s="647">
        <f>'[2]2.a. m'!D55</f>
        <v>4780300</v>
      </c>
      <c r="H4" s="647">
        <f>'[2]2.a. m'!D56</f>
        <v>986044</v>
      </c>
      <c r="I4" s="647"/>
      <c r="J4" s="647">
        <v>0</v>
      </c>
    </row>
    <row r="5" spans="1:10" ht="49.5" customHeight="1">
      <c r="A5" s="266">
        <v>2</v>
      </c>
      <c r="B5" s="143" t="s">
        <v>712</v>
      </c>
      <c r="C5" s="177" t="s">
        <v>757</v>
      </c>
      <c r="D5" s="647">
        <f>E5+F5+G5+H5+J5</f>
        <v>20466800</v>
      </c>
      <c r="E5" s="647">
        <v>10257320</v>
      </c>
      <c r="F5" s="647">
        <v>2730407</v>
      </c>
      <c r="G5" s="647">
        <f>'[2]2.a. m'!J55</f>
        <v>5110170</v>
      </c>
      <c r="H5" s="647">
        <f>'[2]2.a. m'!J56</f>
        <v>1668903</v>
      </c>
      <c r="I5" s="647"/>
      <c r="J5" s="647">
        <f>'[2]2.a. m'!J63</f>
        <v>700000</v>
      </c>
    </row>
    <row r="6" spans="1:10" ht="49.5" customHeight="1">
      <c r="A6" s="266">
        <v>3</v>
      </c>
      <c r="B6" s="950" t="s">
        <v>758</v>
      </c>
      <c r="C6" s="950"/>
      <c r="D6" s="712">
        <f aca="true" t="shared" si="0" ref="D6:J6">SUM(D4:D5)</f>
        <v>40933600</v>
      </c>
      <c r="E6" s="712">
        <f t="shared" si="0"/>
        <v>21881642</v>
      </c>
      <c r="F6" s="712">
        <f t="shared" si="0"/>
        <v>5806541</v>
      </c>
      <c r="G6" s="712">
        <f>SUM(G4:G5)</f>
        <v>9890470</v>
      </c>
      <c r="H6" s="712">
        <f t="shared" si="0"/>
        <v>2654947</v>
      </c>
      <c r="I6" s="712"/>
      <c r="J6" s="712">
        <f t="shared" si="0"/>
        <v>700000</v>
      </c>
    </row>
    <row r="7" spans="1:10" ht="12.75">
      <c r="A7" s="946">
        <v>4</v>
      </c>
      <c r="B7" s="950" t="s">
        <v>940</v>
      </c>
      <c r="C7" s="950"/>
      <c r="D7" s="945">
        <f>E7+F7+G7+H7+J7</f>
        <v>3379000</v>
      </c>
      <c r="E7" s="945">
        <f>'[2]2.a. m'!Q16</f>
        <v>3552034</v>
      </c>
      <c r="F7" s="945">
        <f>'[2]2.a. m'!Q21</f>
        <v>866610</v>
      </c>
      <c r="G7" s="945">
        <f>'[2]2.a. m'!Q55</f>
        <v>1170000</v>
      </c>
      <c r="H7" s="945">
        <v>-2603612</v>
      </c>
      <c r="I7" s="868"/>
      <c r="J7" s="945">
        <f>'[2]2.a. m'!Q63</f>
        <v>393968</v>
      </c>
    </row>
    <row r="8" spans="1:10" ht="12.75">
      <c r="A8" s="947"/>
      <c r="B8" s="950"/>
      <c r="C8" s="950"/>
      <c r="D8" s="945"/>
      <c r="E8" s="945"/>
      <c r="F8" s="945"/>
      <c r="G8" s="945"/>
      <c r="H8" s="945"/>
      <c r="I8" s="869"/>
      <c r="J8" s="945"/>
    </row>
    <row r="9" spans="1:10" ht="12.75">
      <c r="A9" s="948"/>
      <c r="B9" s="950"/>
      <c r="C9" s="950"/>
      <c r="D9" s="945"/>
      <c r="E9" s="945"/>
      <c r="F9" s="945"/>
      <c r="G9" s="945"/>
      <c r="H9" s="945"/>
      <c r="I9" s="870"/>
      <c r="J9" s="945"/>
    </row>
    <row r="10" spans="1:10" ht="12.75">
      <c r="A10" s="946">
        <v>5</v>
      </c>
      <c r="B10" s="949" t="s">
        <v>941</v>
      </c>
      <c r="C10" s="949"/>
      <c r="D10" s="951">
        <f aca="true" t="shared" si="1" ref="D10:J10">D6+D7</f>
        <v>44312600</v>
      </c>
      <c r="E10" s="951">
        <f t="shared" si="1"/>
        <v>25433676</v>
      </c>
      <c r="F10" s="951">
        <f t="shared" si="1"/>
        <v>6673151</v>
      </c>
      <c r="G10" s="951">
        <f t="shared" si="1"/>
        <v>11060470</v>
      </c>
      <c r="H10" s="951">
        <v>51335</v>
      </c>
      <c r="I10" s="868"/>
      <c r="J10" s="951">
        <f t="shared" si="1"/>
        <v>1093968</v>
      </c>
    </row>
    <row r="11" spans="1:10" ht="12.75">
      <c r="A11" s="947"/>
      <c r="B11" s="949"/>
      <c r="C11" s="949"/>
      <c r="D11" s="951"/>
      <c r="E11" s="951"/>
      <c r="F11" s="951"/>
      <c r="G11" s="951"/>
      <c r="H11" s="951"/>
      <c r="I11" s="869"/>
      <c r="J11" s="951"/>
    </row>
    <row r="12" spans="1:10" ht="12.75">
      <c r="A12" s="948"/>
      <c r="B12" s="949"/>
      <c r="C12" s="949"/>
      <c r="D12" s="951"/>
      <c r="E12" s="951"/>
      <c r="F12" s="951"/>
      <c r="G12" s="951"/>
      <c r="H12" s="951"/>
      <c r="I12" s="870"/>
      <c r="J12" s="951"/>
    </row>
    <row r="13" spans="1:10" ht="12.75">
      <c r="A13" s="946">
        <v>6</v>
      </c>
      <c r="B13" s="950" t="s">
        <v>1087</v>
      </c>
      <c r="C13" s="950"/>
      <c r="D13" s="945">
        <f>E13+F13+G13+H13+J13</f>
        <v>808698</v>
      </c>
      <c r="E13" s="945">
        <v>-247320</v>
      </c>
      <c r="F13" s="945">
        <v>220028</v>
      </c>
      <c r="G13" s="945">
        <v>-1034032</v>
      </c>
      <c r="H13" s="945">
        <v>2483370</v>
      </c>
      <c r="I13" s="868"/>
      <c r="J13" s="945">
        <v>-613348</v>
      </c>
    </row>
    <row r="14" spans="1:10" ht="12.75">
      <c r="A14" s="947"/>
      <c r="B14" s="950"/>
      <c r="C14" s="950"/>
      <c r="D14" s="945"/>
      <c r="E14" s="945"/>
      <c r="F14" s="945"/>
      <c r="G14" s="945"/>
      <c r="H14" s="945"/>
      <c r="I14" s="869"/>
      <c r="J14" s="945"/>
    </row>
    <row r="15" spans="1:10" ht="12.75">
      <c r="A15" s="948"/>
      <c r="B15" s="950"/>
      <c r="C15" s="950"/>
      <c r="D15" s="945"/>
      <c r="E15" s="945"/>
      <c r="F15" s="945"/>
      <c r="G15" s="945"/>
      <c r="H15" s="945"/>
      <c r="I15" s="870"/>
      <c r="J15" s="945"/>
    </row>
    <row r="16" spans="1:10" ht="12.75">
      <c r="A16" s="946">
        <v>7</v>
      </c>
      <c r="B16" s="950" t="s">
        <v>1139</v>
      </c>
      <c r="C16" s="950"/>
      <c r="D16" s="945">
        <f>E16+F16+G16+H16+I16+J16</f>
        <v>622981</v>
      </c>
      <c r="E16" s="945">
        <v>423579</v>
      </c>
      <c r="F16" s="945">
        <v>122083</v>
      </c>
      <c r="G16" s="945">
        <v>65043</v>
      </c>
      <c r="H16" s="945"/>
      <c r="I16" s="868">
        <v>12276</v>
      </c>
      <c r="J16" s="945"/>
    </row>
    <row r="17" spans="1:10" ht="12.75">
      <c r="A17" s="947"/>
      <c r="B17" s="950"/>
      <c r="C17" s="950"/>
      <c r="D17" s="945"/>
      <c r="E17" s="945"/>
      <c r="F17" s="945"/>
      <c r="G17" s="945"/>
      <c r="H17" s="945"/>
      <c r="I17" s="869"/>
      <c r="J17" s="945"/>
    </row>
    <row r="18" spans="1:10" ht="12.75">
      <c r="A18" s="948"/>
      <c r="B18" s="950"/>
      <c r="C18" s="950"/>
      <c r="D18" s="945"/>
      <c r="E18" s="945"/>
      <c r="F18" s="945"/>
      <c r="G18" s="945"/>
      <c r="H18" s="945"/>
      <c r="I18" s="870"/>
      <c r="J18" s="945"/>
    </row>
    <row r="19" spans="1:10" ht="12.75">
      <c r="A19" s="946">
        <v>8</v>
      </c>
      <c r="B19" s="949" t="s">
        <v>941</v>
      </c>
      <c r="C19" s="949"/>
      <c r="D19" s="945">
        <f>E19+F19+G19+H19+I19+J19</f>
        <v>45744279</v>
      </c>
      <c r="E19" s="945">
        <f>E10+E13+E16</f>
        <v>25609935</v>
      </c>
      <c r="F19" s="945">
        <f>F10+F13+F16</f>
        <v>7015262</v>
      </c>
      <c r="G19" s="945">
        <f>G10+G13+G16</f>
        <v>10091481</v>
      </c>
      <c r="H19" s="945">
        <f>H10+H13</f>
        <v>2534705</v>
      </c>
      <c r="I19" s="868">
        <v>12276</v>
      </c>
      <c r="J19" s="945">
        <f>J10+J13+J16</f>
        <v>480620</v>
      </c>
    </row>
    <row r="20" spans="1:10" ht="12.75">
      <c r="A20" s="947"/>
      <c r="B20" s="949"/>
      <c r="C20" s="949"/>
      <c r="D20" s="945"/>
      <c r="E20" s="945"/>
      <c r="F20" s="945"/>
      <c r="G20" s="945"/>
      <c r="H20" s="945"/>
      <c r="I20" s="869"/>
      <c r="J20" s="945"/>
    </row>
    <row r="21" spans="1:10" ht="12.75">
      <c r="A21" s="948"/>
      <c r="B21" s="949"/>
      <c r="C21" s="949"/>
      <c r="D21" s="945"/>
      <c r="E21" s="945"/>
      <c r="F21" s="945"/>
      <c r="G21" s="945"/>
      <c r="H21" s="945"/>
      <c r="I21" s="870"/>
      <c r="J21" s="945"/>
    </row>
  </sheetData>
  <sheetProtection/>
  <mergeCells count="46">
    <mergeCell ref="B6:C6"/>
    <mergeCell ref="A7:A9"/>
    <mergeCell ref="B7:C9"/>
    <mergeCell ref="E7:E9"/>
    <mergeCell ref="F7:F9"/>
    <mergeCell ref="A10:A12"/>
    <mergeCell ref="B10:C12"/>
    <mergeCell ref="D10:D12"/>
    <mergeCell ref="E10:E12"/>
    <mergeCell ref="F10:F12"/>
    <mergeCell ref="D7:D9"/>
    <mergeCell ref="G10:G12"/>
    <mergeCell ref="H10:H12"/>
    <mergeCell ref="I10:I12"/>
    <mergeCell ref="G7:G9"/>
    <mergeCell ref="H7:H9"/>
    <mergeCell ref="I7:I9"/>
    <mergeCell ref="J7:J9"/>
    <mergeCell ref="J10:J12"/>
    <mergeCell ref="A13:A15"/>
    <mergeCell ref="B13:C15"/>
    <mergeCell ref="D13:D15"/>
    <mergeCell ref="E13:E15"/>
    <mergeCell ref="F13:F15"/>
    <mergeCell ref="G13:G15"/>
    <mergeCell ref="H13:H15"/>
    <mergeCell ref="I13:I15"/>
    <mergeCell ref="J13:J15"/>
    <mergeCell ref="A16:A18"/>
    <mergeCell ref="B16:C18"/>
    <mergeCell ref="D16:D18"/>
    <mergeCell ref="E16:E18"/>
    <mergeCell ref="F16:F18"/>
    <mergeCell ref="G16:G18"/>
    <mergeCell ref="H16:H18"/>
    <mergeCell ref="I16:I18"/>
    <mergeCell ref="J16:J18"/>
    <mergeCell ref="H19:H21"/>
    <mergeCell ref="I19:I21"/>
    <mergeCell ref="J19:J21"/>
    <mergeCell ref="A19:A21"/>
    <mergeCell ref="B19:C21"/>
    <mergeCell ref="D19:D21"/>
    <mergeCell ref="E19:E21"/>
    <mergeCell ref="F19:F21"/>
    <mergeCell ref="G19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&amp;LMAGYARPOLÁNYI KÖZÖS
ÖNKORMÁNYZATI HIVATAL&amp;C2016. ÉVI KÖLTSÉGVETÉS
KIADÁSOK &amp;R7.b. melléklet a 4/2017.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jegyzo</cp:lastModifiedBy>
  <cp:lastPrinted>2017-05-30T13:43:16Z</cp:lastPrinted>
  <dcterms:created xsi:type="dcterms:W3CDTF">2015-02-08T21:03:33Z</dcterms:created>
  <dcterms:modified xsi:type="dcterms:W3CDTF">2017-05-30T13:43:50Z</dcterms:modified>
  <cp:category/>
  <cp:version/>
  <cp:contentType/>
  <cp:contentStatus/>
</cp:coreProperties>
</file>