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815" yWindow="-105" windowWidth="17730" windowHeight="7590" activeTab="7"/>
  </bookViews>
  <sheets>
    <sheet name="mükössz." sheetId="1" r:id="rId1"/>
    <sheet name="személyi" sheetId="2" r:id="rId2"/>
    <sheet name="munkaadj." sheetId="3" r:id="rId3"/>
    <sheet name="dologi" sheetId="4" r:id="rId4"/>
    <sheet name="ellpbjutt" sheetId="7" r:id="rId5"/>
    <sheet name="elvonások,befizetések" sheetId="9" r:id="rId6"/>
    <sheet name="mükpénz" sheetId="6" r:id="rId7"/>
    <sheet name="tartalék" sheetId="8" r:id="rId8"/>
  </sheets>
  <definedNames>
    <definedName name="_xlnm.Print_Area" localSheetId="1">személyi!$A$1:$L$75</definedName>
  </definedNames>
  <calcPr calcId="125725"/>
</workbook>
</file>

<file path=xl/calcChain.xml><?xml version="1.0" encoding="utf-8"?>
<calcChain xmlns="http://schemas.openxmlformats.org/spreadsheetml/2006/main">
  <c r="G57" i="4"/>
  <c r="G46" i="3"/>
  <c r="G57"/>
  <c r="G57" i="2"/>
  <c r="G57" i="1"/>
  <c r="G7" i="4"/>
  <c r="G5"/>
  <c r="G46"/>
  <c r="G46" i="2"/>
  <c r="G13" i="4"/>
  <c r="G34" i="1"/>
  <c r="E34"/>
  <c r="F34"/>
  <c r="H34" i="2"/>
  <c r="H34" i="1"/>
  <c r="H34" i="3"/>
  <c r="H34" i="7"/>
  <c r="H34" i="9"/>
  <c r="H34" i="6"/>
  <c r="H34" i="8"/>
  <c r="H34" i="4"/>
  <c r="G54" i="7"/>
  <c r="H28" i="9"/>
  <c r="H28" i="6"/>
  <c r="H28" i="8"/>
  <c r="L63" i="2"/>
  <c r="L64"/>
  <c r="L62"/>
  <c r="J48"/>
  <c r="J49"/>
  <c r="J50"/>
  <c r="J59"/>
  <c r="J51"/>
  <c r="J52"/>
  <c r="J53"/>
  <c r="J54"/>
  <c r="J55"/>
  <c r="J56"/>
  <c r="J57"/>
  <c r="J47"/>
  <c r="L47"/>
  <c r="L48"/>
  <c r="L49"/>
  <c r="L50"/>
  <c r="L51"/>
  <c r="L52"/>
  <c r="L53"/>
  <c r="L54"/>
  <c r="L55"/>
  <c r="L56"/>
  <c r="L57"/>
  <c r="L46"/>
  <c r="L24"/>
  <c r="L23"/>
  <c r="L13"/>
  <c r="H5" i="4"/>
  <c r="I5"/>
  <c r="H28"/>
  <c r="H28" i="1"/>
  <c r="L28" i="2"/>
  <c r="G28" i="1"/>
  <c r="E28"/>
  <c r="F28"/>
  <c r="H57" i="8"/>
  <c r="H57" i="6"/>
  <c r="H57" i="9"/>
  <c r="H57" i="7"/>
  <c r="H57" i="4"/>
  <c r="H57" i="3"/>
  <c r="H57" i="1"/>
  <c r="F57"/>
  <c r="H57" i="2"/>
  <c r="H33"/>
  <c r="H33" i="3"/>
  <c r="H33" i="4"/>
  <c r="H33" i="1"/>
  <c r="H33" i="7"/>
  <c r="H33" i="9"/>
  <c r="H33" i="6"/>
  <c r="H33" i="8"/>
  <c r="E33" i="1"/>
  <c r="F33"/>
  <c r="G33"/>
  <c r="H42" i="8"/>
  <c r="H42" i="6"/>
  <c r="G43" i="9"/>
  <c r="H42"/>
  <c r="H43"/>
  <c r="H67"/>
  <c r="H75"/>
  <c r="F43"/>
  <c r="F67"/>
  <c r="F75"/>
  <c r="H42" i="7"/>
  <c r="H42" i="4"/>
  <c r="F43"/>
  <c r="E43"/>
  <c r="H42" i="3"/>
  <c r="K43" i="2"/>
  <c r="L42"/>
  <c r="J43"/>
  <c r="I43"/>
  <c r="H42"/>
  <c r="E42" i="1"/>
  <c r="F42"/>
  <c r="G42"/>
  <c r="K65" i="2"/>
  <c r="K59"/>
  <c r="K67"/>
  <c r="K75"/>
  <c r="L41"/>
  <c r="L40"/>
  <c r="L39"/>
  <c r="L38"/>
  <c r="L37"/>
  <c r="L36"/>
  <c r="L35"/>
  <c r="L31"/>
  <c r="L30"/>
  <c r="L27"/>
  <c r="L29"/>
  <c r="L26"/>
  <c r="L25"/>
  <c r="L22"/>
  <c r="L21"/>
  <c r="L15"/>
  <c r="L20"/>
  <c r="L19"/>
  <c r="L18"/>
  <c r="L17"/>
  <c r="L16"/>
  <c r="L14"/>
  <c r="L12"/>
  <c r="L11"/>
  <c r="L10"/>
  <c r="L9"/>
  <c r="L8"/>
  <c r="L7"/>
  <c r="L6"/>
  <c r="L5"/>
  <c r="L43"/>
  <c r="L67"/>
  <c r="L75"/>
  <c r="H63"/>
  <c r="H64"/>
  <c r="H62"/>
  <c r="H65"/>
  <c r="H47"/>
  <c r="H48"/>
  <c r="H49"/>
  <c r="H50"/>
  <c r="H51"/>
  <c r="H52"/>
  <c r="H53"/>
  <c r="H54"/>
  <c r="H55"/>
  <c r="H56"/>
  <c r="H46"/>
  <c r="H32"/>
  <c r="H6"/>
  <c r="H6" i="1"/>
  <c r="H7" i="2"/>
  <c r="H8"/>
  <c r="H9"/>
  <c r="H9" i="1"/>
  <c r="I9" s="1"/>
  <c r="H10" i="2"/>
  <c r="H11"/>
  <c r="H12"/>
  <c r="H13"/>
  <c r="H14"/>
  <c r="H15"/>
  <c r="H15" i="1"/>
  <c r="I15" s="1"/>
  <c r="H16" i="2"/>
  <c r="H17"/>
  <c r="H18"/>
  <c r="H19"/>
  <c r="H20"/>
  <c r="H20" i="1"/>
  <c r="I20"/>
  <c r="H21" i="2"/>
  <c r="H22"/>
  <c r="H23"/>
  <c r="H24"/>
  <c r="H25"/>
  <c r="H26"/>
  <c r="H26" i="1"/>
  <c r="I26"/>
  <c r="H27" i="2"/>
  <c r="H29"/>
  <c r="H29" i="1"/>
  <c r="H5" i="2"/>
  <c r="H64" i="3"/>
  <c r="H63"/>
  <c r="H65"/>
  <c r="H62"/>
  <c r="H46"/>
  <c r="H47"/>
  <c r="H48"/>
  <c r="H49"/>
  <c r="H50"/>
  <c r="H50" i="1"/>
  <c r="H51" i="3"/>
  <c r="H52"/>
  <c r="H52" i="1"/>
  <c r="H53" i="3"/>
  <c r="H54"/>
  <c r="H55"/>
  <c r="H56"/>
  <c r="H36"/>
  <c r="H37"/>
  <c r="H38"/>
  <c r="H39"/>
  <c r="H40"/>
  <c r="H41"/>
  <c r="H35"/>
  <c r="H32"/>
  <c r="H31"/>
  <c r="H30"/>
  <c r="H6"/>
  <c r="H7"/>
  <c r="H8"/>
  <c r="H9"/>
  <c r="J9"/>
  <c r="H10"/>
  <c r="H11"/>
  <c r="H12"/>
  <c r="H13"/>
  <c r="J13"/>
  <c r="H14"/>
  <c r="J14"/>
  <c r="H15"/>
  <c r="J15"/>
  <c r="H16"/>
  <c r="H17"/>
  <c r="H18"/>
  <c r="H19"/>
  <c r="J19"/>
  <c r="H20"/>
  <c r="H21"/>
  <c r="J21"/>
  <c r="H22"/>
  <c r="H23"/>
  <c r="H23" i="1"/>
  <c r="I23" s="1"/>
  <c r="H24" i="3"/>
  <c r="J24"/>
  <c r="H25"/>
  <c r="J25"/>
  <c r="H26"/>
  <c r="H27"/>
  <c r="H29"/>
  <c r="H5"/>
  <c r="H63" i="4"/>
  <c r="H64"/>
  <c r="I64"/>
  <c r="H62"/>
  <c r="H47"/>
  <c r="H48"/>
  <c r="H49"/>
  <c r="H50"/>
  <c r="H51"/>
  <c r="H52"/>
  <c r="H53"/>
  <c r="H54"/>
  <c r="H55"/>
  <c r="H56"/>
  <c r="H56" i="1"/>
  <c r="H46" i="4"/>
  <c r="H59"/>
  <c r="H36"/>
  <c r="H37"/>
  <c r="H38"/>
  <c r="H39"/>
  <c r="H40"/>
  <c r="H41"/>
  <c r="H35"/>
  <c r="H32"/>
  <c r="H31"/>
  <c r="H30"/>
  <c r="H6"/>
  <c r="H7"/>
  <c r="I7"/>
  <c r="H8"/>
  <c r="H8" i="1"/>
  <c r="I8"/>
  <c r="H9" i="4"/>
  <c r="H10"/>
  <c r="H11"/>
  <c r="I11"/>
  <c r="H12"/>
  <c r="H12" i="1"/>
  <c r="I12" s="1"/>
  <c r="H13" i="4"/>
  <c r="H13" i="1"/>
  <c r="I13" i="4"/>
  <c r="H14"/>
  <c r="I14"/>
  <c r="H15"/>
  <c r="I15"/>
  <c r="H16"/>
  <c r="H16" i="1"/>
  <c r="H17" i="4"/>
  <c r="H18"/>
  <c r="H19"/>
  <c r="H20"/>
  <c r="H21"/>
  <c r="I21"/>
  <c r="H22"/>
  <c r="H23"/>
  <c r="H24"/>
  <c r="H24" i="1"/>
  <c r="I24"/>
  <c r="H25" i="4"/>
  <c r="H26"/>
  <c r="H27"/>
  <c r="I27"/>
  <c r="H29"/>
  <c r="H6" i="7"/>
  <c r="H7"/>
  <c r="H8"/>
  <c r="H9"/>
  <c r="H10"/>
  <c r="H43"/>
  <c r="H11"/>
  <c r="I11"/>
  <c r="H12"/>
  <c r="H13"/>
  <c r="H14"/>
  <c r="H15"/>
  <c r="I15"/>
  <c r="H16"/>
  <c r="H17"/>
  <c r="H18"/>
  <c r="H19"/>
  <c r="H20"/>
  <c r="H21"/>
  <c r="H22"/>
  <c r="H23"/>
  <c r="I23"/>
  <c r="H24"/>
  <c r="H25"/>
  <c r="I25"/>
  <c r="H26"/>
  <c r="H27"/>
  <c r="H29"/>
  <c r="H5"/>
  <c r="H29" i="9"/>
  <c r="H74" i="6"/>
  <c r="H73"/>
  <c r="H75"/>
  <c r="H71" i="8"/>
  <c r="H71" i="1"/>
  <c r="H70" i="8"/>
  <c r="H70" i="1"/>
  <c r="H17" i="9"/>
  <c r="H17" i="6"/>
  <c r="H17" i="8"/>
  <c r="E17" i="1"/>
  <c r="F17"/>
  <c r="G17"/>
  <c r="G67" i="9"/>
  <c r="G75"/>
  <c r="E29" i="1"/>
  <c r="G29"/>
  <c r="H29" i="6"/>
  <c r="H29" i="8"/>
  <c r="F29" i="1"/>
  <c r="H41" i="2"/>
  <c r="H40"/>
  <c r="H41" i="1"/>
  <c r="H41" i="7"/>
  <c r="H40"/>
  <c r="H41" i="9"/>
  <c r="H40"/>
  <c r="H41" i="6"/>
  <c r="H40"/>
  <c r="H41" i="8"/>
  <c r="H40"/>
  <c r="G41" i="1"/>
  <c r="F41"/>
  <c r="E41"/>
  <c r="G40"/>
  <c r="F40"/>
  <c r="E40"/>
  <c r="G32"/>
  <c r="H32" i="7"/>
  <c r="H32" i="9"/>
  <c r="H32" i="6"/>
  <c r="H32" i="8"/>
  <c r="E32" i="1"/>
  <c r="F32"/>
  <c r="H32"/>
  <c r="H40"/>
  <c r="H31" i="2"/>
  <c r="H31" i="7"/>
  <c r="H31" i="9"/>
  <c r="H31" i="6"/>
  <c r="H31" i="8"/>
  <c r="G31" i="1"/>
  <c r="F31"/>
  <c r="E31"/>
  <c r="G16"/>
  <c r="F16"/>
  <c r="E16"/>
  <c r="H16" i="8"/>
  <c r="H16" i="6"/>
  <c r="H16" i="9"/>
  <c r="I16" i="7"/>
  <c r="J16" i="3"/>
  <c r="I16" i="4"/>
  <c r="J65" i="2"/>
  <c r="H74"/>
  <c r="H73"/>
  <c r="H71"/>
  <c r="H70"/>
  <c r="H35"/>
  <c r="H35" i="1"/>
  <c r="H36" i="2"/>
  <c r="H37"/>
  <c r="H37" i="1"/>
  <c r="H38" i="2"/>
  <c r="H39"/>
  <c r="H39" i="1"/>
  <c r="H30" i="2"/>
  <c r="H30" i="1"/>
  <c r="I30" s="1"/>
  <c r="G65" i="2"/>
  <c r="F65"/>
  <c r="G59"/>
  <c r="F59"/>
  <c r="G43"/>
  <c r="F43"/>
  <c r="F67"/>
  <c r="E69" i="3"/>
  <c r="H74"/>
  <c r="H73"/>
  <c r="H71"/>
  <c r="H70"/>
  <c r="H69"/>
  <c r="G69"/>
  <c r="F69"/>
  <c r="J30"/>
  <c r="J7"/>
  <c r="J11"/>
  <c r="H22" i="1"/>
  <c r="I22" s="1"/>
  <c r="J27" i="3"/>
  <c r="G65"/>
  <c r="F65"/>
  <c r="G59"/>
  <c r="G67"/>
  <c r="G75"/>
  <c r="F59"/>
  <c r="G43"/>
  <c r="F43"/>
  <c r="F67"/>
  <c r="F75"/>
  <c r="H71" i="4"/>
  <c r="H70"/>
  <c r="H74"/>
  <c r="H73"/>
  <c r="G69"/>
  <c r="F69"/>
  <c r="G65"/>
  <c r="F65"/>
  <c r="F59"/>
  <c r="G59"/>
  <c r="I30"/>
  <c r="I9"/>
  <c r="H18" i="1"/>
  <c r="F43" i="7"/>
  <c r="G43"/>
  <c r="G67"/>
  <c r="G75"/>
  <c r="H74"/>
  <c r="H73"/>
  <c r="H71"/>
  <c r="H70"/>
  <c r="H69"/>
  <c r="G69"/>
  <c r="F69"/>
  <c r="E69"/>
  <c r="G65"/>
  <c r="F65"/>
  <c r="E65"/>
  <c r="H64"/>
  <c r="H63"/>
  <c r="H62"/>
  <c r="G59"/>
  <c r="F59"/>
  <c r="E59"/>
  <c r="H56"/>
  <c r="H55"/>
  <c r="H55" i="1"/>
  <c r="H54" i="7"/>
  <c r="H59"/>
  <c r="H53"/>
  <c r="H52"/>
  <c r="H51"/>
  <c r="H50"/>
  <c r="H49"/>
  <c r="H48"/>
  <c r="H47"/>
  <c r="H46"/>
  <c r="H39"/>
  <c r="H38"/>
  <c r="I38"/>
  <c r="H37"/>
  <c r="H36"/>
  <c r="I36"/>
  <c r="H35"/>
  <c r="H30"/>
  <c r="I30"/>
  <c r="I26"/>
  <c r="I24"/>
  <c r="I22"/>
  <c r="I20"/>
  <c r="I19"/>
  <c r="I18"/>
  <c r="I14"/>
  <c r="I12"/>
  <c r="H74" i="9"/>
  <c r="H73"/>
  <c r="H71"/>
  <c r="H70"/>
  <c r="H69"/>
  <c r="H71" i="6"/>
  <c r="H70"/>
  <c r="E69" i="9"/>
  <c r="G59"/>
  <c r="G69"/>
  <c r="F69"/>
  <c r="G65"/>
  <c r="F65"/>
  <c r="E65"/>
  <c r="H64"/>
  <c r="H63"/>
  <c r="H65"/>
  <c r="H62"/>
  <c r="F59"/>
  <c r="E59"/>
  <c r="H56"/>
  <c r="H55"/>
  <c r="H54"/>
  <c r="H53"/>
  <c r="H52"/>
  <c r="H51"/>
  <c r="H50"/>
  <c r="H49"/>
  <c r="H48"/>
  <c r="H47"/>
  <c r="H46"/>
  <c r="H59"/>
  <c r="H58" i="1"/>
  <c r="E43" i="9"/>
  <c r="H39"/>
  <c r="H38"/>
  <c r="H37"/>
  <c r="H36"/>
  <c r="H35"/>
  <c r="H30"/>
  <c r="H27"/>
  <c r="H26"/>
  <c r="H25"/>
  <c r="H24"/>
  <c r="H23"/>
  <c r="H22"/>
  <c r="H21"/>
  <c r="H20"/>
  <c r="H19"/>
  <c r="H18"/>
  <c r="H15"/>
  <c r="H14"/>
  <c r="H13"/>
  <c r="H12"/>
  <c r="H11"/>
  <c r="H10"/>
  <c r="H9"/>
  <c r="H8"/>
  <c r="H7"/>
  <c r="H6"/>
  <c r="H5"/>
  <c r="F73" i="1"/>
  <c r="G73"/>
  <c r="F74"/>
  <c r="G74"/>
  <c r="F70"/>
  <c r="G70"/>
  <c r="F71"/>
  <c r="G71"/>
  <c r="F62"/>
  <c r="G62"/>
  <c r="F63"/>
  <c r="G63"/>
  <c r="F64"/>
  <c r="G64"/>
  <c r="F46"/>
  <c r="G46"/>
  <c r="F47"/>
  <c r="G47"/>
  <c r="F48"/>
  <c r="G48"/>
  <c r="F49"/>
  <c r="G49"/>
  <c r="F50"/>
  <c r="G50"/>
  <c r="F51"/>
  <c r="G51"/>
  <c r="F52"/>
  <c r="G52"/>
  <c r="F53"/>
  <c r="G53"/>
  <c r="F54"/>
  <c r="G54"/>
  <c r="F55"/>
  <c r="G55"/>
  <c r="F56"/>
  <c r="G56"/>
  <c r="F5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30"/>
  <c r="G30"/>
  <c r="F35"/>
  <c r="G35"/>
  <c r="F36"/>
  <c r="G36"/>
  <c r="F37"/>
  <c r="G37"/>
  <c r="F38"/>
  <c r="G38"/>
  <c r="F39"/>
  <c r="G39"/>
  <c r="H74"/>
  <c r="F69" i="6"/>
  <c r="F75"/>
  <c r="G69"/>
  <c r="G75"/>
  <c r="F65"/>
  <c r="G65"/>
  <c r="H64"/>
  <c r="H63"/>
  <c r="H62"/>
  <c r="F59"/>
  <c r="G59"/>
  <c r="H56"/>
  <c r="H55"/>
  <c r="H54"/>
  <c r="H53"/>
  <c r="H53" i="1"/>
  <c r="H52" i="6"/>
  <c r="H51"/>
  <c r="H50"/>
  <c r="H49"/>
  <c r="H59"/>
  <c r="H67"/>
  <c r="H48"/>
  <c r="H47"/>
  <c r="H46"/>
  <c r="F43"/>
  <c r="G43"/>
  <c r="H39"/>
  <c r="H38"/>
  <c r="H37"/>
  <c r="H36"/>
  <c r="H35"/>
  <c r="H30"/>
  <c r="H27"/>
  <c r="H26"/>
  <c r="H25"/>
  <c r="H24"/>
  <c r="H23"/>
  <c r="H22"/>
  <c r="H21"/>
  <c r="H20"/>
  <c r="H19"/>
  <c r="H18"/>
  <c r="H15"/>
  <c r="H14"/>
  <c r="H13"/>
  <c r="H12"/>
  <c r="H11"/>
  <c r="H10"/>
  <c r="H9"/>
  <c r="H8"/>
  <c r="H7"/>
  <c r="H6"/>
  <c r="H5"/>
  <c r="E69" i="8"/>
  <c r="F69"/>
  <c r="F69" i="1"/>
  <c r="F75" i="8"/>
  <c r="G69"/>
  <c r="G75"/>
  <c r="G75" i="1"/>
  <c r="H64" i="8"/>
  <c r="H63"/>
  <c r="H62"/>
  <c r="H47"/>
  <c r="H48"/>
  <c r="H49"/>
  <c r="H50"/>
  <c r="H51"/>
  <c r="H51" i="1"/>
  <c r="H52" i="8"/>
  <c r="H53"/>
  <c r="H54"/>
  <c r="H54" i="1"/>
  <c r="H55" i="8"/>
  <c r="H56"/>
  <c r="H46"/>
  <c r="H59"/>
  <c r="F65"/>
  <c r="G65"/>
  <c r="F59"/>
  <c r="G59"/>
  <c r="F43"/>
  <c r="G43"/>
  <c r="H39"/>
  <c r="H38"/>
  <c r="H38" i="1"/>
  <c r="H37" i="8"/>
  <c r="H36"/>
  <c r="H35"/>
  <c r="H30"/>
  <c r="H6"/>
  <c r="H7"/>
  <c r="H8"/>
  <c r="H9"/>
  <c r="H10"/>
  <c r="H11"/>
  <c r="H12"/>
  <c r="H13"/>
  <c r="H14"/>
  <c r="H15"/>
  <c r="H18"/>
  <c r="H19"/>
  <c r="H20"/>
  <c r="H21"/>
  <c r="H22"/>
  <c r="H23"/>
  <c r="H24"/>
  <c r="H25"/>
  <c r="H26"/>
  <c r="H27"/>
  <c r="H5"/>
  <c r="I13" i="7"/>
  <c r="I21"/>
  <c r="I35"/>
  <c r="I39"/>
  <c r="I9"/>
  <c r="J26" i="3"/>
  <c r="I13" i="2"/>
  <c r="I7" i="3"/>
  <c r="J18"/>
  <c r="J20"/>
  <c r="J22"/>
  <c r="J6"/>
  <c r="J8"/>
  <c r="J10"/>
  <c r="J12"/>
  <c r="J5"/>
  <c r="I24"/>
  <c r="I22" i="4"/>
  <c r="I10"/>
  <c r="I18"/>
  <c r="I20"/>
  <c r="I24"/>
  <c r="I25"/>
  <c r="I26"/>
  <c r="I8"/>
  <c r="I6"/>
  <c r="J21"/>
  <c r="I49" i="2"/>
  <c r="I46"/>
  <c r="I59"/>
  <c r="I67"/>
  <c r="I75"/>
  <c r="O15" i="4"/>
  <c r="Q12"/>
  <c r="J7"/>
  <c r="Q15"/>
  <c r="Q13"/>
  <c r="Q7"/>
  <c r="Q18"/>
  <c r="P7"/>
  <c r="P18"/>
  <c r="J13"/>
  <c r="J12"/>
  <c r="Q10"/>
  <c r="Q9"/>
  <c r="Q8"/>
  <c r="O19"/>
  <c r="O13"/>
  <c r="O12"/>
  <c r="O7"/>
  <c r="K7"/>
  <c r="K11"/>
  <c r="K14"/>
  <c r="E43" i="3"/>
  <c r="E67"/>
  <c r="E75"/>
  <c r="E43" i="7"/>
  <c r="E67"/>
  <c r="E75"/>
  <c r="I47" i="2"/>
  <c r="E74" i="1"/>
  <c r="E70"/>
  <c r="E71"/>
  <c r="E73"/>
  <c r="E48"/>
  <c r="E49"/>
  <c r="E52"/>
  <c r="E53"/>
  <c r="E54"/>
  <c r="E56"/>
  <c r="E57"/>
  <c r="E6"/>
  <c r="I6" s="1"/>
  <c r="E8"/>
  <c r="E11"/>
  <c r="E12"/>
  <c r="E15"/>
  <c r="E18"/>
  <c r="E19"/>
  <c r="E20"/>
  <c r="E21"/>
  <c r="E24"/>
  <c r="E25"/>
  <c r="E26"/>
  <c r="E27"/>
  <c r="E30"/>
  <c r="E35"/>
  <c r="I35" s="1"/>
  <c r="E36"/>
  <c r="E37"/>
  <c r="E38"/>
  <c r="E39"/>
  <c r="E58"/>
  <c r="H69" i="4"/>
  <c r="H69" i="6"/>
  <c r="H43"/>
  <c r="H65" i="8"/>
  <c r="E5" i="1"/>
  <c r="E7"/>
  <c r="E14"/>
  <c r="E46"/>
  <c r="E13"/>
  <c r="I13" s="1"/>
  <c r="E55"/>
  <c r="E62"/>
  <c r="E22"/>
  <c r="E23"/>
  <c r="E10"/>
  <c r="E9"/>
  <c r="E51"/>
  <c r="E50"/>
  <c r="E47"/>
  <c r="E63"/>
  <c r="E65" i="2"/>
  <c r="E65" i="3"/>
  <c r="E65" i="6"/>
  <c r="E67"/>
  <c r="E75"/>
  <c r="E43"/>
  <c r="E59"/>
  <c r="E69"/>
  <c r="E65" i="8"/>
  <c r="E43"/>
  <c r="E59"/>
  <c r="E69" i="4"/>
  <c r="E69" i="1"/>
  <c r="E59" i="4"/>
  <c r="E59" i="3"/>
  <c r="E59" i="2"/>
  <c r="E64" i="1"/>
  <c r="I65" i="2"/>
  <c r="E43"/>
  <c r="E65" i="4"/>
  <c r="H36" i="1"/>
  <c r="I19" i="4"/>
  <c r="E67" i="8"/>
  <c r="E75"/>
  <c r="H31" i="1"/>
  <c r="H43" i="8"/>
  <c r="H67"/>
  <c r="H65" i="6"/>
  <c r="I37" i="7"/>
  <c r="E67" i="9"/>
  <c r="E75"/>
  <c r="H65" i="7"/>
  <c r="E65" i="1"/>
  <c r="O18" i="4"/>
  <c r="K21"/>
  <c r="M21"/>
  <c r="J14"/>
  <c r="R20"/>
  <c r="H19" i="1"/>
  <c r="I19"/>
  <c r="H17"/>
  <c r="H11"/>
  <c r="I11" s="1"/>
  <c r="I27" i="7"/>
  <c r="H25" i="1"/>
  <c r="I25"/>
  <c r="H73"/>
  <c r="H21"/>
  <c r="I21" s="1"/>
  <c r="F67" i="4"/>
  <c r="F75"/>
  <c r="E67"/>
  <c r="E75"/>
  <c r="E59" i="1"/>
  <c r="F59"/>
  <c r="E67" i="2"/>
  <c r="E75"/>
  <c r="I18" i="1"/>
  <c r="J23" i="3"/>
  <c r="I23" i="4"/>
  <c r="H10" i="1"/>
  <c r="I10"/>
  <c r="G43" i="4"/>
  <c r="I28"/>
  <c r="J67" i="2"/>
  <c r="J75"/>
  <c r="L59"/>
  <c r="F65" i="1"/>
  <c r="H47"/>
  <c r="L65" i="2"/>
  <c r="F43" i="1"/>
  <c r="H14"/>
  <c r="I14" s="1"/>
  <c r="H42"/>
  <c r="F67" i="7"/>
  <c r="F75"/>
  <c r="F75" i="2"/>
  <c r="F75" i="1"/>
  <c r="F67"/>
  <c r="E75"/>
  <c r="E43"/>
  <c r="E67"/>
  <c r="H59" i="3"/>
  <c r="H67"/>
  <c r="H75"/>
  <c r="H27" i="1"/>
  <c r="I27" s="1"/>
  <c r="H43" i="3"/>
  <c r="H49" i="1"/>
  <c r="H48"/>
  <c r="H59" i="2"/>
  <c r="H67" i="7"/>
  <c r="H75"/>
  <c r="I43"/>
  <c r="I10"/>
  <c r="H46" i="1"/>
  <c r="J73" i="6"/>
  <c r="G69" i="1"/>
  <c r="I12" i="4"/>
  <c r="H7" i="1"/>
  <c r="I7" s="1"/>
  <c r="H43" i="2"/>
  <c r="G43" i="1"/>
  <c r="H43" i="4"/>
  <c r="H5" i="1"/>
  <c r="I5"/>
  <c r="G67" i="4"/>
  <c r="G75"/>
  <c r="H43" i="1"/>
  <c r="I43"/>
  <c r="H64"/>
  <c r="H65" i="4"/>
  <c r="H67"/>
  <c r="H75"/>
  <c r="H63" i="1"/>
  <c r="H65"/>
  <c r="I65" s="1"/>
  <c r="H62"/>
  <c r="I62"/>
  <c r="G65"/>
  <c r="J65"/>
  <c r="H69" i="8"/>
  <c r="H75"/>
  <c r="H69" i="1"/>
  <c r="H59"/>
  <c r="I59"/>
  <c r="G59"/>
  <c r="H67" i="2"/>
  <c r="G67"/>
  <c r="G67" i="1"/>
  <c r="G75" i="2"/>
  <c r="H67" i="1"/>
  <c r="H75" i="2"/>
  <c r="H75" i="1"/>
</calcChain>
</file>

<file path=xl/sharedStrings.xml><?xml version="1.0" encoding="utf-8"?>
<sst xmlns="http://schemas.openxmlformats.org/spreadsheetml/2006/main" count="1407" uniqueCount="155">
  <si>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</si>
  <si>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</si>
  <si>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</si>
  <si>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</si>
  <si>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</si>
  <si>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</si>
  <si>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</si>
  <si>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</si>
  <si>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</si>
  <si>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</si>
  <si>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Működési tartalék</t>
  </si>
  <si>
    <t>- általános tartalék</t>
  </si>
  <si>
    <t>- céltartalék</t>
  </si>
  <si>
    <t>11.</t>
  </si>
  <si>
    <t>12.</t>
  </si>
  <si>
    <t>13.</t>
  </si>
  <si>
    <t>14.</t>
  </si>
  <si>
    <t>15.</t>
  </si>
  <si>
    <t>16.</t>
  </si>
  <si>
    <t>17.</t>
  </si>
  <si>
    <t>Cím</t>
  </si>
  <si>
    <t>sorsz.</t>
  </si>
  <si>
    <t>Alcím</t>
  </si>
  <si>
    <t>szám</t>
  </si>
  <si>
    <t>eredeti ei.</t>
  </si>
  <si>
    <t>Tám.ért.működési kiadás</t>
  </si>
  <si>
    <t>Államh.kív.műk.pénze.átadás</t>
  </si>
  <si>
    <t>B.almádi Városgondnokság</t>
  </si>
  <si>
    <t>Működési kiadás összesen</t>
  </si>
  <si>
    <t>Közterület rendjének fenntartása</t>
  </si>
  <si>
    <t>Kiemelt állami és önkormányzati rendezvények</t>
  </si>
  <si>
    <t>Ifjúság-egészségügyi gondozás</t>
  </si>
  <si>
    <t>Szabadidős park, fürdő és strandszolgáltatás</t>
  </si>
  <si>
    <t>Pályázatok</t>
  </si>
  <si>
    <t>18.</t>
  </si>
  <si>
    <t>19.</t>
  </si>
  <si>
    <t>20.</t>
  </si>
  <si>
    <t>22.</t>
  </si>
  <si>
    <t>23.</t>
  </si>
  <si>
    <t>24.</t>
  </si>
  <si>
    <t>25.</t>
  </si>
  <si>
    <t>26.</t>
  </si>
  <si>
    <t xml:space="preserve">Önkormányzat és költségvetési szervek  összesen: </t>
  </si>
  <si>
    <t>Balatonalmádi Városgondn. és önállóan működő intézmények</t>
  </si>
  <si>
    <t>Pannónia Kult. Közp. és Könyv. (TÁMOP is)</t>
  </si>
  <si>
    <t>Önkormányzat</t>
  </si>
  <si>
    <t>Önkormányzat összesen:</t>
  </si>
  <si>
    <t>Napköziotthonos Óvodák</t>
  </si>
  <si>
    <t>27.</t>
  </si>
  <si>
    <t>Létszám</t>
  </si>
  <si>
    <t>21.</t>
  </si>
  <si>
    <t>Közös Önkormányzati Hivatal összesen:</t>
  </si>
  <si>
    <t>Közös Önkormányzati Hivatal</t>
  </si>
  <si>
    <t>Fogorvosi alapellátás</t>
  </si>
  <si>
    <t>Kormányzati funkciók</t>
  </si>
  <si>
    <t>013350</t>
  </si>
  <si>
    <t>031080</t>
  </si>
  <si>
    <t>066020</t>
  </si>
  <si>
    <t>098010</t>
  </si>
  <si>
    <t>081061</t>
  </si>
  <si>
    <t>016080</t>
  </si>
  <si>
    <t>086030</t>
  </si>
  <si>
    <t>074032</t>
  </si>
  <si>
    <t>072311</t>
  </si>
  <si>
    <t>076010</t>
  </si>
  <si>
    <t>011220</t>
  </si>
  <si>
    <t>041233</t>
  </si>
  <si>
    <t>Az állami vagyonnal való gazdálkodással kapcsolatos feladatok</t>
  </si>
  <si>
    <t>Polgári nemzetbiztonsági tevékenység</t>
  </si>
  <si>
    <t>Város-, községgazdálkodási egyéb szolgáltatások</t>
  </si>
  <si>
    <t>Oktatás igazgatása</t>
  </si>
  <si>
    <t>Betegséggel kapcsolatos pénzbeli ellátások, támogatások</t>
  </si>
  <si>
    <t>Egyéb szociális pénzbeli és természetbeni ellátások, támogatások</t>
  </si>
  <si>
    <t>Nemzetközi kulturális együttműködés</t>
  </si>
  <si>
    <t>Egészségügy igazgatása</t>
  </si>
  <si>
    <t>Adó-, vám- és jövedéki igazgatás</t>
  </si>
  <si>
    <t>Hosszabb időtartamú közfoglalkoztatás</t>
  </si>
  <si>
    <t>011130</t>
  </si>
  <si>
    <t>031030</t>
  </si>
  <si>
    <t>044310</t>
  </si>
  <si>
    <t xml:space="preserve"> Önkorm. és önkorm.-i hivatalok jogalkotó és általános igazgatási tev.</t>
  </si>
  <si>
    <t>Építésügy igazgatása</t>
  </si>
  <si>
    <t>Munkanélküli aktív korúak ellátásai</t>
  </si>
  <si>
    <t>Lakásfenntartással, lakhatással összefüggő ellátások</t>
  </si>
  <si>
    <t>Gyermekvédelmi pénzbeli és természetbeni ellátások</t>
  </si>
  <si>
    <t>081045</t>
  </si>
  <si>
    <t>Szabadidősport- (rekreációs sport-) tevékenység és támogatása</t>
  </si>
  <si>
    <t>Hajléktalanok átmeneti ellátása</t>
  </si>
  <si>
    <t>052080</t>
  </si>
  <si>
    <t>Szennyvízcsatorna építése, fenntartása, üzemeltetése</t>
  </si>
  <si>
    <t>Vízellátással kapcsolatos közmű építése, fenntartása, üzemeltetése</t>
  </si>
  <si>
    <t>063080</t>
  </si>
  <si>
    <t>016010</t>
  </si>
  <si>
    <t>Országgyűlési, önkormányzati és európai parlamenti képviselőválasztásokhoz kapcsolódó tevékenységek</t>
  </si>
  <si>
    <t>Önkorm. és önkorm.-i hivatalok jogalkotó és általános igazgatási tev.</t>
  </si>
  <si>
    <t>Hallgatói és oktatói ösztöndíjak egyéb juttatások</t>
  </si>
  <si>
    <t>094260</t>
  </si>
  <si>
    <t>018020</t>
  </si>
  <si>
    <t>Központi költségvetési befizetések</t>
  </si>
  <si>
    <t>Balatonalmádi Városgondnokság és gazdálkodási körébe tartozó intézmények összesen:</t>
  </si>
  <si>
    <t>2016.évi</t>
  </si>
  <si>
    <t>082092</t>
  </si>
  <si>
    <t>Közművelődés - hagyományos közösségi kulturális értékek gondozása</t>
  </si>
  <si>
    <t>tagdíjak:</t>
  </si>
  <si>
    <t>változás</t>
  </si>
  <si>
    <t>Kistérségi Települések</t>
  </si>
  <si>
    <t>Magyar Urbanisztika</t>
  </si>
  <si>
    <t>Balatoni Szöv.</t>
  </si>
  <si>
    <t>Vasutas</t>
  </si>
  <si>
    <t>berényiek szöv.</t>
  </si>
  <si>
    <t>LEADER</t>
  </si>
  <si>
    <t>össz tagdíj</t>
  </si>
  <si>
    <t>Zarándokút</t>
  </si>
  <si>
    <t>Almádi Újság</t>
  </si>
  <si>
    <t>belső ell.</t>
  </si>
  <si>
    <t xml:space="preserve">2016. évi </t>
  </si>
  <si>
    <t>módosítás</t>
  </si>
  <si>
    <t>28.</t>
  </si>
  <si>
    <t>072290</t>
  </si>
  <si>
    <t>Járóbeteg-ellátás támogatása és finanszírozása</t>
  </si>
  <si>
    <t>29.</t>
  </si>
  <si>
    <t>30.</t>
  </si>
  <si>
    <t>31.</t>
  </si>
  <si>
    <t>"Büszkeségpont" pályázat</t>
  </si>
  <si>
    <t>32.</t>
  </si>
  <si>
    <t>Bethlen Gábor Alap Nyitragerencséri Hagyományőrz. Államalap. ünn.</t>
  </si>
  <si>
    <t xml:space="preserve"> * TOP-4.1.1-15 Egészségügyi alapellátás (Vörösberényi orvosi r.)</t>
  </si>
  <si>
    <t xml:space="preserve"> * TOP- 3.1.1-15 Fenntartahó közlekedésfejleszés (kerékpárút)</t>
  </si>
  <si>
    <t xml:space="preserve"> * TOP-2.1.3-15 Környezetvédelmi infrastruktúra (Séd vízrendezés)</t>
  </si>
  <si>
    <t xml:space="preserve"> * TOP- 1.2.1-15 Turizmusfejlesztés (Wesselényi stran vonezőrnöv.)</t>
  </si>
  <si>
    <t xml:space="preserve"> * TOP-1.4.1-15 Foglal. és életmin. jav. (Magocskák Óvodaépület)</t>
  </si>
  <si>
    <t>33.</t>
  </si>
  <si>
    <t xml:space="preserve"> * TOP-3.2.1-15 Önk.  ép energet. fejl. (Kollégium épületrész)</t>
  </si>
  <si>
    <t xml:space="preserve"> * VP-6-7.4.1.1-16. Telep. meghat ép. engerg. korsz. (Városháza)</t>
  </si>
  <si>
    <t>018010</t>
  </si>
  <si>
    <t>Önkormányzatok elszámolásai a központi költségvetéssel</t>
  </si>
  <si>
    <t>34.</t>
  </si>
  <si>
    <t>Háziorvosi ügyeleti ellátás</t>
  </si>
  <si>
    <t>Módósítási</t>
  </si>
  <si>
    <t>javaslat</t>
  </si>
  <si>
    <t>35.</t>
  </si>
  <si>
    <t xml:space="preserve"> *TOP-5.1.2-15 Helyi foglalkoztatási együttműködések</t>
  </si>
  <si>
    <t>36.</t>
  </si>
  <si>
    <t>Vis maior támogatás zápor miatti károsodott utak helyreállítása</t>
  </si>
  <si>
    <t>016020</t>
  </si>
  <si>
    <t>Országos és helyi népszavazással kapcsolatos tevékenységek</t>
  </si>
  <si>
    <t>045120</t>
  </si>
  <si>
    <t>Út, autópálya építése</t>
  </si>
  <si>
    <t>Almádi Magocskák Óvoda</t>
  </si>
  <si>
    <t>072112</t>
  </si>
  <si>
    <t>mód.ei.VIII.31.</t>
  </si>
  <si>
    <t>mód. ei. VIII.31</t>
  </si>
  <si>
    <t>mód. ei. XI.30.</t>
  </si>
  <si>
    <t>Autómentes nap program 2016</t>
  </si>
  <si>
    <t>37.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</si>
</sst>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72" formatCode="#\ ##0"/>
    <numFmt numFmtId="176" formatCode="0.0"/>
    <numFmt numFmtId="187" formatCode="#,##0_ ;\-#,##0\ "/>
    <numFmt numFmtId="189" formatCode="#,##0.000"/>
  </numFmts>
  <fonts count="18">
    <font>
      <sz val="10"/>
      <name val="MS Sans Serif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sz val="9"/>
      <name val="MS Sans Serif"/>
      <family val="2"/>
      <charset val="238"/>
    </font>
    <font>
      <b/>
      <sz val="9"/>
      <name val="MS Sans Serif"/>
      <family val="2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  <font>
      <sz val="11"/>
      <name val="Arial CE"/>
      <family val="2"/>
      <charset val="238"/>
    </font>
    <font>
      <sz val="11"/>
      <name val="MS Sans Serif"/>
      <family val="2"/>
      <charset val="238"/>
    </font>
    <font>
      <sz val="11"/>
      <name val="Arial"/>
      <family val="2"/>
      <charset val="238"/>
    </font>
    <font>
      <b/>
      <sz val="11"/>
      <name val="MS Sans Serif"/>
      <family val="2"/>
      <charset val="238"/>
    </font>
    <font>
      <b/>
      <sz val="10"/>
      <name val="Arial CE"/>
      <family val="2"/>
      <charset val="238"/>
    </font>
    <font>
      <b/>
      <sz val="11"/>
      <color indexed="10"/>
      <name val="Arial"/>
      <family val="2"/>
      <charset val="238"/>
    </font>
    <font>
      <sz val="11"/>
      <name val="Arial CE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MS Sans Serif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5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/>
    <xf numFmtId="0" fontId="5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1" xfId="0" applyFont="1" applyBorder="1" applyAlignment="1"/>
    <xf numFmtId="0" fontId="7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8" fillId="0" borderId="1" xfId="0" quotePrefix="1" applyFont="1" applyBorder="1"/>
    <xf numFmtId="0" fontId="8" fillId="0" borderId="0" xfId="0" quotePrefix="1" applyFont="1" applyBorder="1"/>
    <xf numFmtId="0" fontId="9" fillId="0" borderId="0" xfId="0" applyFont="1"/>
    <xf numFmtId="3" fontId="10" fillId="0" borderId="1" xfId="0" applyNumberFormat="1" applyFont="1" applyBorder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5" fillId="0" borderId="5" xfId="0" applyFont="1" applyBorder="1" applyAlignment="1"/>
    <xf numFmtId="0" fontId="9" fillId="0" borderId="0" xfId="0" applyFont="1" applyBorder="1"/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2" borderId="1" xfId="0" applyFont="1" applyFill="1" applyBorder="1"/>
    <xf numFmtId="0" fontId="10" fillId="2" borderId="3" xfId="0" applyFont="1" applyFill="1" applyBorder="1"/>
    <xf numFmtId="0" fontId="7" fillId="2" borderId="3" xfId="0" applyFont="1" applyFill="1" applyBorder="1" applyAlignment="1">
      <alignment horizontal="center"/>
    </xf>
    <xf numFmtId="3" fontId="10" fillId="2" borderId="1" xfId="0" applyNumberFormat="1" applyFont="1" applyFill="1" applyBorder="1"/>
    <xf numFmtId="3" fontId="10" fillId="0" borderId="3" xfId="0" applyNumberFormat="1" applyFont="1" applyBorder="1"/>
    <xf numFmtId="3" fontId="10" fillId="0" borderId="2" xfId="0" applyNumberFormat="1" applyFont="1" applyBorder="1"/>
    <xf numFmtId="3" fontId="10" fillId="0" borderId="7" xfId="0" applyNumberFormat="1" applyFont="1" applyBorder="1"/>
    <xf numFmtId="3" fontId="10" fillId="0" borderId="8" xfId="0" applyNumberFormat="1" applyFont="1" applyBorder="1"/>
    <xf numFmtId="0" fontId="8" fillId="0" borderId="2" xfId="0" applyFont="1" applyBorder="1"/>
    <xf numFmtId="0" fontId="8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7" fillId="0" borderId="5" xfId="0" applyFont="1" applyBorder="1"/>
    <xf numFmtId="0" fontId="5" fillId="0" borderId="10" xfId="0" applyFont="1" applyBorder="1" applyAlignment="1"/>
    <xf numFmtId="0" fontId="8" fillId="0" borderId="10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6" xfId="0" applyFont="1" applyBorder="1" applyAlignment="1"/>
    <xf numFmtId="0" fontId="5" fillId="0" borderId="12" xfId="0" applyFont="1" applyBorder="1" applyAlignment="1"/>
    <xf numFmtId="0" fontId="5" fillId="0" borderId="4" xfId="0" applyFont="1" applyBorder="1" applyAlignment="1"/>
    <xf numFmtId="0" fontId="8" fillId="0" borderId="13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72" fontId="5" fillId="0" borderId="14" xfId="0" applyNumberFormat="1" applyFont="1" applyBorder="1" applyAlignment="1"/>
    <xf numFmtId="3" fontId="10" fillId="0" borderId="15" xfId="0" applyNumberFormat="1" applyFont="1" applyBorder="1"/>
    <xf numFmtId="3" fontId="10" fillId="0" borderId="16" xfId="0" applyNumberFormat="1" applyFont="1" applyBorder="1"/>
    <xf numFmtId="3" fontId="10" fillId="0" borderId="17" xfId="0" applyNumberFormat="1" applyFont="1" applyBorder="1"/>
    <xf numFmtId="3" fontId="6" fillId="0" borderId="8" xfId="0" applyNumberFormat="1" applyFont="1" applyBorder="1"/>
    <xf numFmtId="0" fontId="9" fillId="0" borderId="12" xfId="0" applyFont="1" applyBorder="1"/>
    <xf numFmtId="0" fontId="12" fillId="0" borderId="4" xfId="0" applyFont="1" applyBorder="1" applyAlignment="1"/>
    <xf numFmtId="0" fontId="8" fillId="0" borderId="3" xfId="0" applyFont="1" applyBorder="1"/>
    <xf numFmtId="0" fontId="5" fillId="0" borderId="18" xfId="0" applyFont="1" applyBorder="1" applyAlignment="1">
      <alignment horizontal="left"/>
    </xf>
    <xf numFmtId="3" fontId="5" fillId="0" borderId="14" xfId="0" applyNumberFormat="1" applyFont="1" applyBorder="1" applyAlignment="1"/>
    <xf numFmtId="0" fontId="5" fillId="0" borderId="19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76" fontId="9" fillId="0" borderId="0" xfId="0" applyNumberFormat="1" applyFont="1"/>
    <xf numFmtId="0" fontId="9" fillId="0" borderId="20" xfId="0" applyFont="1" applyBorder="1"/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14" fillId="0" borderId="11" xfId="0" applyFont="1" applyBorder="1" applyAlignment="1">
      <alignment horizontal="center"/>
    </xf>
    <xf numFmtId="3" fontId="10" fillId="0" borderId="23" xfId="0" applyNumberFormat="1" applyFont="1" applyBorder="1"/>
    <xf numFmtId="3" fontId="10" fillId="0" borderId="12" xfId="0" applyNumberFormat="1" applyFont="1" applyBorder="1"/>
    <xf numFmtId="0" fontId="5" fillId="0" borderId="10" xfId="0" applyFont="1" applyBorder="1" applyAlignment="1">
      <alignment horizontal="center"/>
    </xf>
    <xf numFmtId="176" fontId="10" fillId="0" borderId="24" xfId="0" applyNumberFormat="1" applyFont="1" applyBorder="1"/>
    <xf numFmtId="176" fontId="6" fillId="0" borderId="25" xfId="0" applyNumberFormat="1" applyFont="1" applyBorder="1"/>
    <xf numFmtId="3" fontId="6" fillId="0" borderId="26" xfId="0" applyNumberFormat="1" applyFont="1" applyBorder="1"/>
    <xf numFmtId="0" fontId="7" fillId="0" borderId="1" xfId="0" quotePrefix="1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" xfId="0" applyFont="1" applyBorder="1" applyAlignment="1"/>
    <xf numFmtId="0" fontId="7" fillId="0" borderId="0" xfId="0" applyFont="1" applyBorder="1"/>
    <xf numFmtId="0" fontId="7" fillId="0" borderId="2" xfId="0" quotePrefix="1" applyFont="1" applyFill="1" applyBorder="1" applyAlignment="1">
      <alignment horizontal="center"/>
    </xf>
    <xf numFmtId="0" fontId="7" fillId="0" borderId="1" xfId="0" quotePrefix="1" applyFont="1" applyFill="1" applyBorder="1" applyAlignment="1">
      <alignment horizontal="center"/>
    </xf>
    <xf numFmtId="0" fontId="8" fillId="0" borderId="1" xfId="0" applyFont="1" applyFill="1" applyBorder="1"/>
    <xf numFmtId="0" fontId="14" fillId="0" borderId="1" xfId="0" applyFont="1" applyBorder="1"/>
    <xf numFmtId="0" fontId="8" fillId="0" borderId="1" xfId="0" applyFont="1" applyBorder="1" applyAlignment="1">
      <alignment wrapText="1"/>
    </xf>
    <xf numFmtId="0" fontId="10" fillId="2" borderId="28" xfId="0" applyFont="1" applyFill="1" applyBorder="1"/>
    <xf numFmtId="3" fontId="6" fillId="0" borderId="17" xfId="0" applyNumberFormat="1" applyFont="1" applyBorder="1"/>
    <xf numFmtId="3" fontId="10" fillId="0" borderId="29" xfId="0" applyNumberFormat="1" applyFont="1" applyBorder="1"/>
    <xf numFmtId="3" fontId="10" fillId="0" borderId="23" xfId="0" applyNumberFormat="1" applyFont="1" applyFill="1" applyBorder="1"/>
    <xf numFmtId="3" fontId="5" fillId="0" borderId="30" xfId="0" applyNumberFormat="1" applyFont="1" applyBorder="1" applyAlignment="1"/>
    <xf numFmtId="3" fontId="10" fillId="0" borderId="15" xfId="0" applyNumberFormat="1" applyFont="1" applyFill="1" applyBorder="1"/>
    <xf numFmtId="3" fontId="10" fillId="0" borderId="29" xfId="0" applyNumberFormat="1" applyFont="1" applyFill="1" applyBorder="1"/>
    <xf numFmtId="49" fontId="7" fillId="0" borderId="1" xfId="0" quotePrefix="1" applyNumberFormat="1" applyFont="1" applyBorder="1" applyAlignment="1">
      <alignment horizontal="center"/>
    </xf>
    <xf numFmtId="3" fontId="6" fillId="0" borderId="31" xfId="0" applyNumberFormat="1" applyFont="1" applyBorder="1"/>
    <xf numFmtId="3" fontId="10" fillId="0" borderId="32" xfId="0" applyNumberFormat="1" applyFont="1" applyBorder="1"/>
    <xf numFmtId="0" fontId="8" fillId="0" borderId="1" xfId="0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3" fontId="6" fillId="0" borderId="33" xfId="0" applyNumberFormat="1" applyFont="1" applyBorder="1"/>
    <xf numFmtId="3" fontId="10" fillId="2" borderId="32" xfId="0" applyNumberFormat="1" applyFont="1" applyFill="1" applyBorder="1"/>
    <xf numFmtId="3" fontId="10" fillId="0" borderId="31" xfId="0" applyNumberFormat="1" applyFont="1" applyBorder="1"/>
    <xf numFmtId="3" fontId="10" fillId="0" borderId="34" xfId="0" applyNumberFormat="1" applyFont="1" applyBorder="1"/>
    <xf numFmtId="0" fontId="9" fillId="0" borderId="11" xfId="0" applyFont="1" applyBorder="1"/>
    <xf numFmtId="0" fontId="5" fillId="0" borderId="11" xfId="0" applyFont="1" applyBorder="1" applyAlignment="1">
      <alignment horizontal="centerContinuous"/>
    </xf>
    <xf numFmtId="0" fontId="5" fillId="0" borderId="11" xfId="0" applyFont="1" applyBorder="1"/>
    <xf numFmtId="0" fontId="8" fillId="0" borderId="11" xfId="0" applyFont="1" applyBorder="1" applyAlignment="1">
      <alignment horizontal="center"/>
    </xf>
    <xf numFmtId="0" fontId="5" fillId="0" borderId="30" xfId="0" applyFont="1" applyBorder="1" applyAlignment="1"/>
    <xf numFmtId="3" fontId="10" fillId="0" borderId="35" xfId="0" applyNumberFormat="1" applyFont="1" applyBorder="1"/>
    <xf numFmtId="0" fontId="9" fillId="0" borderId="31" xfId="0" applyFont="1" applyBorder="1"/>
    <xf numFmtId="172" fontId="5" fillId="0" borderId="31" xfId="0" applyNumberFormat="1" applyFont="1" applyBorder="1" applyAlignment="1"/>
    <xf numFmtId="3" fontId="10" fillId="0" borderId="33" xfId="0" applyNumberFormat="1" applyFont="1" applyBorder="1"/>
    <xf numFmtId="3" fontId="10" fillId="0" borderId="36" xfId="0" applyNumberFormat="1" applyFont="1" applyBorder="1"/>
    <xf numFmtId="3" fontId="5" fillId="0" borderId="31" xfId="0" applyNumberFormat="1" applyFont="1" applyBorder="1" applyAlignment="1"/>
    <xf numFmtId="3" fontId="9" fillId="0" borderId="0" xfId="0" applyNumberFormat="1" applyFont="1"/>
    <xf numFmtId="0" fontId="15" fillId="0" borderId="0" xfId="0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5" fillId="0" borderId="0" xfId="0" applyNumberFormat="1" applyFont="1"/>
    <xf numFmtId="0" fontId="9" fillId="0" borderId="0" xfId="0" applyFont="1" applyFill="1" applyBorder="1"/>
    <xf numFmtId="3" fontId="9" fillId="0" borderId="0" xfId="0" applyNumberFormat="1" applyFont="1" applyFill="1" applyBorder="1"/>
    <xf numFmtId="0" fontId="11" fillId="0" borderId="0" xfId="0" applyFont="1" applyFill="1" applyBorder="1"/>
    <xf numFmtId="0" fontId="8" fillId="4" borderId="9" xfId="0" applyFont="1" applyFill="1" applyBorder="1" applyAlignment="1">
      <alignment horizontal="center"/>
    </xf>
    <xf numFmtId="3" fontId="10" fillId="4" borderId="1" xfId="0" applyNumberFormat="1" applyFont="1" applyFill="1" applyBorder="1"/>
    <xf numFmtId="3" fontId="10" fillId="4" borderId="32" xfId="0" applyNumberFormat="1" applyFont="1" applyFill="1" applyBorder="1"/>
    <xf numFmtId="0" fontId="7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3" fontId="10" fillId="4" borderId="15" xfId="0" applyNumberFormat="1" applyFont="1" applyFill="1" applyBorder="1"/>
    <xf numFmtId="0" fontId="10" fillId="4" borderId="1" xfId="0" applyFont="1" applyFill="1" applyBorder="1"/>
    <xf numFmtId="0" fontId="7" fillId="4" borderId="3" xfId="0" applyFont="1" applyFill="1" applyBorder="1" applyAlignment="1">
      <alignment horizontal="center"/>
    </xf>
    <xf numFmtId="0" fontId="10" fillId="4" borderId="3" xfId="0" applyFont="1" applyFill="1" applyBorder="1"/>
    <xf numFmtId="3" fontId="10" fillId="4" borderId="23" xfId="0" applyNumberFormat="1" applyFont="1" applyFill="1" applyBorder="1"/>
    <xf numFmtId="3" fontId="10" fillId="4" borderId="3" xfId="0" applyNumberFormat="1" applyFont="1" applyFill="1" applyBorder="1"/>
    <xf numFmtId="0" fontId="10" fillId="4" borderId="28" xfId="0" applyFont="1" applyFill="1" applyBorder="1"/>
    <xf numFmtId="3" fontId="10" fillId="4" borderId="37" xfId="0" applyNumberFormat="1" applyFont="1" applyFill="1" applyBorder="1"/>
    <xf numFmtId="3" fontId="10" fillId="4" borderId="16" xfId="0" applyNumberFormat="1" applyFont="1" applyFill="1" applyBorder="1"/>
    <xf numFmtId="3" fontId="9" fillId="0" borderId="11" xfId="0" applyNumberFormat="1" applyFont="1" applyBorder="1"/>
    <xf numFmtId="3" fontId="9" fillId="0" borderId="38" xfId="0" applyNumberFormat="1" applyFont="1" applyBorder="1"/>
    <xf numFmtId="3" fontId="9" fillId="3" borderId="39" xfId="0" applyNumberFormat="1" applyFont="1" applyFill="1" applyBorder="1"/>
    <xf numFmtId="0" fontId="9" fillId="3" borderId="0" xfId="0" applyFont="1" applyFill="1" applyBorder="1"/>
    <xf numFmtId="3" fontId="9" fillId="3" borderId="19" xfId="0" applyNumberFormat="1" applyFont="1" applyFill="1" applyBorder="1"/>
    <xf numFmtId="3" fontId="9" fillId="3" borderId="0" xfId="0" applyNumberFormat="1" applyFont="1" applyFill="1"/>
    <xf numFmtId="0" fontId="11" fillId="3" borderId="0" xfId="0" applyFont="1" applyFill="1"/>
    <xf numFmtId="187" fontId="9" fillId="0" borderId="0" xfId="1" applyNumberFormat="1" applyFont="1" applyFill="1" applyBorder="1"/>
    <xf numFmtId="187" fontId="11" fillId="0" borderId="0" xfId="1" applyNumberFormat="1" applyFont="1" applyFill="1" applyBorder="1"/>
    <xf numFmtId="187" fontId="9" fillId="0" borderId="40" xfId="1" applyNumberFormat="1" applyFont="1" applyFill="1" applyBorder="1"/>
    <xf numFmtId="187" fontId="11" fillId="0" borderId="0" xfId="0" applyNumberFormat="1" applyFont="1" applyFill="1" applyBorder="1"/>
    <xf numFmtId="0" fontId="11" fillId="0" borderId="0" xfId="0" applyFont="1" applyBorder="1"/>
    <xf numFmtId="0" fontId="9" fillId="0" borderId="40" xfId="0" applyFont="1" applyBorder="1"/>
    <xf numFmtId="3" fontId="11" fillId="3" borderId="0" xfId="0" applyNumberFormat="1" applyFont="1" applyFill="1"/>
    <xf numFmtId="3" fontId="10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189" fontId="4" fillId="0" borderId="0" xfId="0" applyNumberFormat="1" applyFont="1"/>
    <xf numFmtId="3" fontId="10" fillId="0" borderId="32" xfId="0" applyNumberFormat="1" applyFont="1" applyFill="1" applyBorder="1"/>
    <xf numFmtId="3" fontId="6" fillId="0" borderId="22" xfId="0" applyNumberFormat="1" applyFont="1" applyBorder="1"/>
    <xf numFmtId="3" fontId="10" fillId="0" borderId="41" xfId="0" applyNumberFormat="1" applyFont="1" applyBorder="1"/>
    <xf numFmtId="3" fontId="10" fillId="0" borderId="42" xfId="0" applyNumberFormat="1" applyFont="1" applyBorder="1"/>
    <xf numFmtId="3" fontId="10" fillId="0" borderId="43" xfId="0" applyNumberFormat="1" applyFont="1" applyBorder="1"/>
    <xf numFmtId="3" fontId="10" fillId="4" borderId="41" xfId="0" applyNumberFormat="1" applyFont="1" applyFill="1" applyBorder="1"/>
    <xf numFmtId="3" fontId="10" fillId="4" borderId="42" xfId="0" applyNumberFormat="1" applyFont="1" applyFill="1" applyBorder="1"/>
    <xf numFmtId="0" fontId="9" fillId="0" borderId="4" xfId="0" applyFont="1" applyBorder="1"/>
    <xf numFmtId="172" fontId="5" fillId="0" borderId="4" xfId="0" applyNumberFormat="1" applyFont="1" applyBorder="1" applyAlignment="1"/>
    <xf numFmtId="0" fontId="10" fillId="0" borderId="0" xfId="0" applyFont="1" applyBorder="1"/>
    <xf numFmtId="3" fontId="10" fillId="0" borderId="0" xfId="0" applyNumberFormat="1" applyFont="1" applyBorder="1"/>
    <xf numFmtId="3" fontId="10" fillId="0" borderId="22" xfId="0" applyNumberFormat="1" applyFont="1" applyBorder="1"/>
    <xf numFmtId="3" fontId="10" fillId="0" borderId="44" xfId="0" applyNumberFormat="1" applyFont="1" applyBorder="1"/>
    <xf numFmtId="3" fontId="10" fillId="0" borderId="4" xfId="0" applyNumberFormat="1" applyFont="1" applyBorder="1"/>
    <xf numFmtId="3" fontId="10" fillId="0" borderId="45" xfId="0" applyNumberFormat="1" applyFont="1" applyBorder="1"/>
    <xf numFmtId="3" fontId="10" fillId="0" borderId="28" xfId="0" applyNumberFormat="1" applyFont="1" applyBorder="1"/>
    <xf numFmtId="3" fontId="10" fillId="4" borderId="45" xfId="0" applyNumberFormat="1" applyFont="1" applyFill="1" applyBorder="1"/>
    <xf numFmtId="172" fontId="5" fillId="0" borderId="6" xfId="0" applyNumberFormat="1" applyFont="1" applyBorder="1" applyAlignment="1"/>
    <xf numFmtId="172" fontId="5" fillId="0" borderId="8" xfId="0" applyNumberFormat="1" applyFont="1" applyBorder="1" applyAlignment="1"/>
    <xf numFmtId="3" fontId="10" fillId="0" borderId="25" xfId="0" applyNumberFormat="1" applyFont="1" applyBorder="1"/>
    <xf numFmtId="3" fontId="10" fillId="0" borderId="46" xfId="0" applyNumberFormat="1" applyFont="1" applyBorder="1"/>
    <xf numFmtId="3" fontId="10" fillId="0" borderId="5" xfId="0" applyNumberFormat="1" applyFont="1" applyBorder="1"/>
    <xf numFmtId="0" fontId="6" fillId="0" borderId="0" xfId="0" applyFont="1"/>
    <xf numFmtId="3" fontId="5" fillId="0" borderId="47" xfId="0" applyNumberFormat="1" applyFont="1" applyBorder="1" applyAlignment="1"/>
    <xf numFmtId="3" fontId="5" fillId="0" borderId="8" xfId="0" applyNumberFormat="1" applyFont="1" applyBorder="1" applyAlignment="1"/>
    <xf numFmtId="176" fontId="10" fillId="0" borderId="5" xfId="0" applyNumberFormat="1" applyFont="1" applyBorder="1"/>
    <xf numFmtId="176" fontId="10" fillId="0" borderId="4" xfId="0" applyNumberFormat="1" applyFont="1" applyBorder="1"/>
    <xf numFmtId="0" fontId="9" fillId="0" borderId="26" xfId="0" applyFont="1" applyBorder="1"/>
    <xf numFmtId="172" fontId="5" fillId="0" borderId="12" xfId="0" applyNumberFormat="1" applyFont="1" applyBorder="1" applyAlignment="1"/>
    <xf numFmtId="3" fontId="10" fillId="0" borderId="48" xfId="0" applyNumberFormat="1" applyFont="1" applyBorder="1"/>
    <xf numFmtId="3" fontId="6" fillId="0" borderId="25" xfId="0" applyNumberFormat="1" applyFont="1" applyBorder="1"/>
    <xf numFmtId="3" fontId="6" fillId="0" borderId="18" xfId="0" applyNumberFormat="1" applyFont="1" applyBorder="1"/>
    <xf numFmtId="3" fontId="10" fillId="0" borderId="20" xfId="0" applyNumberFormat="1" applyFont="1" applyBorder="1"/>
    <xf numFmtId="0" fontId="10" fillId="4" borderId="49" xfId="0" applyFont="1" applyFill="1" applyBorder="1"/>
    <xf numFmtId="0" fontId="8" fillId="4" borderId="49" xfId="0" applyFont="1" applyFill="1" applyBorder="1" applyAlignment="1">
      <alignment horizontal="left"/>
    </xf>
    <xf numFmtId="0" fontId="10" fillId="0" borderId="0" xfId="0" applyFont="1" applyFill="1"/>
    <xf numFmtId="3" fontId="10" fillId="0" borderId="1" xfId="0" applyNumberFormat="1" applyFont="1" applyFill="1" applyBorder="1"/>
    <xf numFmtId="0" fontId="7" fillId="0" borderId="8" xfId="0" applyFont="1" applyFill="1" applyBorder="1" applyAlignment="1">
      <alignment horizontal="center"/>
    </xf>
    <xf numFmtId="0" fontId="15" fillId="0" borderId="50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0" fontId="5" fillId="0" borderId="51" xfId="0" applyFont="1" applyFill="1" applyBorder="1" applyAlignment="1"/>
    <xf numFmtId="0" fontId="5" fillId="0" borderId="51" xfId="0" applyFont="1" applyFill="1" applyBorder="1" applyAlignment="1">
      <alignment horizontal="center"/>
    </xf>
    <xf numFmtId="3" fontId="10" fillId="0" borderId="24" xfId="0" applyNumberFormat="1" applyFont="1" applyBorder="1"/>
    <xf numFmtId="3" fontId="10" fillId="0" borderId="40" xfId="0" applyNumberFormat="1" applyFont="1" applyBorder="1"/>
    <xf numFmtId="0" fontId="8" fillId="0" borderId="52" xfId="0" applyFont="1" applyBorder="1" applyAlignment="1">
      <alignment horizontal="center"/>
    </xf>
    <xf numFmtId="0" fontId="6" fillId="0" borderId="30" xfId="0" applyFont="1" applyFill="1" applyBorder="1" applyAlignment="1"/>
    <xf numFmtId="3" fontId="10" fillId="0" borderId="26" xfId="0" applyNumberFormat="1" applyFont="1" applyBorder="1"/>
    <xf numFmtId="0" fontId="5" fillId="0" borderId="5" xfId="0" applyFont="1" applyFill="1" applyBorder="1" applyAlignment="1">
      <alignment horizontal="center"/>
    </xf>
    <xf numFmtId="0" fontId="5" fillId="0" borderId="40" xfId="0" applyFont="1" applyFill="1" applyBorder="1" applyAlignment="1"/>
    <xf numFmtId="0" fontId="7" fillId="0" borderId="4" xfId="0" applyFont="1" applyFill="1" applyBorder="1" applyAlignment="1">
      <alignment horizontal="center"/>
    </xf>
    <xf numFmtId="0" fontId="5" fillId="0" borderId="53" xfId="0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10" fillId="0" borderId="22" xfId="0" applyFont="1" applyBorder="1"/>
    <xf numFmtId="0" fontId="10" fillId="0" borderId="26" xfId="0" applyFont="1" applyBorder="1"/>
    <xf numFmtId="0" fontId="9" fillId="0" borderId="5" xfId="0" applyFont="1" applyBorder="1"/>
    <xf numFmtId="176" fontId="10" fillId="0" borderId="26" xfId="0" applyNumberFormat="1" applyFont="1" applyBorder="1"/>
    <xf numFmtId="0" fontId="10" fillId="0" borderId="4" xfId="0" applyFont="1" applyBorder="1"/>
    <xf numFmtId="0" fontId="10" fillId="0" borderId="25" xfId="0" applyFont="1" applyBorder="1"/>
    <xf numFmtId="2" fontId="9" fillId="0" borderId="21" xfId="0" applyNumberFormat="1" applyFont="1" applyBorder="1"/>
    <xf numFmtId="2" fontId="16" fillId="0" borderId="19" xfId="0" applyNumberFormat="1" applyFont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2" fontId="16" fillId="0" borderId="51" xfId="0" applyNumberFormat="1" applyFont="1" applyBorder="1" applyAlignment="1">
      <alignment horizontal="center"/>
    </xf>
    <xf numFmtId="2" fontId="10" fillId="0" borderId="55" xfId="0" applyNumberFormat="1" applyFont="1" applyBorder="1"/>
    <xf numFmtId="2" fontId="10" fillId="4" borderId="55" xfId="0" applyNumberFormat="1" applyFont="1" applyFill="1" applyBorder="1"/>
    <xf numFmtId="2" fontId="10" fillId="4" borderId="39" xfId="0" applyNumberFormat="1" applyFont="1" applyFill="1" applyBorder="1"/>
    <xf numFmtId="2" fontId="6" fillId="0" borderId="6" xfId="0" applyNumberFormat="1" applyFont="1" applyBorder="1" applyAlignment="1"/>
    <xf numFmtId="2" fontId="10" fillId="0" borderId="16" xfId="0" applyNumberFormat="1" applyFont="1" applyBorder="1"/>
    <xf numFmtId="2" fontId="10" fillId="4" borderId="16" xfId="0" applyNumberFormat="1" applyFont="1" applyFill="1" applyBorder="1"/>
    <xf numFmtId="2" fontId="6" fillId="0" borderId="25" xfId="0" applyNumberFormat="1" applyFont="1" applyBorder="1" applyAlignment="1"/>
    <xf numFmtId="2" fontId="10" fillId="0" borderId="1" xfId="0" applyNumberFormat="1" applyFont="1" applyBorder="1"/>
    <xf numFmtId="2" fontId="10" fillId="4" borderId="1" xfId="0" applyNumberFormat="1" applyFont="1" applyFill="1" applyBorder="1"/>
    <xf numFmtId="2" fontId="10" fillId="4" borderId="3" xfId="0" applyNumberFormat="1" applyFont="1" applyFill="1" applyBorder="1"/>
    <xf numFmtId="2" fontId="6" fillId="0" borderId="8" xfId="0" applyNumberFormat="1" applyFont="1" applyBorder="1" applyAlignment="1"/>
    <xf numFmtId="3" fontId="6" fillId="0" borderId="12" xfId="0" applyNumberFormat="1" applyFont="1" applyBorder="1" applyAlignment="1"/>
    <xf numFmtId="0" fontId="9" fillId="0" borderId="25" xfId="0" applyFont="1" applyBorder="1"/>
    <xf numFmtId="176" fontId="10" fillId="0" borderId="10" xfId="0" applyNumberFormat="1" applyFont="1" applyBorder="1"/>
    <xf numFmtId="176" fontId="13" fillId="0" borderId="6" xfId="0" applyNumberFormat="1" applyFont="1" applyBorder="1"/>
    <xf numFmtId="176" fontId="13" fillId="0" borderId="4" xfId="0" applyNumberFormat="1" applyFont="1" applyBorder="1"/>
    <xf numFmtId="176" fontId="13" fillId="0" borderId="25" xfId="0" applyNumberFormat="1" applyFont="1" applyBorder="1"/>
    <xf numFmtId="176" fontId="10" fillId="0" borderId="22" xfId="0" applyNumberFormat="1" applyFont="1" applyBorder="1"/>
    <xf numFmtId="2" fontId="10" fillId="0" borderId="38" xfId="0" applyNumberFormat="1" applyFont="1" applyBorder="1"/>
    <xf numFmtId="2" fontId="6" fillId="0" borderId="6" xfId="0" applyNumberFormat="1" applyFont="1" applyBorder="1"/>
    <xf numFmtId="2" fontId="10" fillId="0" borderId="56" xfId="0" applyNumberFormat="1" applyFont="1" applyBorder="1"/>
    <xf numFmtId="2" fontId="6" fillId="0" borderId="25" xfId="0" applyNumberFormat="1" applyFont="1" applyBorder="1"/>
    <xf numFmtId="176" fontId="10" fillId="0" borderId="7" xfId="0" applyNumberFormat="1" applyFont="1" applyBorder="1"/>
    <xf numFmtId="2" fontId="10" fillId="0" borderId="2" xfId="0" applyNumberFormat="1" applyFont="1" applyBorder="1"/>
    <xf numFmtId="2" fontId="6" fillId="0" borderId="8" xfId="0" applyNumberFormat="1" applyFont="1" applyBorder="1"/>
    <xf numFmtId="3" fontId="5" fillId="0" borderId="12" xfId="0" applyNumberFormat="1" applyFont="1" applyBorder="1" applyAlignment="1"/>
    <xf numFmtId="2" fontId="10" fillId="0" borderId="7" xfId="0" applyNumberFormat="1" applyFont="1" applyBorder="1"/>
    <xf numFmtId="3" fontId="6" fillId="0" borderId="8" xfId="0" applyNumberFormat="1" applyFont="1" applyBorder="1" applyAlignment="1"/>
    <xf numFmtId="176" fontId="6" fillId="0" borderId="4" xfId="0" applyNumberFormat="1" applyFont="1" applyBorder="1"/>
    <xf numFmtId="0" fontId="8" fillId="0" borderId="2" xfId="0" quotePrefix="1" applyFont="1" applyBorder="1"/>
    <xf numFmtId="0" fontId="8" fillId="0" borderId="4" xfId="0" applyFont="1" applyBorder="1"/>
    <xf numFmtId="3" fontId="6" fillId="0" borderId="4" xfId="0" applyNumberFormat="1" applyFont="1" applyBorder="1"/>
    <xf numFmtId="4" fontId="6" fillId="0" borderId="6" xfId="0" applyNumberFormat="1" applyFont="1" applyBorder="1"/>
    <xf numFmtId="4" fontId="6" fillId="0" borderId="4" xfId="0" applyNumberFormat="1" applyFont="1" applyBorder="1"/>
    <xf numFmtId="4" fontId="6" fillId="0" borderId="25" xfId="0" applyNumberFormat="1" applyFont="1" applyBorder="1"/>
    <xf numFmtId="0" fontId="8" fillId="0" borderId="8" xfId="0" applyFont="1" applyBorder="1"/>
    <xf numFmtId="0" fontId="8" fillId="0" borderId="51" xfId="0" applyFont="1" applyBorder="1" applyAlignment="1">
      <alignment horizontal="center"/>
    </xf>
    <xf numFmtId="176" fontId="10" fillId="0" borderId="21" xfId="0" applyNumberFormat="1" applyFont="1" applyBorder="1"/>
    <xf numFmtId="176" fontId="10" fillId="0" borderId="57" xfId="0" applyNumberFormat="1" applyFont="1" applyBorder="1"/>
    <xf numFmtId="176" fontId="10" fillId="0" borderId="48" xfId="0" applyNumberFormat="1" applyFont="1" applyBorder="1"/>
    <xf numFmtId="176" fontId="10" fillId="0" borderId="6" xfId="0" applyNumberFormat="1" applyFont="1" applyBorder="1"/>
    <xf numFmtId="176" fontId="10" fillId="0" borderId="19" xfId="0" applyNumberFormat="1" applyFont="1" applyBorder="1"/>
    <xf numFmtId="176" fontId="10" fillId="0" borderId="25" xfId="0" applyNumberFormat="1" applyFont="1" applyBorder="1"/>
    <xf numFmtId="176" fontId="10" fillId="0" borderId="50" xfId="0" applyNumberFormat="1" applyFont="1" applyBorder="1"/>
    <xf numFmtId="176" fontId="10" fillId="0" borderId="8" xfId="0" applyNumberFormat="1" applyFont="1" applyBorder="1"/>
    <xf numFmtId="176" fontId="10" fillId="0" borderId="51" xfId="0" applyNumberFormat="1" applyFont="1" applyBorder="1"/>
    <xf numFmtId="0" fontId="5" fillId="0" borderId="18" xfId="0" applyFont="1" applyBorder="1"/>
    <xf numFmtId="0" fontId="7" fillId="0" borderId="58" xfId="0" applyFont="1" applyBorder="1"/>
    <xf numFmtId="0" fontId="8" fillId="0" borderId="18" xfId="0" applyFont="1" applyBorder="1" applyAlignment="1">
      <alignment horizontal="center"/>
    </xf>
    <xf numFmtId="3" fontId="5" fillId="0" borderId="51" xfId="0" applyNumberFormat="1" applyFont="1" applyBorder="1" applyAlignment="1"/>
    <xf numFmtId="3" fontId="10" fillId="0" borderId="50" xfId="0" applyNumberFormat="1" applyFont="1" applyBorder="1"/>
    <xf numFmtId="176" fontId="10" fillId="0" borderId="40" xfId="0" applyNumberFormat="1" applyFont="1" applyBorder="1"/>
    <xf numFmtId="0" fontId="8" fillId="0" borderId="45" xfId="0" applyFont="1" applyBorder="1" applyAlignment="1">
      <alignment horizontal="center"/>
    </xf>
    <xf numFmtId="0" fontId="8" fillId="0" borderId="45" xfId="0" quotePrefix="1" applyFont="1" applyBorder="1"/>
    <xf numFmtId="176" fontId="10" fillId="0" borderId="45" xfId="0" applyNumberFormat="1" applyFont="1" applyBorder="1"/>
    <xf numFmtId="3" fontId="6" fillId="0" borderId="12" xfId="0" applyNumberFormat="1" applyFont="1" applyBorder="1"/>
    <xf numFmtId="0" fontId="8" fillId="0" borderId="30" xfId="0" applyFont="1" applyBorder="1" applyAlignment="1">
      <alignment horizontal="center"/>
    </xf>
    <xf numFmtId="3" fontId="5" fillId="0" borderId="25" xfId="0" applyNumberFormat="1" applyFont="1" applyBorder="1" applyAlignment="1"/>
    <xf numFmtId="0" fontId="8" fillId="0" borderId="59" xfId="0" applyFont="1" applyBorder="1" applyAlignment="1">
      <alignment horizontal="center"/>
    </xf>
    <xf numFmtId="3" fontId="5" fillId="0" borderId="4" xfId="0" applyNumberFormat="1" applyFont="1" applyBorder="1" applyAlignment="1"/>
    <xf numFmtId="0" fontId="5" fillId="0" borderId="8" xfId="0" applyFont="1" applyBorder="1"/>
    <xf numFmtId="0" fontId="8" fillId="0" borderId="30" xfId="0" applyFont="1" applyBorder="1"/>
    <xf numFmtId="3" fontId="5" fillId="0" borderId="40" xfId="0" applyNumberFormat="1" applyFont="1" applyBorder="1" applyAlignment="1"/>
    <xf numFmtId="3" fontId="5" fillId="0" borderId="50" xfId="0" applyNumberFormat="1" applyFont="1" applyBorder="1" applyAlignment="1"/>
    <xf numFmtId="0" fontId="8" fillId="0" borderId="8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9" fillId="0" borderId="10" xfId="0" applyFont="1" applyBorder="1"/>
    <xf numFmtId="0" fontId="7" fillId="0" borderId="40" xfId="0" applyFont="1" applyBorder="1"/>
    <xf numFmtId="0" fontId="9" fillId="0" borderId="6" xfId="0" applyFont="1" applyBorder="1"/>
    <xf numFmtId="0" fontId="8" fillId="0" borderId="1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0" xfId="0" quotePrefix="1" applyFont="1" applyBorder="1"/>
    <xf numFmtId="3" fontId="5" fillId="0" borderId="19" xfId="0" applyNumberFormat="1" applyFont="1" applyBorder="1" applyAlignment="1"/>
    <xf numFmtId="0" fontId="15" fillId="0" borderId="61" xfId="0" applyFont="1" applyFill="1" applyBorder="1" applyAlignment="1">
      <alignment horizontal="center"/>
    </xf>
    <xf numFmtId="0" fontId="15" fillId="0" borderId="62" xfId="0" applyFont="1" applyFill="1" applyBorder="1" applyAlignment="1">
      <alignment horizontal="center"/>
    </xf>
    <xf numFmtId="0" fontId="15" fillId="0" borderId="63" xfId="0" applyFont="1" applyFill="1" applyBorder="1" applyAlignment="1">
      <alignment horizontal="center"/>
    </xf>
    <xf numFmtId="3" fontId="10" fillId="4" borderId="64" xfId="0" applyNumberFormat="1" applyFont="1" applyFill="1" applyBorder="1"/>
    <xf numFmtId="3" fontId="10" fillId="4" borderId="44" xfId="0" applyNumberFormat="1" applyFont="1" applyFill="1" applyBorder="1"/>
    <xf numFmtId="2" fontId="10" fillId="0" borderId="46" xfId="0" applyNumberFormat="1" applyFont="1" applyBorder="1"/>
    <xf numFmtId="0" fontId="5" fillId="0" borderId="6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2" fontId="15" fillId="0" borderId="10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5" fillId="0" borderId="8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114300</xdr:rowOff>
    </xdr:from>
    <xdr:to>
      <xdr:col>0</xdr:col>
      <xdr:colOff>95250</xdr:colOff>
      <xdr:row>54</xdr:row>
      <xdr:rowOff>342900</xdr:rowOff>
    </xdr:to>
    <xdr:sp macro="" textlink="">
      <xdr:nvSpPr>
        <xdr:cNvPr id="36456" name="Text Box 1"/>
        <xdr:cNvSpPr txBox="1">
          <a:spLocks noChangeArrowheads="1"/>
        </xdr:cNvSpPr>
      </xdr:nvSpPr>
      <xdr:spPr bwMode="auto">
        <a:xfrm>
          <a:off x="0" y="105727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56</xdr:row>
      <xdr:rowOff>171450</xdr:rowOff>
    </xdr:to>
    <xdr:sp macro="" textlink="">
      <xdr:nvSpPr>
        <xdr:cNvPr id="36457" name="Text Box 1"/>
        <xdr:cNvSpPr txBox="1">
          <a:spLocks noChangeArrowheads="1"/>
        </xdr:cNvSpPr>
      </xdr:nvSpPr>
      <xdr:spPr bwMode="auto">
        <a:xfrm>
          <a:off x="0" y="10934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53</xdr:row>
      <xdr:rowOff>114300</xdr:rowOff>
    </xdr:from>
    <xdr:to>
      <xdr:col>0</xdr:col>
      <xdr:colOff>95250</xdr:colOff>
      <xdr:row>54</xdr:row>
      <xdr:rowOff>152400</xdr:rowOff>
    </xdr:to>
    <xdr:sp macro="" textlink="">
      <xdr:nvSpPr>
        <xdr:cNvPr id="36458" name="Text Box 1"/>
        <xdr:cNvSpPr txBox="1">
          <a:spLocks noChangeArrowheads="1"/>
        </xdr:cNvSpPr>
      </xdr:nvSpPr>
      <xdr:spPr bwMode="auto">
        <a:xfrm>
          <a:off x="0" y="1038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54</xdr:row>
      <xdr:rowOff>114300</xdr:rowOff>
    </xdr:from>
    <xdr:to>
      <xdr:col>0</xdr:col>
      <xdr:colOff>95250</xdr:colOff>
      <xdr:row>54</xdr:row>
      <xdr:rowOff>342900</xdr:rowOff>
    </xdr:to>
    <xdr:sp macro="" textlink="">
      <xdr:nvSpPr>
        <xdr:cNvPr id="36459" name="Text Box 1"/>
        <xdr:cNvSpPr txBox="1">
          <a:spLocks noChangeArrowheads="1"/>
        </xdr:cNvSpPr>
      </xdr:nvSpPr>
      <xdr:spPr bwMode="auto">
        <a:xfrm>
          <a:off x="0" y="105727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0</xdr:col>
      <xdr:colOff>95250</xdr:colOff>
      <xdr:row>59</xdr:row>
      <xdr:rowOff>19050</xdr:rowOff>
    </xdr:to>
    <xdr:sp macro="" textlink="">
      <xdr:nvSpPr>
        <xdr:cNvPr id="37788" name="Text Box 1"/>
        <xdr:cNvSpPr txBox="1">
          <a:spLocks noChangeArrowheads="1"/>
        </xdr:cNvSpPr>
      </xdr:nvSpPr>
      <xdr:spPr bwMode="auto">
        <a:xfrm>
          <a:off x="0" y="11287125"/>
          <a:ext cx="95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95250</xdr:colOff>
      <xdr:row>59</xdr:row>
      <xdr:rowOff>38100</xdr:rowOff>
    </xdr:to>
    <xdr:sp macro="" textlink="">
      <xdr:nvSpPr>
        <xdr:cNvPr id="37789" name="Text Box 1"/>
        <xdr:cNvSpPr txBox="1">
          <a:spLocks noChangeArrowheads="1"/>
        </xdr:cNvSpPr>
      </xdr:nvSpPr>
      <xdr:spPr bwMode="auto">
        <a:xfrm>
          <a:off x="0" y="11287125"/>
          <a:ext cx="95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114300</xdr:rowOff>
    </xdr:from>
    <xdr:to>
      <xdr:col>0</xdr:col>
      <xdr:colOff>95250</xdr:colOff>
      <xdr:row>59</xdr:row>
      <xdr:rowOff>114300</xdr:rowOff>
    </xdr:to>
    <xdr:sp macro="" textlink="">
      <xdr:nvSpPr>
        <xdr:cNvPr id="37790" name="Text Box 1"/>
        <xdr:cNvSpPr txBox="1">
          <a:spLocks noChangeArrowheads="1"/>
        </xdr:cNvSpPr>
      </xdr:nvSpPr>
      <xdr:spPr bwMode="auto">
        <a:xfrm>
          <a:off x="0" y="11210925"/>
          <a:ext cx="952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95250</xdr:colOff>
      <xdr:row>59</xdr:row>
      <xdr:rowOff>19050</xdr:rowOff>
    </xdr:to>
    <xdr:sp macro="" textlink="">
      <xdr:nvSpPr>
        <xdr:cNvPr id="37791" name="Text Box 1"/>
        <xdr:cNvSpPr txBox="1">
          <a:spLocks noChangeArrowheads="1"/>
        </xdr:cNvSpPr>
      </xdr:nvSpPr>
      <xdr:spPr bwMode="auto">
        <a:xfrm>
          <a:off x="0" y="11287125"/>
          <a:ext cx="95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114300</xdr:rowOff>
    </xdr:from>
    <xdr:to>
      <xdr:col>0</xdr:col>
      <xdr:colOff>95250</xdr:colOff>
      <xdr:row>59</xdr:row>
      <xdr:rowOff>114300</xdr:rowOff>
    </xdr:to>
    <xdr:sp macro="" textlink="">
      <xdr:nvSpPr>
        <xdr:cNvPr id="37792" name="Text Box 1"/>
        <xdr:cNvSpPr txBox="1">
          <a:spLocks noChangeArrowheads="1"/>
        </xdr:cNvSpPr>
      </xdr:nvSpPr>
      <xdr:spPr bwMode="auto">
        <a:xfrm>
          <a:off x="0" y="11210925"/>
          <a:ext cx="952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95250</xdr:colOff>
      <xdr:row>59</xdr:row>
      <xdr:rowOff>19050</xdr:rowOff>
    </xdr:to>
    <xdr:sp macro="" textlink="">
      <xdr:nvSpPr>
        <xdr:cNvPr id="37793" name="Text Box 1"/>
        <xdr:cNvSpPr txBox="1">
          <a:spLocks noChangeArrowheads="1"/>
        </xdr:cNvSpPr>
      </xdr:nvSpPr>
      <xdr:spPr bwMode="auto">
        <a:xfrm>
          <a:off x="0" y="11287125"/>
          <a:ext cx="95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57</xdr:row>
      <xdr:rowOff>152400</xdr:rowOff>
    </xdr:to>
    <xdr:sp macro="" textlink="">
      <xdr:nvSpPr>
        <xdr:cNvPr id="49361" name="Text Box 1"/>
        <xdr:cNvSpPr txBox="1">
          <a:spLocks noChangeArrowheads="1"/>
        </xdr:cNvSpPr>
      </xdr:nvSpPr>
      <xdr:spPr bwMode="auto">
        <a:xfrm>
          <a:off x="0" y="10839450"/>
          <a:ext cx="95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</xdr:colOff>
      <xdr:row>58</xdr:row>
      <xdr:rowOff>47625</xdr:rowOff>
    </xdr:to>
    <xdr:sp macro="" textlink="">
      <xdr:nvSpPr>
        <xdr:cNvPr id="49362" name="Text Box 1"/>
        <xdr:cNvSpPr txBox="1">
          <a:spLocks noChangeArrowheads="1"/>
        </xdr:cNvSpPr>
      </xdr:nvSpPr>
      <xdr:spPr bwMode="auto">
        <a:xfrm>
          <a:off x="0" y="10915650"/>
          <a:ext cx="95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54</xdr:row>
      <xdr:rowOff>114300</xdr:rowOff>
    </xdr:from>
    <xdr:to>
      <xdr:col>0</xdr:col>
      <xdr:colOff>95250</xdr:colOff>
      <xdr:row>56</xdr:row>
      <xdr:rowOff>152400</xdr:rowOff>
    </xdr:to>
    <xdr:sp macro="" textlink="">
      <xdr:nvSpPr>
        <xdr:cNvPr id="49363" name="Text Box 1"/>
        <xdr:cNvSpPr txBox="1">
          <a:spLocks noChangeArrowheads="1"/>
        </xdr:cNvSpPr>
      </xdr:nvSpPr>
      <xdr:spPr bwMode="auto">
        <a:xfrm>
          <a:off x="0" y="10477500"/>
          <a:ext cx="952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57</xdr:row>
      <xdr:rowOff>152400</xdr:rowOff>
    </xdr:to>
    <xdr:sp macro="" textlink="">
      <xdr:nvSpPr>
        <xdr:cNvPr id="49364" name="Text Box 1"/>
        <xdr:cNvSpPr txBox="1">
          <a:spLocks noChangeArrowheads="1"/>
        </xdr:cNvSpPr>
      </xdr:nvSpPr>
      <xdr:spPr bwMode="auto">
        <a:xfrm>
          <a:off x="0" y="10839450"/>
          <a:ext cx="95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54</xdr:row>
      <xdr:rowOff>114300</xdr:rowOff>
    </xdr:from>
    <xdr:to>
      <xdr:col>0</xdr:col>
      <xdr:colOff>95250</xdr:colOff>
      <xdr:row>56</xdr:row>
      <xdr:rowOff>152400</xdr:rowOff>
    </xdr:to>
    <xdr:sp macro="" textlink="">
      <xdr:nvSpPr>
        <xdr:cNvPr id="49365" name="Text Box 1"/>
        <xdr:cNvSpPr txBox="1">
          <a:spLocks noChangeArrowheads="1"/>
        </xdr:cNvSpPr>
      </xdr:nvSpPr>
      <xdr:spPr bwMode="auto">
        <a:xfrm>
          <a:off x="0" y="10477500"/>
          <a:ext cx="952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57</xdr:row>
      <xdr:rowOff>152400</xdr:rowOff>
    </xdr:to>
    <xdr:sp macro="" textlink="">
      <xdr:nvSpPr>
        <xdr:cNvPr id="49366" name="Text Box 1"/>
        <xdr:cNvSpPr txBox="1">
          <a:spLocks noChangeArrowheads="1"/>
        </xdr:cNvSpPr>
      </xdr:nvSpPr>
      <xdr:spPr bwMode="auto">
        <a:xfrm>
          <a:off x="0" y="10839450"/>
          <a:ext cx="95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54</xdr:row>
      <xdr:rowOff>114300</xdr:rowOff>
    </xdr:from>
    <xdr:to>
      <xdr:col>0</xdr:col>
      <xdr:colOff>95250</xdr:colOff>
      <xdr:row>56</xdr:row>
      <xdr:rowOff>152400</xdr:rowOff>
    </xdr:to>
    <xdr:sp macro="" textlink="">
      <xdr:nvSpPr>
        <xdr:cNvPr id="49367" name="Text Box 1"/>
        <xdr:cNvSpPr txBox="1">
          <a:spLocks noChangeArrowheads="1"/>
        </xdr:cNvSpPr>
      </xdr:nvSpPr>
      <xdr:spPr bwMode="auto">
        <a:xfrm>
          <a:off x="0" y="10477500"/>
          <a:ext cx="952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57</xdr:row>
      <xdr:rowOff>152400</xdr:rowOff>
    </xdr:to>
    <xdr:sp macro="" textlink="">
      <xdr:nvSpPr>
        <xdr:cNvPr id="49368" name="Text Box 1"/>
        <xdr:cNvSpPr txBox="1">
          <a:spLocks noChangeArrowheads="1"/>
        </xdr:cNvSpPr>
      </xdr:nvSpPr>
      <xdr:spPr bwMode="auto">
        <a:xfrm>
          <a:off x="0" y="10839450"/>
          <a:ext cx="95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62</xdr:row>
      <xdr:rowOff>0</xdr:rowOff>
    </xdr:from>
    <xdr:to>
      <xdr:col>0</xdr:col>
      <xdr:colOff>95250</xdr:colOff>
      <xdr:row>63</xdr:row>
      <xdr:rowOff>38100</xdr:rowOff>
    </xdr:to>
    <xdr:sp macro="" textlink="">
      <xdr:nvSpPr>
        <xdr:cNvPr id="48644" name="Text Box 1"/>
        <xdr:cNvSpPr txBox="1">
          <a:spLocks noChangeArrowheads="1"/>
        </xdr:cNvSpPr>
      </xdr:nvSpPr>
      <xdr:spPr bwMode="auto">
        <a:xfrm>
          <a:off x="0" y="120967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95250</xdr:colOff>
      <xdr:row>63</xdr:row>
      <xdr:rowOff>57150</xdr:rowOff>
    </xdr:to>
    <xdr:sp macro="" textlink="">
      <xdr:nvSpPr>
        <xdr:cNvPr id="48645" name="Text Box 1"/>
        <xdr:cNvSpPr txBox="1">
          <a:spLocks noChangeArrowheads="1"/>
        </xdr:cNvSpPr>
      </xdr:nvSpPr>
      <xdr:spPr bwMode="auto">
        <a:xfrm>
          <a:off x="0" y="120967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61</xdr:row>
      <xdr:rowOff>114300</xdr:rowOff>
    </xdr:from>
    <xdr:to>
      <xdr:col>0</xdr:col>
      <xdr:colOff>95250</xdr:colOff>
      <xdr:row>62</xdr:row>
      <xdr:rowOff>152400</xdr:rowOff>
    </xdr:to>
    <xdr:sp macro="" textlink="">
      <xdr:nvSpPr>
        <xdr:cNvPr id="48646" name="Text Box 1"/>
        <xdr:cNvSpPr txBox="1">
          <a:spLocks noChangeArrowheads="1"/>
        </xdr:cNvSpPr>
      </xdr:nvSpPr>
      <xdr:spPr bwMode="auto">
        <a:xfrm>
          <a:off x="0" y="120205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95250</xdr:colOff>
      <xdr:row>63</xdr:row>
      <xdr:rowOff>38100</xdr:rowOff>
    </xdr:to>
    <xdr:sp macro="" textlink="">
      <xdr:nvSpPr>
        <xdr:cNvPr id="48647" name="Text Box 1"/>
        <xdr:cNvSpPr txBox="1">
          <a:spLocks noChangeArrowheads="1"/>
        </xdr:cNvSpPr>
      </xdr:nvSpPr>
      <xdr:spPr bwMode="auto">
        <a:xfrm>
          <a:off x="0" y="120967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61</xdr:row>
      <xdr:rowOff>114300</xdr:rowOff>
    </xdr:from>
    <xdr:to>
      <xdr:col>0</xdr:col>
      <xdr:colOff>95250</xdr:colOff>
      <xdr:row>62</xdr:row>
      <xdr:rowOff>152400</xdr:rowOff>
    </xdr:to>
    <xdr:sp macro="" textlink="">
      <xdr:nvSpPr>
        <xdr:cNvPr id="48648" name="Text Box 1"/>
        <xdr:cNvSpPr txBox="1">
          <a:spLocks noChangeArrowheads="1"/>
        </xdr:cNvSpPr>
      </xdr:nvSpPr>
      <xdr:spPr bwMode="auto">
        <a:xfrm>
          <a:off x="0" y="120205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95250</xdr:colOff>
      <xdr:row>63</xdr:row>
      <xdr:rowOff>38100</xdr:rowOff>
    </xdr:to>
    <xdr:sp macro="" textlink="">
      <xdr:nvSpPr>
        <xdr:cNvPr id="48649" name="Text Box 1"/>
        <xdr:cNvSpPr txBox="1">
          <a:spLocks noChangeArrowheads="1"/>
        </xdr:cNvSpPr>
      </xdr:nvSpPr>
      <xdr:spPr bwMode="auto">
        <a:xfrm>
          <a:off x="0" y="120967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61</xdr:row>
      <xdr:rowOff>114300</xdr:rowOff>
    </xdr:from>
    <xdr:to>
      <xdr:col>0</xdr:col>
      <xdr:colOff>95250</xdr:colOff>
      <xdr:row>62</xdr:row>
      <xdr:rowOff>152400</xdr:rowOff>
    </xdr:to>
    <xdr:sp macro="" textlink="">
      <xdr:nvSpPr>
        <xdr:cNvPr id="48650" name="Text Box 1"/>
        <xdr:cNvSpPr txBox="1">
          <a:spLocks noChangeArrowheads="1"/>
        </xdr:cNvSpPr>
      </xdr:nvSpPr>
      <xdr:spPr bwMode="auto">
        <a:xfrm>
          <a:off x="0" y="120205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95250</xdr:colOff>
      <xdr:row>63</xdr:row>
      <xdr:rowOff>38100</xdr:rowOff>
    </xdr:to>
    <xdr:sp macro="" textlink="">
      <xdr:nvSpPr>
        <xdr:cNvPr id="48651" name="Text Box 1"/>
        <xdr:cNvSpPr txBox="1">
          <a:spLocks noChangeArrowheads="1"/>
        </xdr:cNvSpPr>
      </xdr:nvSpPr>
      <xdr:spPr bwMode="auto">
        <a:xfrm>
          <a:off x="0" y="120967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61</xdr:row>
      <xdr:rowOff>114300</xdr:rowOff>
    </xdr:from>
    <xdr:to>
      <xdr:col>0</xdr:col>
      <xdr:colOff>95250</xdr:colOff>
      <xdr:row>62</xdr:row>
      <xdr:rowOff>152400</xdr:rowOff>
    </xdr:to>
    <xdr:sp macro="" textlink="">
      <xdr:nvSpPr>
        <xdr:cNvPr id="48652" name="Text Box 1"/>
        <xdr:cNvSpPr txBox="1">
          <a:spLocks noChangeArrowheads="1"/>
        </xdr:cNvSpPr>
      </xdr:nvSpPr>
      <xdr:spPr bwMode="auto">
        <a:xfrm>
          <a:off x="0" y="120205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95250</xdr:colOff>
      <xdr:row>63</xdr:row>
      <xdr:rowOff>38100</xdr:rowOff>
    </xdr:to>
    <xdr:sp macro="" textlink="">
      <xdr:nvSpPr>
        <xdr:cNvPr id="48653" name="Text Box 1"/>
        <xdr:cNvSpPr txBox="1">
          <a:spLocks noChangeArrowheads="1"/>
        </xdr:cNvSpPr>
      </xdr:nvSpPr>
      <xdr:spPr bwMode="auto">
        <a:xfrm>
          <a:off x="0" y="120967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58</xdr:row>
      <xdr:rowOff>123825</xdr:rowOff>
    </xdr:to>
    <xdr:sp macro="" textlink="">
      <xdr:nvSpPr>
        <xdr:cNvPr id="46904" name="Text Box 1"/>
        <xdr:cNvSpPr txBox="1">
          <a:spLocks noChangeArrowheads="1"/>
        </xdr:cNvSpPr>
      </xdr:nvSpPr>
      <xdr:spPr bwMode="auto">
        <a:xfrm>
          <a:off x="0" y="10887075"/>
          <a:ext cx="952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114300</xdr:rowOff>
    </xdr:from>
    <xdr:to>
      <xdr:col>0</xdr:col>
      <xdr:colOff>95250</xdr:colOff>
      <xdr:row>58</xdr:row>
      <xdr:rowOff>161925</xdr:rowOff>
    </xdr:to>
    <xdr:sp macro="" textlink="">
      <xdr:nvSpPr>
        <xdr:cNvPr id="46905" name="Text Box 1"/>
        <xdr:cNvSpPr txBox="1">
          <a:spLocks noChangeArrowheads="1"/>
        </xdr:cNvSpPr>
      </xdr:nvSpPr>
      <xdr:spPr bwMode="auto">
        <a:xfrm>
          <a:off x="0" y="11077575"/>
          <a:ext cx="95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58</xdr:row>
      <xdr:rowOff>123825</xdr:rowOff>
    </xdr:to>
    <xdr:sp macro="" textlink="">
      <xdr:nvSpPr>
        <xdr:cNvPr id="46906" name="Text Box 1"/>
        <xdr:cNvSpPr txBox="1">
          <a:spLocks noChangeArrowheads="1"/>
        </xdr:cNvSpPr>
      </xdr:nvSpPr>
      <xdr:spPr bwMode="auto">
        <a:xfrm>
          <a:off x="0" y="10887075"/>
          <a:ext cx="952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114300</xdr:rowOff>
    </xdr:from>
    <xdr:to>
      <xdr:col>0</xdr:col>
      <xdr:colOff>95250</xdr:colOff>
      <xdr:row>58</xdr:row>
      <xdr:rowOff>142875</xdr:rowOff>
    </xdr:to>
    <xdr:sp macro="" textlink="">
      <xdr:nvSpPr>
        <xdr:cNvPr id="46907" name="Text Box 1"/>
        <xdr:cNvSpPr txBox="1">
          <a:spLocks noChangeArrowheads="1"/>
        </xdr:cNvSpPr>
      </xdr:nvSpPr>
      <xdr:spPr bwMode="auto">
        <a:xfrm>
          <a:off x="0" y="11077575"/>
          <a:ext cx="95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58</xdr:row>
      <xdr:rowOff>123825</xdr:rowOff>
    </xdr:to>
    <xdr:sp macro="" textlink="">
      <xdr:nvSpPr>
        <xdr:cNvPr id="46908" name="Text Box 1"/>
        <xdr:cNvSpPr txBox="1">
          <a:spLocks noChangeArrowheads="1"/>
        </xdr:cNvSpPr>
      </xdr:nvSpPr>
      <xdr:spPr bwMode="auto">
        <a:xfrm>
          <a:off x="0" y="10887075"/>
          <a:ext cx="952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114300</xdr:rowOff>
    </xdr:from>
    <xdr:to>
      <xdr:col>0</xdr:col>
      <xdr:colOff>95250</xdr:colOff>
      <xdr:row>58</xdr:row>
      <xdr:rowOff>142875</xdr:rowOff>
    </xdr:to>
    <xdr:sp macro="" textlink="">
      <xdr:nvSpPr>
        <xdr:cNvPr id="46909" name="Text Box 1"/>
        <xdr:cNvSpPr txBox="1">
          <a:spLocks noChangeArrowheads="1"/>
        </xdr:cNvSpPr>
      </xdr:nvSpPr>
      <xdr:spPr bwMode="auto">
        <a:xfrm>
          <a:off x="0" y="11077575"/>
          <a:ext cx="95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58</xdr:row>
      <xdr:rowOff>123825</xdr:rowOff>
    </xdr:to>
    <xdr:sp macro="" textlink="">
      <xdr:nvSpPr>
        <xdr:cNvPr id="46910" name="Text Box 1"/>
        <xdr:cNvSpPr txBox="1">
          <a:spLocks noChangeArrowheads="1"/>
        </xdr:cNvSpPr>
      </xdr:nvSpPr>
      <xdr:spPr bwMode="auto">
        <a:xfrm>
          <a:off x="0" y="10887075"/>
          <a:ext cx="952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114300</xdr:rowOff>
    </xdr:from>
    <xdr:to>
      <xdr:col>0</xdr:col>
      <xdr:colOff>95250</xdr:colOff>
      <xdr:row>58</xdr:row>
      <xdr:rowOff>142875</xdr:rowOff>
    </xdr:to>
    <xdr:sp macro="" textlink="">
      <xdr:nvSpPr>
        <xdr:cNvPr id="46911" name="Text Box 1"/>
        <xdr:cNvSpPr txBox="1">
          <a:spLocks noChangeArrowheads="1"/>
        </xdr:cNvSpPr>
      </xdr:nvSpPr>
      <xdr:spPr bwMode="auto">
        <a:xfrm>
          <a:off x="0" y="11077575"/>
          <a:ext cx="95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58</xdr:row>
      <xdr:rowOff>123825</xdr:rowOff>
    </xdr:to>
    <xdr:sp macro="" textlink="">
      <xdr:nvSpPr>
        <xdr:cNvPr id="46912" name="Text Box 1"/>
        <xdr:cNvSpPr txBox="1">
          <a:spLocks noChangeArrowheads="1"/>
        </xdr:cNvSpPr>
      </xdr:nvSpPr>
      <xdr:spPr bwMode="auto">
        <a:xfrm>
          <a:off x="0" y="10887075"/>
          <a:ext cx="952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114300</xdr:rowOff>
    </xdr:from>
    <xdr:to>
      <xdr:col>0</xdr:col>
      <xdr:colOff>95250</xdr:colOff>
      <xdr:row>58</xdr:row>
      <xdr:rowOff>142875</xdr:rowOff>
    </xdr:to>
    <xdr:sp macro="" textlink="">
      <xdr:nvSpPr>
        <xdr:cNvPr id="46913" name="Text Box 1"/>
        <xdr:cNvSpPr txBox="1">
          <a:spLocks noChangeArrowheads="1"/>
        </xdr:cNvSpPr>
      </xdr:nvSpPr>
      <xdr:spPr bwMode="auto">
        <a:xfrm>
          <a:off x="0" y="11077575"/>
          <a:ext cx="95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58</xdr:row>
      <xdr:rowOff>123825</xdr:rowOff>
    </xdr:to>
    <xdr:sp macro="" textlink="">
      <xdr:nvSpPr>
        <xdr:cNvPr id="46914" name="Text Box 1"/>
        <xdr:cNvSpPr txBox="1">
          <a:spLocks noChangeArrowheads="1"/>
        </xdr:cNvSpPr>
      </xdr:nvSpPr>
      <xdr:spPr bwMode="auto">
        <a:xfrm>
          <a:off x="0" y="10887075"/>
          <a:ext cx="952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114300</xdr:rowOff>
    </xdr:from>
    <xdr:to>
      <xdr:col>0</xdr:col>
      <xdr:colOff>95250</xdr:colOff>
      <xdr:row>58</xdr:row>
      <xdr:rowOff>142875</xdr:rowOff>
    </xdr:to>
    <xdr:sp macro="" textlink="">
      <xdr:nvSpPr>
        <xdr:cNvPr id="46915" name="Text Box 1"/>
        <xdr:cNvSpPr txBox="1">
          <a:spLocks noChangeArrowheads="1"/>
        </xdr:cNvSpPr>
      </xdr:nvSpPr>
      <xdr:spPr bwMode="auto">
        <a:xfrm>
          <a:off x="0" y="11077575"/>
          <a:ext cx="95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114300</xdr:rowOff>
    </xdr:from>
    <xdr:to>
      <xdr:col>0</xdr:col>
      <xdr:colOff>95250</xdr:colOff>
      <xdr:row>56</xdr:row>
      <xdr:rowOff>152400</xdr:rowOff>
    </xdr:to>
    <xdr:sp macro="" textlink="">
      <xdr:nvSpPr>
        <xdr:cNvPr id="47928" name="Text Box 1"/>
        <xdr:cNvSpPr txBox="1">
          <a:spLocks noChangeArrowheads="1"/>
        </xdr:cNvSpPr>
      </xdr:nvSpPr>
      <xdr:spPr bwMode="auto">
        <a:xfrm>
          <a:off x="0" y="10448925"/>
          <a:ext cx="952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57</xdr:row>
      <xdr:rowOff>171450</xdr:rowOff>
    </xdr:to>
    <xdr:sp macro="" textlink="">
      <xdr:nvSpPr>
        <xdr:cNvPr id="47929" name="Text Box 1"/>
        <xdr:cNvSpPr txBox="1">
          <a:spLocks noChangeArrowheads="1"/>
        </xdr:cNvSpPr>
      </xdr:nvSpPr>
      <xdr:spPr bwMode="auto">
        <a:xfrm>
          <a:off x="0" y="10810875"/>
          <a:ext cx="95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54</xdr:row>
      <xdr:rowOff>114300</xdr:rowOff>
    </xdr:from>
    <xdr:to>
      <xdr:col>0</xdr:col>
      <xdr:colOff>95250</xdr:colOff>
      <xdr:row>56</xdr:row>
      <xdr:rowOff>152400</xdr:rowOff>
    </xdr:to>
    <xdr:sp macro="" textlink="">
      <xdr:nvSpPr>
        <xdr:cNvPr id="47930" name="Text Box 1"/>
        <xdr:cNvSpPr txBox="1">
          <a:spLocks noChangeArrowheads="1"/>
        </xdr:cNvSpPr>
      </xdr:nvSpPr>
      <xdr:spPr bwMode="auto">
        <a:xfrm>
          <a:off x="0" y="10448925"/>
          <a:ext cx="952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57</xdr:row>
      <xdr:rowOff>152400</xdr:rowOff>
    </xdr:to>
    <xdr:sp macro="" textlink="">
      <xdr:nvSpPr>
        <xdr:cNvPr id="47931" name="Text Box 1"/>
        <xdr:cNvSpPr txBox="1">
          <a:spLocks noChangeArrowheads="1"/>
        </xdr:cNvSpPr>
      </xdr:nvSpPr>
      <xdr:spPr bwMode="auto">
        <a:xfrm>
          <a:off x="0" y="10810875"/>
          <a:ext cx="95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54</xdr:row>
      <xdr:rowOff>114300</xdr:rowOff>
    </xdr:from>
    <xdr:to>
      <xdr:col>0</xdr:col>
      <xdr:colOff>95250</xdr:colOff>
      <xdr:row>56</xdr:row>
      <xdr:rowOff>152400</xdr:rowOff>
    </xdr:to>
    <xdr:sp macro="" textlink="">
      <xdr:nvSpPr>
        <xdr:cNvPr id="47932" name="Text Box 1"/>
        <xdr:cNvSpPr txBox="1">
          <a:spLocks noChangeArrowheads="1"/>
        </xdr:cNvSpPr>
      </xdr:nvSpPr>
      <xdr:spPr bwMode="auto">
        <a:xfrm>
          <a:off x="0" y="10448925"/>
          <a:ext cx="952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57</xdr:row>
      <xdr:rowOff>152400</xdr:rowOff>
    </xdr:to>
    <xdr:sp macro="" textlink="">
      <xdr:nvSpPr>
        <xdr:cNvPr id="47933" name="Text Box 1"/>
        <xdr:cNvSpPr txBox="1">
          <a:spLocks noChangeArrowheads="1"/>
        </xdr:cNvSpPr>
      </xdr:nvSpPr>
      <xdr:spPr bwMode="auto">
        <a:xfrm>
          <a:off x="0" y="10810875"/>
          <a:ext cx="95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54</xdr:row>
      <xdr:rowOff>114300</xdr:rowOff>
    </xdr:from>
    <xdr:to>
      <xdr:col>0</xdr:col>
      <xdr:colOff>95250</xdr:colOff>
      <xdr:row>56</xdr:row>
      <xdr:rowOff>152400</xdr:rowOff>
    </xdr:to>
    <xdr:sp macro="" textlink="">
      <xdr:nvSpPr>
        <xdr:cNvPr id="47934" name="Text Box 1"/>
        <xdr:cNvSpPr txBox="1">
          <a:spLocks noChangeArrowheads="1"/>
        </xdr:cNvSpPr>
      </xdr:nvSpPr>
      <xdr:spPr bwMode="auto">
        <a:xfrm>
          <a:off x="0" y="10448925"/>
          <a:ext cx="952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57</xdr:row>
      <xdr:rowOff>152400</xdr:rowOff>
    </xdr:to>
    <xdr:sp macro="" textlink="">
      <xdr:nvSpPr>
        <xdr:cNvPr id="47935" name="Text Box 1"/>
        <xdr:cNvSpPr txBox="1">
          <a:spLocks noChangeArrowheads="1"/>
        </xdr:cNvSpPr>
      </xdr:nvSpPr>
      <xdr:spPr bwMode="auto">
        <a:xfrm>
          <a:off x="0" y="10810875"/>
          <a:ext cx="95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54</xdr:row>
      <xdr:rowOff>114300</xdr:rowOff>
    </xdr:from>
    <xdr:to>
      <xdr:col>0</xdr:col>
      <xdr:colOff>95250</xdr:colOff>
      <xdr:row>56</xdr:row>
      <xdr:rowOff>152400</xdr:rowOff>
    </xdr:to>
    <xdr:sp macro="" textlink="">
      <xdr:nvSpPr>
        <xdr:cNvPr id="47936" name="Text Box 1"/>
        <xdr:cNvSpPr txBox="1">
          <a:spLocks noChangeArrowheads="1"/>
        </xdr:cNvSpPr>
      </xdr:nvSpPr>
      <xdr:spPr bwMode="auto">
        <a:xfrm>
          <a:off x="0" y="10448925"/>
          <a:ext cx="952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57</xdr:row>
      <xdr:rowOff>152400</xdr:rowOff>
    </xdr:to>
    <xdr:sp macro="" textlink="">
      <xdr:nvSpPr>
        <xdr:cNvPr id="47937" name="Text Box 1"/>
        <xdr:cNvSpPr txBox="1">
          <a:spLocks noChangeArrowheads="1"/>
        </xdr:cNvSpPr>
      </xdr:nvSpPr>
      <xdr:spPr bwMode="auto">
        <a:xfrm>
          <a:off x="0" y="10810875"/>
          <a:ext cx="95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54</xdr:row>
      <xdr:rowOff>114300</xdr:rowOff>
    </xdr:from>
    <xdr:to>
      <xdr:col>0</xdr:col>
      <xdr:colOff>95250</xdr:colOff>
      <xdr:row>56</xdr:row>
      <xdr:rowOff>152400</xdr:rowOff>
    </xdr:to>
    <xdr:sp macro="" textlink="">
      <xdr:nvSpPr>
        <xdr:cNvPr id="47938" name="Text Box 1"/>
        <xdr:cNvSpPr txBox="1">
          <a:spLocks noChangeArrowheads="1"/>
        </xdr:cNvSpPr>
      </xdr:nvSpPr>
      <xdr:spPr bwMode="auto">
        <a:xfrm>
          <a:off x="0" y="10448925"/>
          <a:ext cx="952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57</xdr:row>
      <xdr:rowOff>152400</xdr:rowOff>
    </xdr:to>
    <xdr:sp macro="" textlink="">
      <xdr:nvSpPr>
        <xdr:cNvPr id="47939" name="Text Box 1"/>
        <xdr:cNvSpPr txBox="1">
          <a:spLocks noChangeArrowheads="1"/>
        </xdr:cNvSpPr>
      </xdr:nvSpPr>
      <xdr:spPr bwMode="auto">
        <a:xfrm>
          <a:off x="0" y="10810875"/>
          <a:ext cx="95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53</xdr:row>
      <xdr:rowOff>114300</xdr:rowOff>
    </xdr:from>
    <xdr:to>
      <xdr:col>0</xdr:col>
      <xdr:colOff>95250</xdr:colOff>
      <xdr:row>54</xdr:row>
      <xdr:rowOff>152400</xdr:rowOff>
    </xdr:to>
    <xdr:sp macro="" textlink="">
      <xdr:nvSpPr>
        <xdr:cNvPr id="51308" name="Text Box 1"/>
        <xdr:cNvSpPr txBox="1">
          <a:spLocks noChangeArrowheads="1"/>
        </xdr:cNvSpPr>
      </xdr:nvSpPr>
      <xdr:spPr bwMode="auto">
        <a:xfrm>
          <a:off x="0" y="102965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54</xdr:row>
      <xdr:rowOff>114300</xdr:rowOff>
    </xdr:from>
    <xdr:to>
      <xdr:col>0</xdr:col>
      <xdr:colOff>95250</xdr:colOff>
      <xdr:row>54</xdr:row>
      <xdr:rowOff>352425</xdr:rowOff>
    </xdr:to>
    <xdr:sp macro="" textlink="">
      <xdr:nvSpPr>
        <xdr:cNvPr id="51309" name="Text Box 1"/>
        <xdr:cNvSpPr txBox="1">
          <a:spLocks noChangeArrowheads="1"/>
        </xdr:cNvSpPr>
      </xdr:nvSpPr>
      <xdr:spPr bwMode="auto">
        <a:xfrm>
          <a:off x="0" y="10487025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53</xdr:row>
      <xdr:rowOff>114300</xdr:rowOff>
    </xdr:from>
    <xdr:to>
      <xdr:col>0</xdr:col>
      <xdr:colOff>95250</xdr:colOff>
      <xdr:row>54</xdr:row>
      <xdr:rowOff>152400</xdr:rowOff>
    </xdr:to>
    <xdr:sp macro="" textlink="">
      <xdr:nvSpPr>
        <xdr:cNvPr id="51310" name="Text Box 1"/>
        <xdr:cNvSpPr txBox="1">
          <a:spLocks noChangeArrowheads="1"/>
        </xdr:cNvSpPr>
      </xdr:nvSpPr>
      <xdr:spPr bwMode="auto">
        <a:xfrm>
          <a:off x="0" y="102965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54</xdr:row>
      <xdr:rowOff>114300</xdr:rowOff>
    </xdr:from>
    <xdr:to>
      <xdr:col>0</xdr:col>
      <xdr:colOff>95250</xdr:colOff>
      <xdr:row>54</xdr:row>
      <xdr:rowOff>342900</xdr:rowOff>
    </xdr:to>
    <xdr:sp macro="" textlink="">
      <xdr:nvSpPr>
        <xdr:cNvPr id="51311" name="Text Box 1"/>
        <xdr:cNvSpPr txBox="1">
          <a:spLocks noChangeArrowheads="1"/>
        </xdr:cNvSpPr>
      </xdr:nvSpPr>
      <xdr:spPr bwMode="auto">
        <a:xfrm>
          <a:off x="0" y="104870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53</xdr:row>
      <xdr:rowOff>114300</xdr:rowOff>
    </xdr:from>
    <xdr:to>
      <xdr:col>0</xdr:col>
      <xdr:colOff>95250</xdr:colOff>
      <xdr:row>54</xdr:row>
      <xdr:rowOff>152400</xdr:rowOff>
    </xdr:to>
    <xdr:sp macro="" textlink="">
      <xdr:nvSpPr>
        <xdr:cNvPr id="51312" name="Text Box 1"/>
        <xdr:cNvSpPr txBox="1">
          <a:spLocks noChangeArrowheads="1"/>
        </xdr:cNvSpPr>
      </xdr:nvSpPr>
      <xdr:spPr bwMode="auto">
        <a:xfrm>
          <a:off x="0" y="102965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54</xdr:row>
      <xdr:rowOff>114300</xdr:rowOff>
    </xdr:from>
    <xdr:to>
      <xdr:col>0</xdr:col>
      <xdr:colOff>95250</xdr:colOff>
      <xdr:row>54</xdr:row>
      <xdr:rowOff>342900</xdr:rowOff>
    </xdr:to>
    <xdr:sp macro="" textlink="">
      <xdr:nvSpPr>
        <xdr:cNvPr id="51313" name="Text Box 1"/>
        <xdr:cNvSpPr txBox="1">
          <a:spLocks noChangeArrowheads="1"/>
        </xdr:cNvSpPr>
      </xdr:nvSpPr>
      <xdr:spPr bwMode="auto">
        <a:xfrm>
          <a:off x="0" y="104870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53</xdr:row>
      <xdr:rowOff>114300</xdr:rowOff>
    </xdr:from>
    <xdr:to>
      <xdr:col>0</xdr:col>
      <xdr:colOff>95250</xdr:colOff>
      <xdr:row>54</xdr:row>
      <xdr:rowOff>152400</xdr:rowOff>
    </xdr:to>
    <xdr:sp macro="" textlink="">
      <xdr:nvSpPr>
        <xdr:cNvPr id="51314" name="Text Box 1"/>
        <xdr:cNvSpPr txBox="1">
          <a:spLocks noChangeArrowheads="1"/>
        </xdr:cNvSpPr>
      </xdr:nvSpPr>
      <xdr:spPr bwMode="auto">
        <a:xfrm>
          <a:off x="0" y="102965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54</xdr:row>
      <xdr:rowOff>114300</xdr:rowOff>
    </xdr:from>
    <xdr:to>
      <xdr:col>0</xdr:col>
      <xdr:colOff>95250</xdr:colOff>
      <xdr:row>54</xdr:row>
      <xdr:rowOff>342900</xdr:rowOff>
    </xdr:to>
    <xdr:sp macro="" textlink="">
      <xdr:nvSpPr>
        <xdr:cNvPr id="51315" name="Text Box 1"/>
        <xdr:cNvSpPr txBox="1">
          <a:spLocks noChangeArrowheads="1"/>
        </xdr:cNvSpPr>
      </xdr:nvSpPr>
      <xdr:spPr bwMode="auto">
        <a:xfrm>
          <a:off x="0" y="104870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53</xdr:row>
      <xdr:rowOff>114300</xdr:rowOff>
    </xdr:from>
    <xdr:to>
      <xdr:col>0</xdr:col>
      <xdr:colOff>95250</xdr:colOff>
      <xdr:row>54</xdr:row>
      <xdr:rowOff>152400</xdr:rowOff>
    </xdr:to>
    <xdr:sp macro="" textlink="">
      <xdr:nvSpPr>
        <xdr:cNvPr id="51316" name="Text Box 1"/>
        <xdr:cNvSpPr txBox="1">
          <a:spLocks noChangeArrowheads="1"/>
        </xdr:cNvSpPr>
      </xdr:nvSpPr>
      <xdr:spPr bwMode="auto">
        <a:xfrm>
          <a:off x="0" y="102965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54</xdr:row>
      <xdr:rowOff>114300</xdr:rowOff>
    </xdr:from>
    <xdr:to>
      <xdr:col>0</xdr:col>
      <xdr:colOff>95250</xdr:colOff>
      <xdr:row>54</xdr:row>
      <xdr:rowOff>342900</xdr:rowOff>
    </xdr:to>
    <xdr:sp macro="" textlink="">
      <xdr:nvSpPr>
        <xdr:cNvPr id="51317" name="Text Box 1"/>
        <xdr:cNvSpPr txBox="1">
          <a:spLocks noChangeArrowheads="1"/>
        </xdr:cNvSpPr>
      </xdr:nvSpPr>
      <xdr:spPr bwMode="auto">
        <a:xfrm>
          <a:off x="0" y="104870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53</xdr:row>
      <xdr:rowOff>114300</xdr:rowOff>
    </xdr:from>
    <xdr:to>
      <xdr:col>0</xdr:col>
      <xdr:colOff>95250</xdr:colOff>
      <xdr:row>54</xdr:row>
      <xdr:rowOff>152400</xdr:rowOff>
    </xdr:to>
    <xdr:sp macro="" textlink="">
      <xdr:nvSpPr>
        <xdr:cNvPr id="51318" name="Text Box 1"/>
        <xdr:cNvSpPr txBox="1">
          <a:spLocks noChangeArrowheads="1"/>
        </xdr:cNvSpPr>
      </xdr:nvSpPr>
      <xdr:spPr bwMode="auto">
        <a:xfrm>
          <a:off x="0" y="102965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54</xdr:row>
      <xdr:rowOff>114300</xdr:rowOff>
    </xdr:from>
    <xdr:to>
      <xdr:col>0</xdr:col>
      <xdr:colOff>95250</xdr:colOff>
      <xdr:row>54</xdr:row>
      <xdr:rowOff>342900</xdr:rowOff>
    </xdr:to>
    <xdr:sp macro="" textlink="">
      <xdr:nvSpPr>
        <xdr:cNvPr id="51319" name="Text Box 1"/>
        <xdr:cNvSpPr txBox="1">
          <a:spLocks noChangeArrowheads="1"/>
        </xdr:cNvSpPr>
      </xdr:nvSpPr>
      <xdr:spPr bwMode="auto">
        <a:xfrm>
          <a:off x="0" y="104870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53</xdr:row>
      <xdr:rowOff>114300</xdr:rowOff>
    </xdr:from>
    <xdr:to>
      <xdr:col>0</xdr:col>
      <xdr:colOff>95250</xdr:colOff>
      <xdr:row>54</xdr:row>
      <xdr:rowOff>152400</xdr:rowOff>
    </xdr:to>
    <xdr:sp macro="" textlink="">
      <xdr:nvSpPr>
        <xdr:cNvPr id="51320" name="Text Box 1"/>
        <xdr:cNvSpPr txBox="1">
          <a:spLocks noChangeArrowheads="1"/>
        </xdr:cNvSpPr>
      </xdr:nvSpPr>
      <xdr:spPr bwMode="auto">
        <a:xfrm>
          <a:off x="0" y="102965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54</xdr:row>
      <xdr:rowOff>114300</xdr:rowOff>
    </xdr:from>
    <xdr:to>
      <xdr:col>0</xdr:col>
      <xdr:colOff>95250</xdr:colOff>
      <xdr:row>54</xdr:row>
      <xdr:rowOff>342900</xdr:rowOff>
    </xdr:to>
    <xdr:sp macro="" textlink="">
      <xdr:nvSpPr>
        <xdr:cNvPr id="51321" name="Text Box 1"/>
        <xdr:cNvSpPr txBox="1">
          <a:spLocks noChangeArrowheads="1"/>
        </xdr:cNvSpPr>
      </xdr:nvSpPr>
      <xdr:spPr bwMode="auto">
        <a:xfrm>
          <a:off x="0" y="104870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56</xdr:row>
      <xdr:rowOff>152400</xdr:rowOff>
    </xdr:to>
    <xdr:sp macro="" textlink="">
      <xdr:nvSpPr>
        <xdr:cNvPr id="50592" name="Text Box 1"/>
        <xdr:cNvSpPr txBox="1">
          <a:spLocks noChangeArrowheads="1"/>
        </xdr:cNvSpPr>
      </xdr:nvSpPr>
      <xdr:spPr bwMode="auto">
        <a:xfrm>
          <a:off x="0" y="108108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114300</xdr:rowOff>
    </xdr:from>
    <xdr:to>
      <xdr:col>0</xdr:col>
      <xdr:colOff>95250</xdr:colOff>
      <xdr:row>57</xdr:row>
      <xdr:rowOff>152400</xdr:rowOff>
    </xdr:to>
    <xdr:sp macro="" textlink="">
      <xdr:nvSpPr>
        <xdr:cNvPr id="50593" name="Text Box 1"/>
        <xdr:cNvSpPr txBox="1">
          <a:spLocks noChangeArrowheads="1"/>
        </xdr:cNvSpPr>
      </xdr:nvSpPr>
      <xdr:spPr bwMode="auto">
        <a:xfrm>
          <a:off x="0" y="110013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56</xdr:row>
      <xdr:rowOff>152400</xdr:rowOff>
    </xdr:to>
    <xdr:sp macro="" textlink="">
      <xdr:nvSpPr>
        <xdr:cNvPr id="50594" name="Text Box 1"/>
        <xdr:cNvSpPr txBox="1">
          <a:spLocks noChangeArrowheads="1"/>
        </xdr:cNvSpPr>
      </xdr:nvSpPr>
      <xdr:spPr bwMode="auto">
        <a:xfrm>
          <a:off x="0" y="108108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114300</xdr:rowOff>
    </xdr:from>
    <xdr:to>
      <xdr:col>0</xdr:col>
      <xdr:colOff>95250</xdr:colOff>
      <xdr:row>57</xdr:row>
      <xdr:rowOff>152400</xdr:rowOff>
    </xdr:to>
    <xdr:sp macro="" textlink="">
      <xdr:nvSpPr>
        <xdr:cNvPr id="50595" name="Text Box 1"/>
        <xdr:cNvSpPr txBox="1">
          <a:spLocks noChangeArrowheads="1"/>
        </xdr:cNvSpPr>
      </xdr:nvSpPr>
      <xdr:spPr bwMode="auto">
        <a:xfrm>
          <a:off x="0" y="110013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56</xdr:row>
      <xdr:rowOff>152400</xdr:rowOff>
    </xdr:to>
    <xdr:sp macro="" textlink="">
      <xdr:nvSpPr>
        <xdr:cNvPr id="50596" name="Text Box 1"/>
        <xdr:cNvSpPr txBox="1">
          <a:spLocks noChangeArrowheads="1"/>
        </xdr:cNvSpPr>
      </xdr:nvSpPr>
      <xdr:spPr bwMode="auto">
        <a:xfrm>
          <a:off x="0" y="108108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114300</xdr:rowOff>
    </xdr:from>
    <xdr:to>
      <xdr:col>0</xdr:col>
      <xdr:colOff>95250</xdr:colOff>
      <xdr:row>57</xdr:row>
      <xdr:rowOff>152400</xdr:rowOff>
    </xdr:to>
    <xdr:sp macro="" textlink="">
      <xdr:nvSpPr>
        <xdr:cNvPr id="50597" name="Text Box 1"/>
        <xdr:cNvSpPr txBox="1">
          <a:spLocks noChangeArrowheads="1"/>
        </xdr:cNvSpPr>
      </xdr:nvSpPr>
      <xdr:spPr bwMode="auto">
        <a:xfrm>
          <a:off x="0" y="110013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56</xdr:row>
      <xdr:rowOff>152400</xdr:rowOff>
    </xdr:to>
    <xdr:sp macro="" textlink="">
      <xdr:nvSpPr>
        <xdr:cNvPr id="50598" name="Text Box 1"/>
        <xdr:cNvSpPr txBox="1">
          <a:spLocks noChangeArrowheads="1"/>
        </xdr:cNvSpPr>
      </xdr:nvSpPr>
      <xdr:spPr bwMode="auto">
        <a:xfrm>
          <a:off x="0" y="108108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114300</xdr:rowOff>
    </xdr:from>
    <xdr:to>
      <xdr:col>0</xdr:col>
      <xdr:colOff>95250</xdr:colOff>
      <xdr:row>57</xdr:row>
      <xdr:rowOff>152400</xdr:rowOff>
    </xdr:to>
    <xdr:sp macro="" textlink="">
      <xdr:nvSpPr>
        <xdr:cNvPr id="50599" name="Text Box 1"/>
        <xdr:cNvSpPr txBox="1">
          <a:spLocks noChangeArrowheads="1"/>
        </xdr:cNvSpPr>
      </xdr:nvSpPr>
      <xdr:spPr bwMode="auto">
        <a:xfrm>
          <a:off x="0" y="110013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56</xdr:row>
      <xdr:rowOff>152400</xdr:rowOff>
    </xdr:to>
    <xdr:sp macro="" textlink="">
      <xdr:nvSpPr>
        <xdr:cNvPr id="50600" name="Text Box 1"/>
        <xdr:cNvSpPr txBox="1">
          <a:spLocks noChangeArrowheads="1"/>
        </xdr:cNvSpPr>
      </xdr:nvSpPr>
      <xdr:spPr bwMode="auto">
        <a:xfrm>
          <a:off x="0" y="108108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114300</xdr:rowOff>
    </xdr:from>
    <xdr:to>
      <xdr:col>0</xdr:col>
      <xdr:colOff>95250</xdr:colOff>
      <xdr:row>57</xdr:row>
      <xdr:rowOff>152400</xdr:rowOff>
    </xdr:to>
    <xdr:sp macro="" textlink="">
      <xdr:nvSpPr>
        <xdr:cNvPr id="50601" name="Text Box 1"/>
        <xdr:cNvSpPr txBox="1">
          <a:spLocks noChangeArrowheads="1"/>
        </xdr:cNvSpPr>
      </xdr:nvSpPr>
      <xdr:spPr bwMode="auto">
        <a:xfrm>
          <a:off x="0" y="110013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56</xdr:row>
      <xdr:rowOff>152400</xdr:rowOff>
    </xdr:to>
    <xdr:sp macro="" textlink="">
      <xdr:nvSpPr>
        <xdr:cNvPr id="50602" name="Text Box 1"/>
        <xdr:cNvSpPr txBox="1">
          <a:spLocks noChangeArrowheads="1"/>
        </xdr:cNvSpPr>
      </xdr:nvSpPr>
      <xdr:spPr bwMode="auto">
        <a:xfrm>
          <a:off x="0" y="108108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114300</xdr:rowOff>
    </xdr:from>
    <xdr:to>
      <xdr:col>0</xdr:col>
      <xdr:colOff>95250</xdr:colOff>
      <xdr:row>57</xdr:row>
      <xdr:rowOff>152400</xdr:rowOff>
    </xdr:to>
    <xdr:sp macro="" textlink="">
      <xdr:nvSpPr>
        <xdr:cNvPr id="50603" name="Text Box 1"/>
        <xdr:cNvSpPr txBox="1">
          <a:spLocks noChangeArrowheads="1"/>
        </xdr:cNvSpPr>
      </xdr:nvSpPr>
      <xdr:spPr bwMode="auto">
        <a:xfrm>
          <a:off x="0" y="110013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56</xdr:row>
      <xdr:rowOff>152400</xdr:rowOff>
    </xdr:to>
    <xdr:sp macro="" textlink="">
      <xdr:nvSpPr>
        <xdr:cNvPr id="50604" name="Text Box 1"/>
        <xdr:cNvSpPr txBox="1">
          <a:spLocks noChangeArrowheads="1"/>
        </xdr:cNvSpPr>
      </xdr:nvSpPr>
      <xdr:spPr bwMode="auto">
        <a:xfrm>
          <a:off x="0" y="108108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114300</xdr:rowOff>
    </xdr:from>
    <xdr:to>
      <xdr:col>0</xdr:col>
      <xdr:colOff>95250</xdr:colOff>
      <xdr:row>57</xdr:row>
      <xdr:rowOff>152400</xdr:rowOff>
    </xdr:to>
    <xdr:sp macro="" textlink="">
      <xdr:nvSpPr>
        <xdr:cNvPr id="50605" name="Text Box 1"/>
        <xdr:cNvSpPr txBox="1">
          <a:spLocks noChangeArrowheads="1"/>
        </xdr:cNvSpPr>
      </xdr:nvSpPr>
      <xdr:spPr bwMode="auto">
        <a:xfrm>
          <a:off x="0" y="110013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114300</xdr:rowOff>
    </xdr:from>
    <xdr:to>
      <xdr:col>0</xdr:col>
      <xdr:colOff>95250</xdr:colOff>
      <xdr:row>56</xdr:row>
      <xdr:rowOff>152400</xdr:rowOff>
    </xdr:to>
    <xdr:sp macro="" textlink="">
      <xdr:nvSpPr>
        <xdr:cNvPr id="50606" name="Text Box 1"/>
        <xdr:cNvSpPr txBox="1">
          <a:spLocks noChangeArrowheads="1"/>
        </xdr:cNvSpPr>
      </xdr:nvSpPr>
      <xdr:spPr bwMode="auto">
        <a:xfrm>
          <a:off x="0" y="108108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114300</xdr:rowOff>
    </xdr:from>
    <xdr:to>
      <xdr:col>0</xdr:col>
      <xdr:colOff>95250</xdr:colOff>
      <xdr:row>57</xdr:row>
      <xdr:rowOff>152400</xdr:rowOff>
    </xdr:to>
    <xdr:sp macro="" textlink="">
      <xdr:nvSpPr>
        <xdr:cNvPr id="50607" name="Text Box 1"/>
        <xdr:cNvSpPr txBox="1">
          <a:spLocks noChangeArrowheads="1"/>
        </xdr:cNvSpPr>
      </xdr:nvSpPr>
      <xdr:spPr bwMode="auto">
        <a:xfrm>
          <a:off x="0" y="110013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pageSetUpPr fitToPage="1"/>
  </sheetPr>
  <dimension ref="A1:J84"/>
  <sheetViews>
    <sheetView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1" max="1" width="8.7109375" style="22" customWidth="1"/>
    <col min="2" max="2" width="6.42578125" style="18" customWidth="1"/>
    <col min="3" max="3" width="11.140625" style="18" customWidth="1"/>
    <col min="4" max="4" width="64.5703125" style="18" customWidth="1"/>
    <col min="5" max="8" width="14.85546875" style="18" customWidth="1"/>
    <col min="9" max="9" width="0" style="1" hidden="1" customWidth="1"/>
    <col min="10" max="10" width="9.28515625" style="1" hidden="1" customWidth="1"/>
    <col min="11" max="16384" width="9.140625" style="1"/>
  </cols>
  <sheetData>
    <row r="1" spans="1:9" ht="20.25" customHeight="1">
      <c r="A1" s="45" t="s">
        <v>20</v>
      </c>
      <c r="B1" s="45" t="s">
        <v>22</v>
      </c>
      <c r="C1" s="192"/>
      <c r="D1" s="192"/>
      <c r="E1" s="291" t="s">
        <v>100</v>
      </c>
      <c r="F1" s="291" t="s">
        <v>100</v>
      </c>
      <c r="G1" s="291" t="s">
        <v>138</v>
      </c>
      <c r="H1" s="291" t="s">
        <v>115</v>
      </c>
    </row>
    <row r="2" spans="1:9" ht="15.75" thickBot="1">
      <c r="A2" s="63" t="s">
        <v>21</v>
      </c>
      <c r="B2" s="63" t="s">
        <v>23</v>
      </c>
      <c r="C2" s="193"/>
      <c r="D2" s="194" t="s">
        <v>54</v>
      </c>
      <c r="E2" s="292" t="s">
        <v>24</v>
      </c>
      <c r="F2" s="293" t="s">
        <v>150</v>
      </c>
      <c r="G2" s="293" t="s">
        <v>139</v>
      </c>
      <c r="H2" s="293" t="s">
        <v>152</v>
      </c>
    </row>
    <row r="3" spans="1:9" ht="15.75" thickBot="1">
      <c r="A3" s="64" t="s">
        <v>0</v>
      </c>
      <c r="B3" s="64" t="s">
        <v>1</v>
      </c>
      <c r="C3" s="190" t="s">
        <v>2</v>
      </c>
      <c r="D3" s="190" t="s">
        <v>3</v>
      </c>
      <c r="E3" s="190" t="s">
        <v>4</v>
      </c>
      <c r="F3" s="190" t="s">
        <v>5</v>
      </c>
      <c r="G3" s="190" t="s">
        <v>6</v>
      </c>
      <c r="H3" s="207" t="s">
        <v>7</v>
      </c>
    </row>
    <row r="4" spans="1:9" ht="15">
      <c r="A4" s="72" t="s">
        <v>0</v>
      </c>
      <c r="B4" s="67"/>
      <c r="C4" s="68"/>
      <c r="D4" s="68" t="s">
        <v>45</v>
      </c>
      <c r="E4" s="88"/>
      <c r="F4" s="154"/>
      <c r="G4" s="154"/>
      <c r="H4" s="75"/>
    </row>
    <row r="5" spans="1:9" ht="15">
      <c r="A5" s="46"/>
      <c r="B5" s="39" t="s">
        <v>0</v>
      </c>
      <c r="C5" s="76" t="s">
        <v>55</v>
      </c>
      <c r="D5" s="5" t="s">
        <v>67</v>
      </c>
      <c r="E5" s="19">
        <f>+személyi!E5+munkaadj.!E5+dologi!E5+ellpbjutt!E5+mükpénz!E5+tartalék!E5+'elvonások,befizetések'!E5</f>
        <v>2698000</v>
      </c>
      <c r="F5" s="19">
        <f>+személyi!F5+munkaadj.!F5+dologi!F5+ellpbjutt!F5+mükpénz!F5+tartalék!F5+'elvonások,befizetések'!F5</f>
        <v>2727000</v>
      </c>
      <c r="G5" s="19">
        <f>+személyi!G5+munkaadj.!G5+dologi!G5+ellpbjutt!G5+mükpénz!G5+tartalék!G5+'elvonások,befizetések'!G5</f>
        <v>1215000</v>
      </c>
      <c r="H5" s="96">
        <f>+személyi!H5+munkaadj.!H5+dologi!H5+ellpbjutt!H5+mükpénz!H5+tartalék!H5+'elvonások,befizetések'!H5</f>
        <v>3942000</v>
      </c>
      <c r="I5" s="150">
        <f>H5-E5</f>
        <v>1244000</v>
      </c>
    </row>
    <row r="6" spans="1:9" ht="15">
      <c r="A6" s="46"/>
      <c r="B6" s="39" t="s">
        <v>1</v>
      </c>
      <c r="C6" s="76" t="s">
        <v>56</v>
      </c>
      <c r="D6" s="5" t="s">
        <v>68</v>
      </c>
      <c r="E6" s="19">
        <f>+személyi!E6+munkaadj.!E6+dologi!E6+ellpbjutt!E6+mükpénz!E6+tartalék!E6+'elvonások,befizetések'!E6</f>
        <v>615000</v>
      </c>
      <c r="F6" s="19">
        <f>+személyi!F6+munkaadj.!F6+dologi!F6+ellpbjutt!F6+mükpénz!F6+tartalék!F6+'elvonások,befizetések'!F6</f>
        <v>615000</v>
      </c>
      <c r="G6" s="19">
        <f>+személyi!G6+munkaadj.!G6+dologi!G6+ellpbjutt!G6+mükpénz!G6+tartalék!G6+'elvonások,befizetések'!G6</f>
        <v>0</v>
      </c>
      <c r="H6" s="96">
        <f>+személyi!H6+munkaadj.!H6+dologi!H6+ellpbjutt!H6+mükpénz!H6+tartalék!H6+'elvonások,befizetések'!H6</f>
        <v>615000</v>
      </c>
      <c r="I6" s="150">
        <f t="shared" ref="I6:I35" si="0">H6-E6</f>
        <v>0</v>
      </c>
    </row>
    <row r="7" spans="1:9" ht="15">
      <c r="A7" s="46"/>
      <c r="B7" s="39" t="s">
        <v>2</v>
      </c>
      <c r="C7" s="76" t="s">
        <v>57</v>
      </c>
      <c r="D7" s="5" t="s">
        <v>69</v>
      </c>
      <c r="E7" s="19">
        <f>+személyi!E7+munkaadj.!E7+dologi!E7+ellpbjutt!E7+mükpénz!E7+tartalék!E7+'elvonások,befizetések'!E7</f>
        <v>17259000</v>
      </c>
      <c r="F7" s="19">
        <f>+személyi!F7+munkaadj.!F7+dologi!F7+ellpbjutt!F7+mükpénz!F7+tartalék!F7+'elvonások,befizetések'!F7</f>
        <v>26879903</v>
      </c>
      <c r="G7" s="19">
        <f>+személyi!G7+munkaadj.!G7+dologi!G7+ellpbjutt!G7+mükpénz!G7+tartalék!G7+'elvonások,befizetések'!G7</f>
        <v>11344629</v>
      </c>
      <c r="H7" s="96">
        <f>+személyi!H7+munkaadj.!H7+dologi!H7+ellpbjutt!H7+mükpénz!H7+tartalék!H7+'elvonások,befizetések'!H7</f>
        <v>38224532</v>
      </c>
      <c r="I7" s="150">
        <f t="shared" si="0"/>
        <v>20965532</v>
      </c>
    </row>
    <row r="8" spans="1:9" ht="15">
      <c r="A8" s="46"/>
      <c r="B8" s="39" t="s">
        <v>3</v>
      </c>
      <c r="C8" s="76" t="s">
        <v>58</v>
      </c>
      <c r="D8" s="5" t="s">
        <v>70</v>
      </c>
      <c r="E8" s="19">
        <f>+személyi!E8+munkaadj.!E8+dologi!E8+ellpbjutt!E8+mükpénz!E8+tartalék!E8+'elvonások,befizetések'!E8</f>
        <v>781000</v>
      </c>
      <c r="F8" s="19">
        <f>+személyi!F8+munkaadj.!F8+dologi!F8+ellpbjutt!F8+mükpénz!F8+tartalék!F8+'elvonások,befizetések'!F8</f>
        <v>781000</v>
      </c>
      <c r="G8" s="19">
        <f>+személyi!G8+munkaadj.!G8+dologi!G8+ellpbjutt!G8+mükpénz!G8+tartalék!G8+'elvonások,befizetések'!G8</f>
        <v>0</v>
      </c>
      <c r="H8" s="96">
        <f>+személyi!H8+munkaadj.!H8+dologi!H8+ellpbjutt!H8+mükpénz!H8+tartalék!H8+'elvonások,befizetések'!H8</f>
        <v>781000</v>
      </c>
      <c r="I8" s="150">
        <f t="shared" si="0"/>
        <v>0</v>
      </c>
    </row>
    <row r="9" spans="1:9" ht="15">
      <c r="A9" s="46"/>
      <c r="B9" s="39" t="s">
        <v>4</v>
      </c>
      <c r="C9" s="13">
        <v>101150</v>
      </c>
      <c r="D9" s="60" t="s">
        <v>71</v>
      </c>
      <c r="E9" s="19">
        <f>+személyi!E9+munkaadj.!E9+dologi!E9+ellpbjutt!E9+mükpénz!E9+tartalék!E9+'elvonások,befizetések'!E9</f>
        <v>2592000</v>
      </c>
      <c r="F9" s="19">
        <f>+személyi!F9+munkaadj.!F9+dologi!F9+ellpbjutt!F9+mükpénz!F9+tartalék!F9+'elvonások,befizetések'!F9</f>
        <v>0</v>
      </c>
      <c r="G9" s="19">
        <f>+személyi!G9+munkaadj.!G9+dologi!G9+ellpbjutt!G9+mükpénz!G9+tartalék!G9+'elvonások,befizetések'!G9</f>
        <v>0</v>
      </c>
      <c r="H9" s="96">
        <f>+személyi!H9+munkaadj.!H9+dologi!H9+ellpbjutt!H9+mükpénz!H9+tartalék!H9+'elvonások,befizetések'!H9</f>
        <v>0</v>
      </c>
      <c r="I9" s="150">
        <f t="shared" si="0"/>
        <v>-2592000</v>
      </c>
    </row>
    <row r="10" spans="1:9" ht="15">
      <c r="A10" s="46"/>
      <c r="B10" s="39" t="s">
        <v>5</v>
      </c>
      <c r="C10" s="9">
        <v>107060</v>
      </c>
      <c r="D10" s="5" t="s">
        <v>72</v>
      </c>
      <c r="E10" s="19">
        <f>+személyi!E10+munkaadj.!E10+dologi!E10+ellpbjutt!E10+mükpénz!E10+tartalék!E10+'elvonások,befizetések'!E10</f>
        <v>17087000</v>
      </c>
      <c r="F10" s="19">
        <f>+személyi!F10+munkaadj.!F10+dologi!F10+ellpbjutt!F10+mükpénz!F10+tartalék!F10+'elvonások,befizetések'!F10</f>
        <v>19687900</v>
      </c>
      <c r="G10" s="19">
        <f>+személyi!G10+munkaadj.!G10+dologi!G10+ellpbjutt!G10+mükpénz!G10+tartalék!G10+'elvonások,befizetések'!G10</f>
        <v>-9000000</v>
      </c>
      <c r="H10" s="96">
        <f>+személyi!H10+munkaadj.!H10+dologi!H10+ellpbjutt!H10+mükpénz!H10+tartalék!H10+'elvonások,befizetések'!H10</f>
        <v>10687900</v>
      </c>
      <c r="I10" s="150">
        <f t="shared" si="0"/>
        <v>-6399100</v>
      </c>
    </row>
    <row r="11" spans="1:9" ht="15">
      <c r="A11" s="46"/>
      <c r="B11" s="39" t="s">
        <v>6</v>
      </c>
      <c r="C11" s="11">
        <v>107013</v>
      </c>
      <c r="D11" s="36" t="s">
        <v>87</v>
      </c>
      <c r="E11" s="19">
        <f>+személyi!E11+munkaadj.!E11+dologi!E11+ellpbjutt!E11+mükpénz!E11+tartalék!E11+'elvonások,befizetések'!E11</f>
        <v>456000</v>
      </c>
      <c r="F11" s="19">
        <f>+személyi!F11+munkaadj.!F11+dologi!F11+ellpbjutt!F11+mükpénz!F11+tartalék!F11+'elvonások,befizetések'!F11</f>
        <v>456000</v>
      </c>
      <c r="G11" s="19">
        <f>+személyi!G11+munkaadj.!G11+dologi!G11+ellpbjutt!G11+mükpénz!G11+tartalék!G11+'elvonások,befizetések'!G11</f>
        <v>0</v>
      </c>
      <c r="H11" s="96">
        <f>+személyi!H11+munkaadj.!H11+dologi!H11+ellpbjutt!H11+mükpénz!H11+tartalék!H11+'elvonások,befizetések'!H11</f>
        <v>456000</v>
      </c>
      <c r="I11" s="150">
        <f t="shared" si="0"/>
        <v>0</v>
      </c>
    </row>
    <row r="12" spans="1:9" ht="15">
      <c r="A12" s="46"/>
      <c r="B12" s="39" t="s">
        <v>7</v>
      </c>
      <c r="C12" s="77" t="s">
        <v>85</v>
      </c>
      <c r="D12" s="36" t="s">
        <v>86</v>
      </c>
      <c r="E12" s="19">
        <f>+személyi!E12+munkaadj.!E12+dologi!E12+ellpbjutt!E12+mükpénz!E12+tartalék!E12+'elvonások,befizetések'!E12</f>
        <v>896000</v>
      </c>
      <c r="F12" s="19">
        <f>+személyi!F12+munkaadj.!F12+dologi!F12+ellpbjutt!F12+mükpénz!F12+tartalék!F12+'elvonások,befizetések'!F12</f>
        <v>886000</v>
      </c>
      <c r="G12" s="19">
        <f>+személyi!G12+munkaadj.!G12+dologi!G12+ellpbjutt!G12+mükpénz!G12+tartalék!G12+'elvonások,befizetések'!G12</f>
        <v>0</v>
      </c>
      <c r="H12" s="96">
        <f>+személyi!H12+munkaadj.!H12+dologi!H12+ellpbjutt!H12+mükpénz!H12+tartalék!H12+'elvonások,befizetések'!H12</f>
        <v>886000</v>
      </c>
      <c r="I12" s="150">
        <f t="shared" si="0"/>
        <v>-10000</v>
      </c>
    </row>
    <row r="13" spans="1:9" ht="15">
      <c r="A13" s="46"/>
      <c r="B13" s="39" t="s">
        <v>8</v>
      </c>
      <c r="C13" s="82" t="s">
        <v>59</v>
      </c>
      <c r="D13" s="36" t="s">
        <v>32</v>
      </c>
      <c r="E13" s="19">
        <f>+személyi!E13+munkaadj.!E13+dologi!E13+ellpbjutt!E13+mükpénz!E13+tartalék!E13+'elvonások,befizetések'!E13</f>
        <v>61285000</v>
      </c>
      <c r="F13" s="19">
        <f>+személyi!F13+munkaadj.!F13+dologi!F13+ellpbjutt!F13+mükpénz!F13+tartalék!F13+'elvonások,befizetések'!F13</f>
        <v>67880878</v>
      </c>
      <c r="G13" s="19">
        <f>+személyi!G13+munkaadj.!G13+dologi!G13+ellpbjutt!G13+mükpénz!G13+tartalék!G13+'elvonások,befizetések'!G13</f>
        <v>28280300</v>
      </c>
      <c r="H13" s="96">
        <f>+személyi!H13+munkaadj.!H13+dologi!H13+ellpbjutt!H13+mükpénz!H13+tartalék!H13+'elvonások,befizetések'!H13</f>
        <v>96161178</v>
      </c>
      <c r="I13" s="150">
        <f t="shared" si="0"/>
        <v>34876178</v>
      </c>
    </row>
    <row r="14" spans="1:9" s="2" customFormat="1" ht="15">
      <c r="A14" s="46"/>
      <c r="B14" s="39" t="s">
        <v>9</v>
      </c>
      <c r="C14" s="76" t="s">
        <v>60</v>
      </c>
      <c r="D14" s="5" t="s">
        <v>30</v>
      </c>
      <c r="E14" s="19">
        <f>+személyi!E14+munkaadj.!E14+dologi!E14+ellpbjutt!E14+mükpénz!E14+tartalék!E14+'elvonások,befizetések'!E14</f>
        <v>1604000</v>
      </c>
      <c r="F14" s="19">
        <f>+személyi!F14+munkaadj.!F14+dologi!F14+ellpbjutt!F14+mükpénz!F14+tartalék!F14+'elvonások,befizetések'!F14</f>
        <v>2066000</v>
      </c>
      <c r="G14" s="19">
        <f>+személyi!G14+munkaadj.!G14+dologi!G14+ellpbjutt!G14+mükpénz!G14+tartalék!G14+'elvonások,befizetések'!G14</f>
        <v>440000</v>
      </c>
      <c r="H14" s="96">
        <f>+személyi!H14+munkaadj.!H14+dologi!H14+ellpbjutt!H14+mükpénz!H14+tartalék!H14+'elvonások,befizetések'!H14</f>
        <v>2506000</v>
      </c>
      <c r="I14" s="150">
        <f t="shared" si="0"/>
        <v>902000</v>
      </c>
    </row>
    <row r="15" spans="1:9" ht="15">
      <c r="A15" s="46"/>
      <c r="B15" s="39" t="s">
        <v>13</v>
      </c>
      <c r="C15" s="76" t="s">
        <v>61</v>
      </c>
      <c r="D15" s="5" t="s">
        <v>73</v>
      </c>
      <c r="E15" s="19">
        <f>+személyi!E15+munkaadj.!E15+dologi!E15+ellpbjutt!E15+mükpénz!E15+tartalék!E15+'elvonások,befizetések'!E15</f>
        <v>343000</v>
      </c>
      <c r="F15" s="19">
        <f>+személyi!F15+munkaadj.!F15+dologi!F15+ellpbjutt!F15+mükpénz!F15+tartalék!F15+'elvonások,befizetések'!F15</f>
        <v>3117000</v>
      </c>
      <c r="G15" s="19">
        <f>+személyi!G15+munkaadj.!G15+dologi!G15+ellpbjutt!G15+mükpénz!G15+tartalék!G15+'elvonások,befizetések'!G15</f>
        <v>-440000</v>
      </c>
      <c r="H15" s="96">
        <f>+személyi!H15+munkaadj.!H15+dologi!H15+ellpbjutt!H15+mükpénz!H15+tartalék!H15+'elvonások,befizetések'!H15</f>
        <v>2677000</v>
      </c>
      <c r="I15" s="150">
        <f t="shared" si="0"/>
        <v>2334000</v>
      </c>
    </row>
    <row r="16" spans="1:9" ht="15">
      <c r="A16" s="46"/>
      <c r="B16" s="39" t="s">
        <v>14</v>
      </c>
      <c r="C16" s="76" t="s">
        <v>118</v>
      </c>
      <c r="D16" s="5" t="s">
        <v>119</v>
      </c>
      <c r="E16" s="19">
        <f>+személyi!E16+munkaadj.!E16+dologi!E16+ellpbjutt!E16+mükpénz!E16+tartalék!E16+'elvonások,befizetések'!E16</f>
        <v>0</v>
      </c>
      <c r="F16" s="19">
        <f>+személyi!F16+munkaadj.!F16+dologi!F16+ellpbjutt!F16+mükpénz!F16+tartalék!F16+'elvonások,befizetések'!F16</f>
        <v>0</v>
      </c>
      <c r="G16" s="19">
        <f>+személyi!G16+munkaadj.!G16+dologi!G16+ellpbjutt!G16+mükpénz!G16+tartalék!G16+'elvonások,befizetések'!G16</f>
        <v>0</v>
      </c>
      <c r="H16" s="96">
        <f>+személyi!H16+munkaadj.!H16+dologi!H16+ellpbjutt!H16+mükpénz!H16+tartalék!H16+'elvonások,befizetések'!H16</f>
        <v>0</v>
      </c>
      <c r="I16" s="150"/>
    </row>
    <row r="17" spans="1:9" ht="15">
      <c r="A17" s="46"/>
      <c r="B17" s="39" t="s">
        <v>15</v>
      </c>
      <c r="C17" s="76">
        <v>72112</v>
      </c>
      <c r="D17" s="5" t="s">
        <v>137</v>
      </c>
      <c r="E17" s="19">
        <f>+személyi!E17+munkaadj.!E17+dologi!E17+ellpbjutt!E17+mükpénz!E17+tartalék!E17+'elvonások,befizetések'!E17</f>
        <v>0</v>
      </c>
      <c r="F17" s="19">
        <f>+személyi!F17+munkaadj.!F17+dologi!F17+ellpbjutt!F17+mükpénz!F17+tartalék!F17+'elvonások,befizetések'!F17</f>
        <v>4710000</v>
      </c>
      <c r="G17" s="19">
        <f>+személyi!G17+munkaadj.!G17+dologi!G17+ellpbjutt!G17+mükpénz!G17+tartalék!G17+'elvonások,befizetések'!G17</f>
        <v>105500</v>
      </c>
      <c r="H17" s="96">
        <f>+személyi!H17+munkaadj.!H17+dologi!H17+ellpbjutt!H17+mükpénz!H17+tartalék!H17+'elvonások,befizetések'!H17</f>
        <v>4815500</v>
      </c>
      <c r="I17" s="150"/>
    </row>
    <row r="18" spans="1:9" ht="15">
      <c r="A18" s="46"/>
      <c r="B18" s="39" t="s">
        <v>16</v>
      </c>
      <c r="C18" s="76" t="s">
        <v>62</v>
      </c>
      <c r="D18" s="5" t="s">
        <v>31</v>
      </c>
      <c r="E18" s="19">
        <f>+személyi!E18+munkaadj.!E18+dologi!E18+ellpbjutt!E18+mükpénz!E18+tartalék!E18+'elvonások,befizetések'!E18</f>
        <v>0</v>
      </c>
      <c r="F18" s="19">
        <f>+személyi!F18+munkaadj.!F18+dologi!F18+ellpbjutt!F18+mükpénz!F18+tartalék!F18+'elvonások,befizetések'!F18</f>
        <v>0</v>
      </c>
      <c r="G18" s="19">
        <f>+személyi!G18+munkaadj.!G18+dologi!G18+ellpbjutt!G18+mükpénz!G18+tartalék!G18+'elvonások,befizetések'!G18</f>
        <v>0</v>
      </c>
      <c r="H18" s="96">
        <f>+személyi!H18+munkaadj.!H18+dologi!H18+ellpbjutt!H18+mükpénz!H18+tartalék!H18+'elvonások,befizetések'!H18</f>
        <v>0</v>
      </c>
      <c r="I18" s="150">
        <f t="shared" si="0"/>
        <v>0</v>
      </c>
    </row>
    <row r="19" spans="1:9" ht="15" customHeight="1">
      <c r="A19" s="46"/>
      <c r="B19" s="39" t="s">
        <v>17</v>
      </c>
      <c r="C19" s="76" t="s">
        <v>63</v>
      </c>
      <c r="D19" s="5" t="s">
        <v>53</v>
      </c>
      <c r="E19" s="19">
        <f>+személyi!E19+munkaadj.!E19+dologi!E19+ellpbjutt!E19+mükpénz!E19+tartalék!E19+'elvonások,befizetések'!E19</f>
        <v>600000</v>
      </c>
      <c r="F19" s="19">
        <f>+személyi!F19+munkaadj.!F19+dologi!F19+ellpbjutt!F19+mükpénz!F19+tartalék!F19+'elvonások,befizetések'!F19</f>
        <v>600000</v>
      </c>
      <c r="G19" s="19">
        <f>+személyi!G19+munkaadj.!G19+dologi!G19+ellpbjutt!G19+mükpénz!G19+tartalék!G19+'elvonások,befizetések'!G19</f>
        <v>0</v>
      </c>
      <c r="H19" s="96">
        <f>+személyi!H19+munkaadj.!H19+dologi!H19+ellpbjutt!H19+mükpénz!H19+tartalék!H19+'elvonások,befizetések'!H19</f>
        <v>600000</v>
      </c>
      <c r="I19" s="150">
        <f t="shared" si="0"/>
        <v>0</v>
      </c>
    </row>
    <row r="20" spans="1:9" ht="15">
      <c r="A20" s="46"/>
      <c r="B20" s="39" t="s">
        <v>18</v>
      </c>
      <c r="C20" s="76" t="s">
        <v>64</v>
      </c>
      <c r="D20" s="5" t="s">
        <v>74</v>
      </c>
      <c r="E20" s="19">
        <f>+személyi!E20+munkaadj.!E20+dologi!E20+ellpbjutt!E20+mükpénz!E20+tartalék!E20+'elvonások,befizetések'!E20</f>
        <v>402000</v>
      </c>
      <c r="F20" s="19">
        <f>+személyi!F20+munkaadj.!F20+dologi!F20+ellpbjutt!F20+mükpénz!F20+tartalék!F20+'elvonások,befizetések'!F20</f>
        <v>402000</v>
      </c>
      <c r="G20" s="19">
        <f>+személyi!G20+munkaadj.!G20+dologi!G20+ellpbjutt!G20+mükpénz!G20+tartalék!G20+'elvonások,befizetések'!G20</f>
        <v>0</v>
      </c>
      <c r="H20" s="96">
        <f>+személyi!H20+munkaadj.!H20+dologi!H20+ellpbjutt!H20+mükpénz!H20+tartalék!H20+'elvonások,befizetések'!H20</f>
        <v>402000</v>
      </c>
      <c r="I20" s="150">
        <f t="shared" si="0"/>
        <v>0</v>
      </c>
    </row>
    <row r="21" spans="1:9" ht="17.25" customHeight="1">
      <c r="A21" s="46"/>
      <c r="B21" s="39" t="s">
        <v>19</v>
      </c>
      <c r="C21" s="76" t="s">
        <v>91</v>
      </c>
      <c r="D21" s="85" t="s">
        <v>90</v>
      </c>
      <c r="E21" s="19">
        <f>+személyi!E21+munkaadj.!E21+dologi!E21+ellpbjutt!E21+mükpénz!E21+tartalék!E21+'elvonások,befizetések'!E21</f>
        <v>413000</v>
      </c>
      <c r="F21" s="19">
        <f>+személyi!F21+munkaadj.!F21+dologi!F21+ellpbjutt!F21+mükpénz!F21+tartalék!F21+'elvonások,befizetések'!F21</f>
        <v>413000</v>
      </c>
      <c r="G21" s="19">
        <f>+személyi!G21+munkaadj.!G21+dologi!G21+ellpbjutt!G21+mükpénz!G21+tartalék!G21+'elvonások,befizetések'!G21</f>
        <v>0</v>
      </c>
      <c r="H21" s="96">
        <f>+személyi!H21+munkaadj.!H21+dologi!H21+ellpbjutt!H21+mükpénz!H21+tartalék!H21+'elvonások,befizetések'!H21</f>
        <v>413000</v>
      </c>
      <c r="I21" s="150">
        <f t="shared" si="0"/>
        <v>0</v>
      </c>
    </row>
    <row r="22" spans="1:9" ht="16.5" customHeight="1">
      <c r="A22" s="46"/>
      <c r="B22" s="39" t="s">
        <v>34</v>
      </c>
      <c r="C22" s="83" t="s">
        <v>88</v>
      </c>
      <c r="D22" s="84" t="s">
        <v>89</v>
      </c>
      <c r="E22" s="19">
        <f>+személyi!E22+munkaadj.!E22+dologi!E22+ellpbjutt!E22+mükpénz!E22+tartalék!E22+'elvonások,befizetések'!E22</f>
        <v>5331000</v>
      </c>
      <c r="F22" s="19">
        <f>+személyi!F22+munkaadj.!F22+dologi!F22+ellpbjutt!F22+mükpénz!F22+tartalék!F22+'elvonások,befizetések'!F22</f>
        <v>5397825</v>
      </c>
      <c r="G22" s="19">
        <f>+személyi!G22+munkaadj.!G22+dologi!G22+ellpbjutt!G22+mükpénz!G22+tartalék!G22+'elvonások,befizetések'!G22</f>
        <v>0</v>
      </c>
      <c r="H22" s="96">
        <f>+személyi!H22+munkaadj.!H22+dologi!H22+ellpbjutt!H22+mükpénz!H22+tartalék!H22+'elvonások,befizetések'!H22</f>
        <v>5397825</v>
      </c>
      <c r="I22" s="150">
        <f t="shared" si="0"/>
        <v>66825</v>
      </c>
    </row>
    <row r="23" spans="1:9" ht="17.25" customHeight="1">
      <c r="A23" s="46"/>
      <c r="B23" s="39" t="s">
        <v>35</v>
      </c>
      <c r="C23" s="78" t="s">
        <v>77</v>
      </c>
      <c r="D23" s="38" t="s">
        <v>94</v>
      </c>
      <c r="E23" s="19">
        <f>+személyi!E23+munkaadj.!E23+dologi!E23+ellpbjutt!E23+mükpénz!E23+tartalék!E23+'elvonások,befizetések'!E23</f>
        <v>25786000</v>
      </c>
      <c r="F23" s="19">
        <f>+személyi!F23+munkaadj.!F23+dologi!F23+ellpbjutt!F23+mükpénz!F23+tartalék!F23+'elvonások,befizetések'!F23</f>
        <v>29126440</v>
      </c>
      <c r="G23" s="19">
        <f>+személyi!G23+munkaadj.!G23+dologi!G23+ellpbjutt!G23+mükpénz!G23+tartalék!G23+'elvonások,befizetések'!G23</f>
        <v>99440</v>
      </c>
      <c r="H23" s="96">
        <f>+személyi!H23+munkaadj.!H23+dologi!H23+ellpbjutt!H23+mükpénz!H23+tartalék!H23+'elvonások,befizetések'!H23</f>
        <v>29225880</v>
      </c>
      <c r="I23" s="150">
        <f t="shared" si="0"/>
        <v>3439880</v>
      </c>
    </row>
    <row r="24" spans="1:9" ht="15">
      <c r="A24" s="46"/>
      <c r="B24" s="39" t="s">
        <v>36</v>
      </c>
      <c r="C24" s="76" t="s">
        <v>66</v>
      </c>
      <c r="D24" s="5" t="s">
        <v>76</v>
      </c>
      <c r="E24" s="19">
        <f>+személyi!E24+munkaadj.!E24+dologi!E24+ellpbjutt!E24+mükpénz!E24+tartalék!E24+'elvonások,befizetések'!E24</f>
        <v>1152000</v>
      </c>
      <c r="F24" s="19">
        <f>+személyi!F24+munkaadj.!F24+dologi!F24+ellpbjutt!F24+mükpénz!F24+tartalék!F24+'elvonások,befizetések'!F24</f>
        <v>1152000</v>
      </c>
      <c r="G24" s="19">
        <f>+személyi!G24+munkaadj.!G24+dologi!G24+ellpbjutt!G24+mükpénz!G24+tartalék!G24+'elvonások,befizetések'!G24</f>
        <v>-806000</v>
      </c>
      <c r="H24" s="96">
        <f>+személyi!H24+munkaadj.!H24+dologi!H24+ellpbjutt!H24+mükpénz!H24+tartalék!H24+'elvonások,befizetések'!H24</f>
        <v>346000</v>
      </c>
      <c r="I24" s="150">
        <f t="shared" si="0"/>
        <v>-806000</v>
      </c>
    </row>
    <row r="25" spans="1:9" ht="15">
      <c r="A25" s="46"/>
      <c r="B25" s="39" t="s">
        <v>50</v>
      </c>
      <c r="C25" s="94" t="s">
        <v>96</v>
      </c>
      <c r="D25" s="5" t="s">
        <v>95</v>
      </c>
      <c r="E25" s="19">
        <f>+személyi!E25+munkaadj.!E25+dologi!E25+ellpbjutt!E25+mükpénz!E25+tartalék!E25+'elvonások,befizetések'!E25</f>
        <v>0</v>
      </c>
      <c r="F25" s="19">
        <f>+személyi!F25+munkaadj.!F25+dologi!F25+ellpbjutt!F25+mükpénz!F25+tartalék!F25+'elvonások,befizetések'!F25</f>
        <v>144000</v>
      </c>
      <c r="G25" s="19">
        <f>+személyi!G25+munkaadj.!G25+dologi!G25+ellpbjutt!G25+mükpénz!G25+tartalék!G25+'elvonások,befizetések'!G25</f>
        <v>0</v>
      </c>
      <c r="H25" s="96">
        <f>+személyi!H25+munkaadj.!H25+dologi!H25+ellpbjutt!H25+mükpénz!H25+tartalék!H25+'elvonások,befizetések'!H25</f>
        <v>144000</v>
      </c>
      <c r="I25" s="150">
        <f t="shared" si="0"/>
        <v>144000</v>
      </c>
    </row>
    <row r="26" spans="1:9" ht="15">
      <c r="A26" s="46"/>
      <c r="B26" s="39" t="s">
        <v>37</v>
      </c>
      <c r="C26" s="94" t="s">
        <v>101</v>
      </c>
      <c r="D26" s="97" t="s">
        <v>102</v>
      </c>
      <c r="E26" s="19">
        <f>+személyi!E26+munkaadj.!E26+dologi!E26+ellpbjutt!E26+mükpénz!E26+tartalék!E26+'elvonások,befizetések'!E26</f>
        <v>0</v>
      </c>
      <c r="F26" s="19">
        <f>+személyi!F26+munkaadj.!F26+dologi!F26+ellpbjutt!F26+mükpénz!F26+tartalék!F26+'elvonások,befizetések'!F26</f>
        <v>0</v>
      </c>
      <c r="G26" s="19">
        <f>+személyi!G26+munkaadj.!G26+dologi!G26+ellpbjutt!G26+mükpénz!G26+tartalék!G26+'elvonások,befizetések'!G26</f>
        <v>0</v>
      </c>
      <c r="H26" s="96">
        <f>+személyi!H26+munkaadj.!H26+dologi!H26+ellpbjutt!H26+mükpénz!H26+tartalék!H26+'elvonások,befizetések'!H26</f>
        <v>0</v>
      </c>
      <c r="I26" s="150">
        <f t="shared" si="0"/>
        <v>0</v>
      </c>
    </row>
    <row r="27" spans="1:9" ht="15">
      <c r="A27" s="46"/>
      <c r="B27" s="39" t="s">
        <v>38</v>
      </c>
      <c r="C27" s="98" t="s">
        <v>97</v>
      </c>
      <c r="D27" s="97" t="s">
        <v>98</v>
      </c>
      <c r="E27" s="19">
        <f>+személyi!E27+munkaadj.!E27+dologi!E27+ellpbjutt!E27+mükpénz!E27+tartalék!E27+'elvonások,befizetések'!E27</f>
        <v>29000000</v>
      </c>
      <c r="F27" s="19">
        <f>+személyi!F27+munkaadj.!F27+dologi!F27+ellpbjutt!F27+mükpénz!F27+tartalék!F27+'elvonások,befizetések'!F27</f>
        <v>54774392</v>
      </c>
      <c r="G27" s="19">
        <f>+személyi!G27+munkaadj.!G27+dologi!G27+ellpbjutt!G27+mükpénz!G27+tartalék!G27+'elvonások,befizetések'!G27</f>
        <v>-54774392</v>
      </c>
      <c r="H27" s="96">
        <f>+személyi!H27+munkaadj.!H27+dologi!H27+ellpbjutt!H27+mükpénz!H27+tartalék!H27+'elvonások,befizetések'!H27</f>
        <v>0</v>
      </c>
      <c r="I27" s="150">
        <f t="shared" si="0"/>
        <v>-29000000</v>
      </c>
    </row>
    <row r="28" spans="1:9" ht="15">
      <c r="A28" s="46"/>
      <c r="B28" s="39" t="s">
        <v>39</v>
      </c>
      <c r="C28" s="98" t="s">
        <v>146</v>
      </c>
      <c r="D28" s="97" t="s">
        <v>147</v>
      </c>
      <c r="E28" s="19">
        <f>+személyi!E28+munkaadj.!E28+dologi!E28+ellpbjutt!E28+mükpénz!E28+tartalék!E28+'elvonások,befizetések'!E28</f>
        <v>0</v>
      </c>
      <c r="F28" s="19">
        <f>+személyi!F28+munkaadj.!F28+dologi!F28+ellpbjutt!F28+mükpénz!F28+tartalék!F28+'elvonások,befizetések'!F28</f>
        <v>0</v>
      </c>
      <c r="G28" s="19">
        <f>+személyi!G28+munkaadj.!G28+dologi!G28+ellpbjutt!G28+mükpénz!G28+tartalék!G28+'elvonások,befizetések'!G28</f>
        <v>3634392</v>
      </c>
      <c r="H28" s="96">
        <f>+személyi!H28+munkaadj.!H28+dologi!H28+ellpbjutt!H28+mükpénz!H28+tartalék!H28+'elvonások,befizetések'!H28</f>
        <v>3634392</v>
      </c>
      <c r="I28" s="150"/>
    </row>
    <row r="29" spans="1:9" ht="15">
      <c r="A29" s="46"/>
      <c r="B29" s="39" t="s">
        <v>40</v>
      </c>
      <c r="C29" s="98" t="s">
        <v>134</v>
      </c>
      <c r="D29" s="97" t="s">
        <v>135</v>
      </c>
      <c r="E29" s="19">
        <f>+személyi!E29+munkaadj.!E29+dologi!E29+ellpbjutt!E29+mükpénz!E29+tartalék!E29+'elvonások,befizetések'!E29</f>
        <v>0</v>
      </c>
      <c r="F29" s="19">
        <f>+személyi!F29+munkaadj.!F29+dologi!F29+ellpbjutt!F29+mükpénz!F29+tartalék!F29+'elvonások,befizetések'!F29</f>
        <v>1575302</v>
      </c>
      <c r="G29" s="19">
        <f>+személyi!G29+munkaadj.!G29+dologi!G29+ellpbjutt!G29+mükpénz!G29+tartalék!G29+'elvonások,befizetések'!G29</f>
        <v>0</v>
      </c>
      <c r="H29" s="96">
        <f>+személyi!H29+munkaadj.!H29+dologi!H29+ellpbjutt!H29+mükpénz!H29+tartalék!H29+'elvonások,befizetések'!H29</f>
        <v>1575302</v>
      </c>
      <c r="I29" s="150"/>
    </row>
    <row r="30" spans="1:9" ht="15">
      <c r="A30" s="46"/>
      <c r="B30" s="121"/>
      <c r="C30" s="40"/>
      <c r="D30" s="41" t="s">
        <v>33</v>
      </c>
      <c r="E30" s="122">
        <f>+személyi!E30+munkaadj.!E30+dologi!E30+ellpbjutt!E30+mükpénz!E30+tartalék!E30+'elvonások,befizetések'!E30</f>
        <v>0</v>
      </c>
      <c r="F30" s="122">
        <f>+személyi!F30+munkaadj.!F30+dologi!F30+ellpbjutt!F30+mükpénz!F30+tartalék!F30+'elvonások,befizetések'!F30</f>
        <v>0</v>
      </c>
      <c r="G30" s="122">
        <f>+személyi!G30+munkaadj.!G30+dologi!G30+ellpbjutt!G30+mükpénz!G30+tartalék!G30+'elvonások,befizetések'!G30</f>
        <v>0</v>
      </c>
      <c r="H30" s="123">
        <f>+személyi!H30+munkaadj.!H30+dologi!H30+ellpbjutt!H30+mükpénz!H30+tartalék!H30+'elvonások,befizetések'!H30</f>
        <v>0</v>
      </c>
      <c r="I30" s="150">
        <f t="shared" si="0"/>
        <v>0</v>
      </c>
    </row>
    <row r="31" spans="1:9" ht="15">
      <c r="A31" s="46"/>
      <c r="B31" s="39" t="s">
        <v>41</v>
      </c>
      <c r="C31" s="94"/>
      <c r="D31" s="97" t="s">
        <v>123</v>
      </c>
      <c r="E31" s="19">
        <f>+személyi!E31+munkaadj.!E31+dologi!E31+ellpbjutt!E31+mükpénz!E31+tartalék!E31+'elvonások,befizetések'!E31</f>
        <v>0</v>
      </c>
      <c r="F31" s="19">
        <f>+személyi!F31+munkaadj.!F31+dologi!F31+ellpbjutt!F31+mükpénz!F31+tartalék!F31+'elvonások,befizetések'!F31</f>
        <v>117932</v>
      </c>
      <c r="G31" s="19">
        <f>+személyi!G31+munkaadj.!G31+dologi!G31+ellpbjutt!G31+mükpénz!G31+tartalék!G31+'elvonások,befizetések'!G31</f>
        <v>0</v>
      </c>
      <c r="H31" s="96">
        <f>+személyi!H31+munkaadj.!H31+dologi!H31+ellpbjutt!H31+mükpénz!H31+tartalék!H31+'elvonások,befizetések'!H31</f>
        <v>117932</v>
      </c>
      <c r="I31" s="150"/>
    </row>
    <row r="32" spans="1:9" ht="15">
      <c r="A32" s="46"/>
      <c r="B32" s="39" t="s">
        <v>48</v>
      </c>
      <c r="C32" s="94"/>
      <c r="D32" s="97" t="s">
        <v>125</v>
      </c>
      <c r="E32" s="19">
        <f>+személyi!E32+munkaadj.!E32+dologi!E32+ellpbjutt!E32+mükpénz!E32+tartalék!E32+'elvonások,befizetések'!E32</f>
        <v>0</v>
      </c>
      <c r="F32" s="19">
        <f>+személyi!F32+munkaadj.!F32+dologi!F32+ellpbjutt!F32+mükpénz!F32+tartalék!F32+'elvonások,befizetések'!F32</f>
        <v>1075000</v>
      </c>
      <c r="G32" s="19">
        <f>+személyi!G32+munkaadj.!G32+dologi!G32+ellpbjutt!G32+mükpénz!G32+tartalék!G32+'elvonások,befizetések'!G32</f>
        <v>0</v>
      </c>
      <c r="H32" s="96">
        <f>+személyi!H32+munkaadj.!H32+dologi!H32+ellpbjutt!H32+mükpénz!H32+tartalék!H32+'elvonások,befizetések'!H32</f>
        <v>1075000</v>
      </c>
      <c r="I32" s="150"/>
    </row>
    <row r="33" spans="1:9" ht="15">
      <c r="A33" s="46"/>
      <c r="B33" s="39" t="s">
        <v>117</v>
      </c>
      <c r="C33" s="94"/>
      <c r="D33" s="97" t="s">
        <v>143</v>
      </c>
      <c r="E33" s="19">
        <f>+személyi!E33+munkaadj.!E33+dologi!E33+ellpbjutt!E33+mükpénz!E33+tartalék!E33+'elvonások,befizetések'!E33</f>
        <v>0</v>
      </c>
      <c r="F33" s="19">
        <f>+személyi!F33+munkaadj.!F33+dologi!F33+ellpbjutt!F33+mükpénz!F33+tartalék!F33+'elvonások,befizetések'!F33</f>
        <v>3959295</v>
      </c>
      <c r="G33" s="19">
        <f>+személyi!G33+munkaadj.!G33+dologi!G33+ellpbjutt!G33+mükpénz!G33+tartalék!G33+'elvonások,befizetések'!G33</f>
        <v>0</v>
      </c>
      <c r="H33" s="96">
        <f>+személyi!H33+munkaadj.!H33+dologi!H33+ellpbjutt!H33+mükpénz!H33+tartalék!H33+'elvonások,befizetések'!H33</f>
        <v>3959295</v>
      </c>
      <c r="I33" s="150"/>
    </row>
    <row r="34" spans="1:9" ht="15">
      <c r="A34" s="46"/>
      <c r="B34" s="39" t="s">
        <v>120</v>
      </c>
      <c r="C34" s="94"/>
      <c r="D34" s="97" t="s">
        <v>153</v>
      </c>
      <c r="E34" s="19">
        <f>+személyi!E34+munkaadj.!E34+dologi!E34+ellpbjutt!E34+mükpénz!E34+tartalék!E34+'elvonások,befizetések'!E34</f>
        <v>0</v>
      </c>
      <c r="F34" s="19">
        <f>+személyi!F34+munkaadj.!F34+dologi!F34+ellpbjutt!F34+mükpénz!F34+tartalék!F34+'elvonások,befizetések'!F34</f>
        <v>0</v>
      </c>
      <c r="G34" s="19">
        <f>+személyi!G34+munkaadj.!G34+dologi!G34+ellpbjutt!G34+mükpénz!G34+tartalék!G34+'elvonások,befizetések'!G34</f>
        <v>428803</v>
      </c>
      <c r="H34" s="96">
        <f>+személyi!H34+munkaadj.!H34+dologi!H34+ellpbjutt!H34+mükpénz!H34+tartalék!H34+'elvonások,befizetések'!H34</f>
        <v>428803</v>
      </c>
      <c r="I34" s="150"/>
    </row>
    <row r="35" spans="1:9" ht="15">
      <c r="A35" s="46"/>
      <c r="B35" s="121" t="s">
        <v>121</v>
      </c>
      <c r="C35" s="40"/>
      <c r="D35" s="28" t="s">
        <v>126</v>
      </c>
      <c r="E35" s="122">
        <f>+személyi!E35+munkaadj.!E35+dologi!E35+ellpbjutt!E35+mükpénz!E35+tartalék!E35+'elvonások,befizetések'!E35</f>
        <v>0</v>
      </c>
      <c r="F35" s="122">
        <f>+személyi!F35+munkaadj.!F35+dologi!F35+ellpbjutt!F35+mükpénz!F35+tartalék!F35+'elvonások,befizetések'!F35</f>
        <v>800100</v>
      </c>
      <c r="G35" s="122">
        <f>+személyi!G35+munkaadj.!G35+dologi!G35+ellpbjutt!G35+mükpénz!G35+tartalék!G35+'elvonások,befizetések'!G35</f>
        <v>0</v>
      </c>
      <c r="H35" s="123">
        <f>+személyi!H35+munkaadj.!H35+dologi!H35+ellpbjutt!H35+mükpénz!H35+tartalék!H35+'elvonások,befizetések'!H35</f>
        <v>800100</v>
      </c>
      <c r="I35" s="150">
        <f t="shared" si="0"/>
        <v>800100</v>
      </c>
    </row>
    <row r="36" spans="1:9" ht="15">
      <c r="A36" s="46"/>
      <c r="B36" s="121" t="s">
        <v>122</v>
      </c>
      <c r="C36" s="30"/>
      <c r="D36" s="28" t="s">
        <v>127</v>
      </c>
      <c r="E36" s="122">
        <f>+személyi!E36+munkaadj.!E36+dologi!E36+ellpbjutt!E36+mükpénz!E36+tartalék!E36+'elvonások,befizetések'!E36</f>
        <v>0</v>
      </c>
      <c r="F36" s="122">
        <f>+személyi!F36+munkaadj.!F36+dologi!F36+ellpbjutt!F36+mükpénz!F36+tartalék!F36+'elvonások,befizetések'!F36</f>
        <v>0</v>
      </c>
      <c r="G36" s="122">
        <f>+személyi!G36+munkaadj.!G36+dologi!G36+ellpbjutt!G36+mükpénz!G36+tartalék!G36+'elvonások,befizetések'!G36</f>
        <v>0</v>
      </c>
      <c r="H36" s="123">
        <f>+személyi!H36+munkaadj.!H36+dologi!H36+ellpbjutt!H36+mükpénz!H36+tartalék!H36+'elvonások,befizetések'!H36</f>
        <v>0</v>
      </c>
    </row>
    <row r="37" spans="1:9" ht="15">
      <c r="A37" s="46"/>
      <c r="B37" s="121" t="s">
        <v>124</v>
      </c>
      <c r="C37" s="30"/>
      <c r="D37" s="29" t="s">
        <v>128</v>
      </c>
      <c r="E37" s="122">
        <f>+személyi!E37+munkaadj.!E37+dologi!E37+ellpbjutt!E37+mükpénz!E37+tartalék!E37+'elvonások,befizetések'!E37</f>
        <v>0</v>
      </c>
      <c r="F37" s="122">
        <f>+személyi!F37+munkaadj.!F37+dologi!F37+ellpbjutt!F37+mükpénz!F37+tartalék!F37+'elvonások,befizetések'!F37</f>
        <v>750000</v>
      </c>
      <c r="G37" s="122">
        <f>+személyi!G37+munkaadj.!G37+dologi!G37+ellpbjutt!G37+mükpénz!G37+tartalék!G37+'elvonások,befizetések'!G37</f>
        <v>0</v>
      </c>
      <c r="H37" s="123">
        <f>+személyi!H37+munkaadj.!H37+dologi!H37+ellpbjutt!H37+mükpénz!H37+tartalék!H37+'elvonások,befizetések'!H37</f>
        <v>750000</v>
      </c>
    </row>
    <row r="38" spans="1:9" ht="15">
      <c r="A38" s="46"/>
      <c r="B38" s="121" t="s">
        <v>131</v>
      </c>
      <c r="C38" s="30"/>
      <c r="D38" s="29" t="s">
        <v>129</v>
      </c>
      <c r="E38" s="31">
        <f>+személyi!E38+munkaadj.!E38+dologi!E38+ellpbjutt!E38+mükpénz!E38+tartalék!E38+'elvonások,befizetések'!E38</f>
        <v>0</v>
      </c>
      <c r="F38" s="31">
        <f>+személyi!F38+munkaadj.!F38+dologi!F38+ellpbjutt!F38+mükpénz!F38+tartalék!F38+'elvonások,befizetések'!F38</f>
        <v>889000</v>
      </c>
      <c r="G38" s="31">
        <f>+személyi!G38+munkaadj.!G38+dologi!G38+ellpbjutt!G38+mükpénz!G38+tartalék!G38+'elvonások,befizetések'!G38</f>
        <v>0</v>
      </c>
      <c r="H38" s="100">
        <f>+személyi!H38+munkaadj.!H38+dologi!H38+ellpbjutt!H38+mükpénz!H38+tartalék!H38+'elvonások,befizetések'!H38</f>
        <v>889000</v>
      </c>
    </row>
    <row r="39" spans="1:9" ht="15">
      <c r="A39" s="46"/>
      <c r="B39" s="121" t="s">
        <v>136</v>
      </c>
      <c r="C39" s="30"/>
      <c r="D39" s="87" t="s">
        <v>130</v>
      </c>
      <c r="E39" s="31">
        <f>+személyi!E39+munkaadj.!E39+dologi!E39+ellpbjutt!E39+mükpénz!E39+tartalék!E39+'elvonások,befizetések'!E39</f>
        <v>0</v>
      </c>
      <c r="F39" s="31">
        <f>+személyi!F39+munkaadj.!F39+dologi!F39+ellpbjutt!F39+mükpénz!F39+tartalék!F39+'elvonások,befizetések'!F39</f>
        <v>1270000</v>
      </c>
      <c r="G39" s="31">
        <f>+személyi!G39+munkaadj.!G39+dologi!G39+ellpbjutt!G39+mükpénz!G39+tartalék!G39+'elvonások,befizetések'!G39</f>
        <v>0</v>
      </c>
      <c r="H39" s="100">
        <f>+személyi!H39+munkaadj.!H39+dologi!H39+ellpbjutt!H39+mükpénz!H39+tartalék!H39+'elvonások,befizetések'!H39</f>
        <v>1270000</v>
      </c>
    </row>
    <row r="40" spans="1:9" ht="15">
      <c r="A40" s="46"/>
      <c r="B40" s="121" t="s">
        <v>140</v>
      </c>
      <c r="C40" s="30"/>
      <c r="D40" s="87" t="s">
        <v>132</v>
      </c>
      <c r="E40" s="31">
        <f>+személyi!E40+munkaadj.!E40+dologi!E40+ellpbjutt!E40+mükpénz!E40+tartalék!E40+'elvonások,befizetések'!E40</f>
        <v>0</v>
      </c>
      <c r="F40" s="31">
        <f>+személyi!F40+munkaadj.!F40+dologi!F40+ellpbjutt!F40+mükpénz!F40+tartalék!F40+'elvonások,befizetések'!F40</f>
        <v>990600</v>
      </c>
      <c r="G40" s="31">
        <f>+személyi!G40+munkaadj.!G40+dologi!G40+ellpbjutt!G40+mükpénz!G40+tartalék!G40+'elvonások,befizetések'!G40</f>
        <v>0</v>
      </c>
      <c r="H40" s="100">
        <f>+személyi!H40+munkaadj.!H40+dologi!H40+ellpbjutt!H40+mükpénz!H40+tartalék!H40+'elvonások,befizetések'!H40</f>
        <v>990600</v>
      </c>
    </row>
    <row r="41" spans="1:9" ht="15">
      <c r="A41" s="46"/>
      <c r="B41" s="121" t="s">
        <v>142</v>
      </c>
      <c r="C41" s="30"/>
      <c r="D41" s="87" t="s">
        <v>133</v>
      </c>
      <c r="E41" s="31">
        <f>+személyi!E41+munkaadj.!E41+dologi!E41+ellpbjutt!E41+mükpénz!E41+tartalék!E41+'elvonások,befizetések'!E41</f>
        <v>0</v>
      </c>
      <c r="F41" s="31">
        <f>+személyi!F41+munkaadj.!F41+dologi!F41+ellpbjutt!F41+mükpénz!F41+tartalék!F41+'elvonások,befizetések'!F41</f>
        <v>406400</v>
      </c>
      <c r="G41" s="31">
        <f>+személyi!G41+munkaadj.!G41+dologi!G41+ellpbjutt!G41+mükpénz!G41+tartalék!G41+'elvonások,befizetések'!G41</f>
        <v>0</v>
      </c>
      <c r="H41" s="100">
        <f>+személyi!H41+munkaadj.!H41+dologi!H41+ellpbjutt!H41+mükpénz!H41+tartalék!H41+'elvonások,befizetések'!H41</f>
        <v>406400</v>
      </c>
    </row>
    <row r="42" spans="1:9" ht="15.75" thickBot="1">
      <c r="A42" s="46"/>
      <c r="B42" s="121" t="s">
        <v>154</v>
      </c>
      <c r="C42" s="30"/>
      <c r="D42" s="87" t="s">
        <v>141</v>
      </c>
      <c r="E42" s="31">
        <f>+személyi!E42+munkaadj.!E42+dologi!E42+ellpbjutt!E42+mükpénz!E42+tartalék!E42+'elvonások,befizetések'!E42</f>
        <v>0</v>
      </c>
      <c r="F42" s="31">
        <f>+személyi!F42+munkaadj.!F42+dologi!F42+ellpbjutt!F42+mükpénz!F42+tartalék!F42+'elvonások,befizetések'!F42</f>
        <v>3000000</v>
      </c>
      <c r="G42" s="31">
        <f>+személyi!G42+munkaadj.!G42+dologi!G42+ellpbjutt!G42+mükpénz!G42+tartalék!G42+'elvonások,befizetések'!G42</f>
        <v>0</v>
      </c>
      <c r="H42" s="100">
        <f>+személyi!H42+munkaadj.!H42+dologi!H42+ellpbjutt!H42+mükpénz!H42+tartalék!H42+'elvonások,befizetések'!H42</f>
        <v>3000000</v>
      </c>
    </row>
    <row r="43" spans="1:9" ht="15.75" thickBot="1">
      <c r="A43" s="46"/>
      <c r="B43" s="297" t="s">
        <v>46</v>
      </c>
      <c r="C43" s="298"/>
      <c r="D43" s="298"/>
      <c r="E43" s="57">
        <f>+személyi!E43+munkaadj.!E43+dologi!E43+ellpbjutt!E43+mükpénz!E43+tartalék!E43+'elvonások,befizetések'!E43</f>
        <v>168300000</v>
      </c>
      <c r="F43" s="57">
        <f>+személyi!F43+munkaadj.!F43+dologi!F43+ellpbjutt!F43+mükpénz!F43+tartalék!F43+'elvonások,befizetések'!F43</f>
        <v>236649967</v>
      </c>
      <c r="G43" s="57">
        <f>+személyi!G43+munkaadj.!G43+dologi!G43+ellpbjutt!G43+mükpénz!G43+tartalék!G43+'elvonások,befizetések'!G43</f>
        <v>-19472328</v>
      </c>
      <c r="H43" s="183">
        <f>+személyi!H43+munkaadj.!H43+dologi!H43+ellpbjutt!H43+mükpénz!H43+tartalék!H43+'elvonások,befizetések'!H43</f>
        <v>217177639</v>
      </c>
      <c r="I43" s="150">
        <f>H43-E43</f>
        <v>48877639</v>
      </c>
    </row>
    <row r="44" spans="1:9" ht="15" thickBot="1">
      <c r="A44" s="52"/>
      <c r="B44" s="286"/>
      <c r="C44" s="160"/>
      <c r="D44" s="160"/>
      <c r="E44" s="166"/>
      <c r="F44" s="166"/>
      <c r="G44" s="166"/>
      <c r="H44" s="195"/>
    </row>
    <row r="45" spans="1:9" ht="15">
      <c r="A45" s="46" t="s">
        <v>1</v>
      </c>
      <c r="B45" s="43"/>
      <c r="C45" s="23"/>
      <c r="D45" s="42" t="s">
        <v>52</v>
      </c>
      <c r="E45" s="164"/>
      <c r="F45" s="164"/>
      <c r="G45" s="164"/>
      <c r="H45" s="199"/>
    </row>
    <row r="46" spans="1:9" ht="14.25" customHeight="1">
      <c r="A46" s="69"/>
      <c r="B46" s="37" t="s">
        <v>0</v>
      </c>
      <c r="C46" s="78" t="s">
        <v>77</v>
      </c>
      <c r="D46" s="38" t="s">
        <v>94</v>
      </c>
      <c r="E46" s="19">
        <f>+személyi!E46+munkaadj.!E46+dologi!E46+ellpbjutt!E46+mükpénz!E46+tartalék!E46+'elvonások,befizetések'!E47</f>
        <v>265341000</v>
      </c>
      <c r="F46" s="19">
        <f>+személyi!F46+munkaadj.!F46+dologi!F46+ellpbjutt!F46+mükpénz!F46+tartalék!F46+'elvonások,befizetések'!F47</f>
        <v>265377644</v>
      </c>
      <c r="G46" s="19">
        <f>+személyi!G46+munkaadj.!G46+dologi!G46+ellpbjutt!G46+mükpénz!G46+tartalék!G46+'elvonások,befizetések'!G47</f>
        <v>87769</v>
      </c>
      <c r="H46" s="96">
        <f>+személyi!H46+munkaadj.!H46+dologi!H46+ellpbjutt!H46+mükpénz!H46+tartalék!H46+'elvonások,befizetések'!H47</f>
        <v>265465413</v>
      </c>
    </row>
    <row r="47" spans="1:9" ht="15">
      <c r="A47" s="69"/>
      <c r="B47" s="37" t="s">
        <v>1</v>
      </c>
      <c r="C47" s="76" t="s">
        <v>65</v>
      </c>
      <c r="D47" s="5" t="s">
        <v>75</v>
      </c>
      <c r="E47" s="19">
        <f>+személyi!E47+munkaadj.!E47+dologi!E47+ellpbjutt!E47+mükpénz!E47+tartalék!E47+'elvonások,befizetések'!E48</f>
        <v>44587000</v>
      </c>
      <c r="F47" s="19">
        <f>+személyi!F47+munkaadj.!F47+dologi!F47+ellpbjutt!F47+mükpénz!F47+tartalék!F47+'elvonások,befizetések'!F48</f>
        <v>44590357</v>
      </c>
      <c r="G47" s="19">
        <f>+személyi!G47+munkaadj.!G47+dologi!G47+ellpbjutt!G47+mükpénz!G47+tartalék!G47+'elvonások,befizetések'!G48</f>
        <v>49530</v>
      </c>
      <c r="H47" s="96">
        <f>+személyi!H47+munkaadj.!H47+dologi!H47+ellpbjutt!H47+mükpénz!H47+tartalék!H47+'elvonások,befizetések'!H48</f>
        <v>44639887</v>
      </c>
    </row>
    <row r="48" spans="1:9" ht="15">
      <c r="A48" s="69"/>
      <c r="B48" s="37" t="s">
        <v>2</v>
      </c>
      <c r="C48" s="76" t="s">
        <v>78</v>
      </c>
      <c r="D48" s="5" t="s">
        <v>29</v>
      </c>
      <c r="E48" s="19">
        <f>+személyi!E48+munkaadj.!E48+dologi!E48+ellpbjutt!E48+mükpénz!E48+tartalék!E48+'elvonások,befizetések'!E49</f>
        <v>14998000</v>
      </c>
      <c r="F48" s="19">
        <f>+személyi!F48+munkaadj.!F48+dologi!F48+ellpbjutt!F48+mükpénz!F48+tartalék!F48+'elvonások,befizetések'!F49</f>
        <v>15208358</v>
      </c>
      <c r="G48" s="19">
        <f>+személyi!G48+munkaadj.!G48+dologi!G48+ellpbjutt!G48+mükpénz!G48+tartalék!G48+'elvonások,befizetések'!G49</f>
        <v>97536</v>
      </c>
      <c r="H48" s="96">
        <f>+személyi!H48+munkaadj.!H48+dologi!H48+ellpbjutt!H48+mükpénz!H48+tartalék!H48+'elvonások,befizetések'!H49</f>
        <v>15305894</v>
      </c>
    </row>
    <row r="49" spans="1:9" ht="15">
      <c r="A49" s="69"/>
      <c r="B49" s="37" t="s">
        <v>3</v>
      </c>
      <c r="C49" s="76" t="s">
        <v>79</v>
      </c>
      <c r="D49" s="5" t="s">
        <v>81</v>
      </c>
      <c r="E49" s="19">
        <f>+személyi!E49+munkaadj.!E49+dologi!E49+ellpbjutt!E49+mükpénz!E49+tartalék!E49+'elvonások,befizetések'!E50</f>
        <v>39844000</v>
      </c>
      <c r="F49" s="19">
        <f>+személyi!F49+munkaadj.!F49+dologi!F49+ellpbjutt!F49+mükpénz!F49+tartalék!F49+'elvonások,befizetések'!F50</f>
        <v>39780770</v>
      </c>
      <c r="G49" s="19">
        <f>+személyi!G49+munkaadj.!G49+dologi!G49+ellpbjutt!G49+mükpénz!G49+tartalék!G49+'elvonások,befizetések'!G50</f>
        <v>21336</v>
      </c>
      <c r="H49" s="96">
        <f>+személyi!H49+munkaadj.!H49+dologi!H49+ellpbjutt!H49+mükpénz!H49+tartalék!H49+'elvonások,befizetések'!H50</f>
        <v>39802106</v>
      </c>
    </row>
    <row r="50" spans="1:9" ht="15">
      <c r="A50" s="69"/>
      <c r="B50" s="37" t="s">
        <v>4</v>
      </c>
      <c r="C50" s="9">
        <v>105010</v>
      </c>
      <c r="D50" s="5" t="s">
        <v>82</v>
      </c>
      <c r="E50" s="19">
        <f>+személyi!E50+munkaadj.!E50+dologi!E50+ellpbjutt!E50+mükpénz!E50+tartalék!E50+'elvonások,befizetések'!E51</f>
        <v>0</v>
      </c>
      <c r="F50" s="19">
        <f>+személyi!F50+munkaadj.!F50+dologi!F50+ellpbjutt!F50+mükpénz!F50+tartalék!F50+'elvonások,befizetések'!F51</f>
        <v>0</v>
      </c>
      <c r="G50" s="19">
        <f>+személyi!G50+munkaadj.!G50+dologi!G50+ellpbjutt!G50+mükpénz!G50+tartalék!G50+'elvonások,befizetések'!G51</f>
        <v>0</v>
      </c>
      <c r="H50" s="96">
        <f>+személyi!H50+munkaadj.!H50+dologi!H50+ellpbjutt!H50+mükpénz!H50+tartalék!H50+'elvonások,befizetések'!H51</f>
        <v>0</v>
      </c>
    </row>
    <row r="51" spans="1:9" ht="15">
      <c r="A51" s="69"/>
      <c r="B51" s="37" t="s">
        <v>5</v>
      </c>
      <c r="C51" s="9">
        <v>106020</v>
      </c>
      <c r="D51" s="5" t="s">
        <v>83</v>
      </c>
      <c r="E51" s="19">
        <f>+személyi!E51+munkaadj.!E51+dologi!E51+ellpbjutt!E51+mükpénz!E51+tartalék!E51+'elvonások,befizetések'!E52</f>
        <v>0</v>
      </c>
      <c r="F51" s="19">
        <f>+személyi!F51+munkaadj.!F51+dologi!F51+ellpbjutt!F51+mükpénz!F51+tartalék!F51+'elvonások,befizetések'!F52</f>
        <v>0</v>
      </c>
      <c r="G51" s="19">
        <f>+személyi!G51+munkaadj.!G51+dologi!G51+ellpbjutt!G51+mükpénz!G51+tartalék!G51+'elvonások,befizetések'!G52</f>
        <v>0</v>
      </c>
      <c r="H51" s="96">
        <f>+személyi!H51+munkaadj.!H51+dologi!H51+ellpbjutt!H51+mükpénz!H51+tartalék!H51+'elvonások,befizetések'!H52</f>
        <v>0</v>
      </c>
    </row>
    <row r="52" spans="1:9" ht="15">
      <c r="A52" s="69"/>
      <c r="B52" s="37" t="s">
        <v>6</v>
      </c>
      <c r="C52" s="9">
        <v>101150</v>
      </c>
      <c r="D52" s="5" t="s">
        <v>71</v>
      </c>
      <c r="E52" s="19">
        <f>+személyi!E52+munkaadj.!E52+dologi!E52+ellpbjutt!E52+mükpénz!E52+tartalék!E52+'elvonások,befizetések'!E53</f>
        <v>0</v>
      </c>
      <c r="F52" s="19">
        <f>+személyi!F52+munkaadj.!F52+dologi!F52+ellpbjutt!F52+mükpénz!F52+tartalék!F52+'elvonások,befizetések'!F53</f>
        <v>0</v>
      </c>
      <c r="G52" s="19">
        <f>+személyi!G52+munkaadj.!G52+dologi!G52+ellpbjutt!G52+mükpénz!G52+tartalék!G52+'elvonások,befizetések'!G53</f>
        <v>0</v>
      </c>
      <c r="H52" s="96">
        <f>+személyi!H52+munkaadj.!H52+dologi!H52+ellpbjutt!H52+mükpénz!H52+tartalék!H52+'elvonások,befizetések'!H53</f>
        <v>0</v>
      </c>
    </row>
    <row r="53" spans="1:9" ht="15">
      <c r="A53" s="69"/>
      <c r="B53" s="37" t="s">
        <v>7</v>
      </c>
      <c r="C53" s="76" t="s">
        <v>66</v>
      </c>
      <c r="D53" s="5" t="s">
        <v>76</v>
      </c>
      <c r="E53" s="19">
        <f>+személyi!E53+munkaadj.!E53+dologi!E53+ellpbjutt!E53+mükpénz!E53+tartalék!E53+'elvonások,befizetések'!E54</f>
        <v>3455000</v>
      </c>
      <c r="F53" s="19">
        <f>+személyi!F53+munkaadj.!F53+dologi!F53+ellpbjutt!F53+mükpénz!F53+tartalék!F53+'elvonások,befizetések'!F54</f>
        <v>3455000</v>
      </c>
      <c r="G53" s="19">
        <f>+személyi!G53+munkaadj.!G53+dologi!G53+ellpbjutt!G53+mükpénz!G53+tartalék!G53+'elvonások,befizetések'!G54</f>
        <v>0</v>
      </c>
      <c r="H53" s="96">
        <f>+személyi!H53+munkaadj.!H53+dologi!H53+ellpbjutt!H53+mükpénz!H53+tartalék!H53+'elvonások,befizetések'!H54</f>
        <v>3455000</v>
      </c>
    </row>
    <row r="54" spans="1:9" ht="15">
      <c r="A54" s="69"/>
      <c r="B54" s="37" t="s">
        <v>8</v>
      </c>
      <c r="C54" s="9">
        <v>104051</v>
      </c>
      <c r="D54" s="5" t="s">
        <v>84</v>
      </c>
      <c r="E54" s="19">
        <f>+személyi!E54+munkaadj.!E54+dologi!E54+ellpbjutt!E54+mükpénz!E54+tartalék!E54+'elvonások,befizetések'!E55</f>
        <v>0</v>
      </c>
      <c r="F54" s="19">
        <f>+személyi!F54+munkaadj.!F54+dologi!F54+ellpbjutt!F54+mükpénz!F54+tartalék!F54+'elvonások,befizetések'!F55</f>
        <v>400200</v>
      </c>
      <c r="G54" s="19">
        <f>+személyi!G54+munkaadj.!G54+dologi!G54+ellpbjutt!G54+mükpénz!G54+tartalék!G54+'elvonások,befizetések'!G55</f>
        <v>335600</v>
      </c>
      <c r="H54" s="96">
        <f>+személyi!H54+munkaadj.!H54+dologi!H54+ellpbjutt!H54+mükpénz!H54+tartalék!H54+'elvonások,befizetések'!H55</f>
        <v>735800</v>
      </c>
    </row>
    <row r="55" spans="1:9" ht="28.5">
      <c r="A55" s="69"/>
      <c r="B55" s="37" t="s">
        <v>9</v>
      </c>
      <c r="C55" s="78" t="s">
        <v>92</v>
      </c>
      <c r="D55" s="86" t="s">
        <v>93</v>
      </c>
      <c r="E55" s="19">
        <f>+személyi!E55+munkaadj.!E55+dologi!E55+ellpbjutt!E55+mükpénz!E55+tartalék!E55+'elvonások,befizetések'!E56</f>
        <v>0</v>
      </c>
      <c r="F55" s="19">
        <f>+személyi!F55+munkaadj.!F55+dologi!F55+ellpbjutt!F55+mükpénz!F55+tartalék!F55+'elvonások,befizetések'!F56</f>
        <v>0</v>
      </c>
      <c r="G55" s="19">
        <f>+személyi!G55+munkaadj.!G55+dologi!G55+ellpbjutt!G55+mükpénz!G55+tartalék!G55+'elvonások,befizetések'!G56</f>
        <v>0</v>
      </c>
      <c r="H55" s="96">
        <f>+személyi!H55+munkaadj.!H55+dologi!H55+ellpbjutt!H55+mükpénz!H55+tartalék!H55+'elvonások,befizetések'!H56</f>
        <v>0</v>
      </c>
    </row>
    <row r="56" spans="1:9" ht="15">
      <c r="A56" s="69"/>
      <c r="B56" s="37" t="s">
        <v>13</v>
      </c>
      <c r="C56" s="98" t="s">
        <v>97</v>
      </c>
      <c r="D56" s="12" t="s">
        <v>98</v>
      </c>
      <c r="E56" s="19">
        <f>+személyi!E56+munkaadj.!E56+dologi!E56+ellpbjutt!E56+mükpénz!E56+tartalék!E56+'elvonások,befizetések'!E57</f>
        <v>259000</v>
      </c>
      <c r="F56" s="19">
        <f>+személyi!F56+munkaadj.!F56+dologi!F56+ellpbjutt!F56+mükpénz!F56+tartalék!F56+'elvonások,befizetések'!F57</f>
        <v>259000</v>
      </c>
      <c r="G56" s="19">
        <f>+személyi!G56+munkaadj.!G56+dologi!G56+ellpbjutt!G56+mükpénz!G56+tartalék!G56+'elvonások,befizetések'!G57</f>
        <v>-259000</v>
      </c>
      <c r="H56" s="96">
        <f>+személyi!H56+munkaadj.!H56+dologi!H56+ellpbjutt!H56+mükpénz!H56+tartalék!H56+'elvonások,befizetések'!H57</f>
        <v>0</v>
      </c>
    </row>
    <row r="57" spans="1:9" ht="15">
      <c r="A57" s="69"/>
      <c r="B57" s="37" t="s">
        <v>14</v>
      </c>
      <c r="C57" s="76" t="s">
        <v>144</v>
      </c>
      <c r="D57" s="12" t="s">
        <v>145</v>
      </c>
      <c r="E57" s="19">
        <f>+személyi!E57+munkaadj.!E57+dologi!E57+ellpbjutt!E57+mükpénz!E57+tartalék!E57+'elvonások,befizetések'!E58</f>
        <v>0</v>
      </c>
      <c r="F57" s="19">
        <f>+személyi!F57+munkaadj.!F57+dologi!F57+ellpbjutt!F57+mükpénz!F57+tartalék!F57+'elvonások,befizetések'!F58</f>
        <v>2146958</v>
      </c>
      <c r="G57" s="19">
        <f>+személyi!G57+munkaadj.!G57+dologi!G57+ellpbjutt!G57+mükpénz!G57+tartalék!G57+'elvonások,befizetések'!G58</f>
        <v>31911</v>
      </c>
      <c r="H57" s="96">
        <f>+személyi!H57+munkaadj.!H57+dologi!H57+ellpbjutt!H57+mükpénz!H57+tartalék!H57+'elvonások,befizetések'!H58</f>
        <v>2178869</v>
      </c>
    </row>
    <row r="58" spans="1:9" ht="15.75" thickBot="1">
      <c r="A58" s="69"/>
      <c r="B58" s="37"/>
      <c r="C58" s="13"/>
      <c r="D58" s="80"/>
      <c r="E58" s="19">
        <f>+személyi!E58+munkaadj.!E58+dologi!E58+ellpbjutt!E58+mükpénz!E58+tartalék!E58+'elvonások,befizetések'!E59</f>
        <v>0</v>
      </c>
      <c r="F58" s="168"/>
      <c r="G58" s="168"/>
      <c r="H58" s="96">
        <f>+személyi!H58+munkaadj.!H58+dologi!H58+ellpbjutt!H58+mükpénz!H58+tartalék!H58+'elvonások,befizetések'!H59</f>
        <v>0</v>
      </c>
    </row>
    <row r="59" spans="1:9" ht="15.75" thickBot="1">
      <c r="A59" s="46"/>
      <c r="B59" s="299" t="s">
        <v>51</v>
      </c>
      <c r="C59" s="300"/>
      <c r="D59" s="300"/>
      <c r="E59" s="184">
        <f>+személyi!E59+munkaadj.!E59+dologi!E59+ellpbjutt!E59+mükpénz!E59+tartalék!E59+'elvonások,befizetések'!E59</f>
        <v>368484000</v>
      </c>
      <c r="F59" s="57">
        <f>+személyi!F59+munkaadj.!F59+dologi!F59+ellpbjutt!F59+mükpénz!F59+tartalék!F59+'elvonások,befizetések'!F59</f>
        <v>371218287</v>
      </c>
      <c r="G59" s="273">
        <f>+személyi!G59+munkaadj.!G59+dologi!G59+ellpbjutt!G59+mükpénz!G59+tartalék!G59+'elvonások,befizetések'!G59</f>
        <v>364682</v>
      </c>
      <c r="H59" s="183">
        <f>+személyi!H59+munkaadj.!H59+dologi!H59+ellpbjutt!H59+mükpénz!H59+tartalék!H59+'elvonások,befizetések'!H59</f>
        <v>371582969</v>
      </c>
      <c r="I59" s="150">
        <f>H59-E59</f>
        <v>3098969</v>
      </c>
    </row>
    <row r="60" spans="1:9" ht="15" thickBot="1">
      <c r="A60" s="52"/>
      <c r="B60" s="284"/>
      <c r="C60" s="210"/>
      <c r="D60" s="210"/>
      <c r="E60" s="163"/>
      <c r="F60" s="166"/>
      <c r="G60" s="166"/>
      <c r="H60" s="185"/>
    </row>
    <row r="61" spans="1:9" ht="15.75" thickBot="1">
      <c r="A61" s="46" t="s">
        <v>2</v>
      </c>
      <c r="B61" s="26"/>
      <c r="C61" s="27"/>
      <c r="D61" s="59" t="s">
        <v>43</v>
      </c>
      <c r="E61" s="166"/>
      <c r="F61" s="166"/>
      <c r="G61" s="166"/>
      <c r="H61" s="172"/>
    </row>
    <row r="62" spans="1:9" ht="15">
      <c r="A62" s="46"/>
      <c r="B62" s="51" t="s">
        <v>0</v>
      </c>
      <c r="C62" s="10"/>
      <c r="D62" s="36" t="s">
        <v>27</v>
      </c>
      <c r="E62" s="33">
        <f>+személyi!E62+munkaadj.!E62+dologi!E62+ellpbjutt!E62+mükpénz!E62+tartalék!E62+'elvonások,befizetések'!E62</f>
        <v>481243000</v>
      </c>
      <c r="F62" s="33">
        <f>+személyi!F62+munkaadj.!F62+dologi!F62+ellpbjutt!F62+mükpénz!F62+tartalék!F62+'elvonások,befizetések'!F62</f>
        <v>508045556</v>
      </c>
      <c r="G62" s="33">
        <f>+személyi!G62+munkaadj.!G62+dologi!G62+ellpbjutt!G62+mükpénz!G62+tartalék!G62+'elvonások,befizetések'!G62</f>
        <v>-4379651</v>
      </c>
      <c r="H62" s="102">
        <f>+személyi!H62+munkaadj.!H62+dologi!H62+ellpbjutt!H62+mükpénz!H62+tartalék!H62+'elvonások,befizetések'!H62</f>
        <v>503665905</v>
      </c>
      <c r="I62" s="150">
        <f>H62-E62</f>
        <v>22422905</v>
      </c>
    </row>
    <row r="63" spans="1:9" ht="15">
      <c r="A63" s="46"/>
      <c r="B63" s="51" t="s">
        <v>1</v>
      </c>
      <c r="C63" s="4"/>
      <c r="D63" s="5" t="s">
        <v>47</v>
      </c>
      <c r="E63" s="33">
        <f>+személyi!E63+munkaadj.!E63+dologi!E63+ellpbjutt!E63+mükpénz!E63+tartalék!E63+'elvonások,befizetések'!E63</f>
        <v>183061000</v>
      </c>
      <c r="F63" s="33">
        <f>+személyi!F63+munkaadj.!F63+dologi!F63+ellpbjutt!F63+mükpénz!F63+tartalék!F63+'elvonások,befizetések'!F63</f>
        <v>185524037</v>
      </c>
      <c r="G63" s="33">
        <f>+személyi!G63+munkaadj.!G63+dologi!G63+ellpbjutt!G63+mükpénz!G63+tartalék!G63+'elvonások,befizetések'!G63</f>
        <v>2548399</v>
      </c>
      <c r="H63" s="102">
        <f>+személyi!H63+munkaadj.!H63+dologi!H63+ellpbjutt!H63+mükpénz!H63+tartalék!H63+'elvonások,befizetések'!H63</f>
        <v>188072436</v>
      </c>
    </row>
    <row r="64" spans="1:9" ht="15.75" thickBot="1">
      <c r="A64" s="46"/>
      <c r="B64" s="197" t="s">
        <v>2</v>
      </c>
      <c r="C64" s="4"/>
      <c r="D64" s="5" t="s">
        <v>44</v>
      </c>
      <c r="E64" s="33">
        <f>+személyi!E64+munkaadj.!E64+dologi!E64+ellpbjutt!E64+mükpénz!E64+tartalék!E64+'elvonások,befizetések'!E64</f>
        <v>103719000</v>
      </c>
      <c r="F64" s="33">
        <f>+személyi!F64+munkaadj.!F64+dologi!F64+ellpbjutt!F64+mükpénz!F64+tartalék!F64+'elvonások,befizetések'!F64</f>
        <v>111221637</v>
      </c>
      <c r="G64" s="33">
        <f>+személyi!G64+munkaadj.!G64+dologi!G64+ellpbjutt!G64+mükpénz!G64+tartalék!G64+'elvonások,befizetések'!G64</f>
        <v>2222011</v>
      </c>
      <c r="H64" s="102">
        <f>+személyi!H64+munkaadj.!H64+dologi!H64+ellpbjutt!H64+mükpénz!H64+tartalék!H64+'elvonások,befizetések'!H64</f>
        <v>113443648</v>
      </c>
    </row>
    <row r="65" spans="1:10" s="2" customFormat="1" ht="17.25" customHeight="1" thickBot="1">
      <c r="A65" s="46"/>
      <c r="B65" s="198" t="s">
        <v>99</v>
      </c>
      <c r="C65" s="61"/>
      <c r="D65" s="170"/>
      <c r="E65" s="57">
        <f>+személyi!E65+munkaadj.!E65+dologi!E65+ellpbjutt!E65+mükpénz!E65+tartalék!E65+'elvonások,befizetések'!E65</f>
        <v>768023000</v>
      </c>
      <c r="F65" s="184">
        <f>+személyi!F65+munkaadj.!F65+dologi!F65+ellpbjutt!F65+mükpénz!F65+tartalék!F65+'elvonások,befizetések'!F65</f>
        <v>804791230</v>
      </c>
      <c r="G65" s="57">
        <f>+személyi!G65+munkaadj.!G65+dologi!G65+ellpbjutt!G65+mükpénz!G65+tartalék!G65+'elvonások,befizetések'!G65</f>
        <v>390759</v>
      </c>
      <c r="H65" s="183">
        <f>+személyi!H65+munkaadj.!H65+dologi!H65+ellpbjutt!H65+mükpénz!H65+tartalék!H65+'elvonások,befizetések'!H65</f>
        <v>805181989</v>
      </c>
      <c r="I65" s="151">
        <f>H65-E65</f>
        <v>37158989</v>
      </c>
      <c r="J65" s="152">
        <f>H65/E65</f>
        <v>1.0483826513008074</v>
      </c>
    </row>
    <row r="66" spans="1:10" s="2" customFormat="1" ht="15.75" thickBot="1">
      <c r="A66" s="46"/>
      <c r="B66" s="104"/>
      <c r="C66" s="7"/>
      <c r="D66" s="8"/>
      <c r="E66" s="163"/>
      <c r="F66" s="196"/>
      <c r="G66" s="196"/>
      <c r="H66" s="185"/>
    </row>
    <row r="67" spans="1:10" s="2" customFormat="1" ht="18" customHeight="1" thickBot="1">
      <c r="A67" s="46"/>
      <c r="B67" s="297" t="s">
        <v>42</v>
      </c>
      <c r="C67" s="298"/>
      <c r="D67" s="298"/>
      <c r="E67" s="57">
        <f>+személyi!E67+munkaadj.!E67+dologi!E67+ellpbjutt!E67+mükpénz!E67+tartalék!E67+'elvonások,befizetések'!E67</f>
        <v>1304807000</v>
      </c>
      <c r="F67" s="57">
        <f>+személyi!F67+munkaadj.!F67+dologi!F67+ellpbjutt!F67+mükpénz!F67+tartalék!F67+'elvonások,befizetések'!F67</f>
        <v>1412659484</v>
      </c>
      <c r="G67" s="57">
        <f>+személyi!G67+munkaadj.!G67+dologi!G67+ellpbjutt!G67+mükpénz!G67+tartalék!G67+'elvonások,befizetések'!G67</f>
        <v>-18716887</v>
      </c>
      <c r="H67" s="183">
        <f>+személyi!H67+munkaadj.!H67+dologi!H67+ellpbjutt!H67+mükpénz!H67+tartalék!H67+'elvonások,befizetések'!H67</f>
        <v>1393942597</v>
      </c>
    </row>
    <row r="68" spans="1:10" ht="15.75" thickBot="1">
      <c r="A68" s="46"/>
      <c r="B68" s="105"/>
      <c r="C68" s="14"/>
      <c r="D68" s="6"/>
      <c r="E68" s="163"/>
      <c r="F68" s="174"/>
      <c r="G68" s="174"/>
      <c r="H68" s="185"/>
    </row>
    <row r="69" spans="1:10" ht="18" customHeight="1" thickBot="1">
      <c r="A69" s="46"/>
      <c r="B69" s="25"/>
      <c r="C69" s="248"/>
      <c r="D69" s="15" t="s">
        <v>10</v>
      </c>
      <c r="E69" s="57">
        <f>+személyi!E69+munkaadj.!E69+dologi!E69+ellpbjutt!E69+mükpénz!E69+tartalék!E69+'elvonások,befizetések'!E69</f>
        <v>64503086</v>
      </c>
      <c r="F69" s="57">
        <f>+személyi!F69+munkaadj.!F69+dologi!F69+ellpbjutt!F69+mükpénz!F69+tartalék!F69+'elvonások,befizetések'!F69</f>
        <v>84544773</v>
      </c>
      <c r="G69" s="57">
        <f>+személyi!G69+munkaadj.!G69+dologi!G69+ellpbjutt!G69+mükpénz!G69+tartalék!G69+'elvonások,befizetések'!G69</f>
        <v>345179</v>
      </c>
      <c r="H69" s="95">
        <f>+személyi!H69+munkaadj.!H69+dologi!H69+ellpbjutt!H69+mükpénz!H69+tartalék!H69+'elvonások,befizetések'!H69</f>
        <v>84889952</v>
      </c>
    </row>
    <row r="70" spans="1:10" ht="15">
      <c r="A70" s="46"/>
      <c r="B70" s="283" t="s">
        <v>0</v>
      </c>
      <c r="C70" s="10"/>
      <c r="D70" s="247" t="s">
        <v>11</v>
      </c>
      <c r="E70" s="33">
        <f>+személyi!E70+munkaadj.!E70+dologi!E70+ellpbjutt!E70+mükpénz!E70+tartalék!E70+'elvonások,befizetések'!E70</f>
        <v>0</v>
      </c>
      <c r="F70" s="33">
        <f>+személyi!F70+munkaadj.!F70+dologi!F70+ellpbjutt!F70+mükpénz!F70+tartalék!F70+'elvonások,befizetések'!F70</f>
        <v>14979340</v>
      </c>
      <c r="G70" s="33">
        <f>+személyi!G70+munkaadj.!G70+dologi!G70+ellpbjutt!G70+mükpénz!G70+tartalék!G70+'elvonások,befizetések'!G70</f>
        <v>6150093</v>
      </c>
      <c r="H70" s="102">
        <f>+személyi!H70+munkaadj.!H70+dologi!H70+ellpbjutt!H70+mükpénz!H70+tartalék!H70+'elvonások,befizetések'!H70</f>
        <v>21129433</v>
      </c>
    </row>
    <row r="71" spans="1:10" ht="15">
      <c r="A71" s="46"/>
      <c r="B71" s="39" t="s">
        <v>1</v>
      </c>
      <c r="C71" s="4"/>
      <c r="D71" s="16" t="s">
        <v>12</v>
      </c>
      <c r="E71" s="19">
        <f>+személyi!E71+munkaadj.!E71+dologi!E71+ellpbjutt!E71+mükpénz!E71+tartalék!E71+'elvonások,befizetések'!E71</f>
        <v>64503086</v>
      </c>
      <c r="F71" s="19">
        <f>+személyi!F71+munkaadj.!F71+dologi!F71+ellpbjutt!F71+mükpénz!F71+tartalék!F71+'elvonások,befizetések'!F71</f>
        <v>69565433</v>
      </c>
      <c r="G71" s="19">
        <f>+személyi!G71+munkaadj.!G71+dologi!G71+ellpbjutt!G71+mükpénz!G71+tartalék!G71+'elvonások,befizetések'!G71</f>
        <v>-5804914</v>
      </c>
      <c r="H71" s="96">
        <f>+személyi!H71+munkaadj.!H71+dologi!H71+ellpbjutt!H71+mükpénz!H71+tartalék!H71+'elvonások,befizetések'!H71</f>
        <v>63760519</v>
      </c>
    </row>
    <row r="72" spans="1:10" ht="15.75" thickBot="1">
      <c r="A72" s="46"/>
      <c r="B72" s="106"/>
      <c r="C72" s="3"/>
      <c r="D72" s="17"/>
      <c r="E72" s="163"/>
      <c r="F72" s="165"/>
      <c r="G72" s="165"/>
      <c r="H72" s="185"/>
    </row>
    <row r="73" spans="1:10" ht="16.5" customHeight="1" thickBot="1">
      <c r="A73" s="46"/>
      <c r="B73" s="25"/>
      <c r="C73" s="253"/>
      <c r="D73" s="15" t="s">
        <v>25</v>
      </c>
      <c r="E73" s="35">
        <f>+személyi!E73+munkaadj.!E73+dologi!E73+ellpbjutt!E73+mükpénz!E73+tartalék!E73+'elvonások,befizetések'!E70</f>
        <v>125964000</v>
      </c>
      <c r="F73" s="35">
        <f>+személyi!F73+munkaadj.!F73+dologi!F73+ellpbjutt!F73+mükpénz!F73+tartalék!F73+'elvonások,befizetések'!F70</f>
        <v>131570570</v>
      </c>
      <c r="G73" s="35">
        <f>+személyi!G73+munkaadj.!G73+dologi!G73+ellpbjutt!G73+mükpénz!G73+tartalék!G73+'elvonások,befizetések'!G70</f>
        <v>12673</v>
      </c>
      <c r="H73" s="101">
        <f>+személyi!H73+munkaadj.!H73+dologi!H73+ellpbjutt!H73+mükpénz!H73+tartalék!H73+'elvonások,befizetések'!H70</f>
        <v>131583243</v>
      </c>
    </row>
    <row r="74" spans="1:10" ht="15.75" thickBot="1">
      <c r="A74" s="47"/>
      <c r="B74" s="274"/>
      <c r="C74" s="254"/>
      <c r="D74" s="285" t="s">
        <v>26</v>
      </c>
      <c r="E74" s="35">
        <f>+személyi!E74+munkaadj.!E74+dologi!E74+ellpbjutt!E74+mükpénz!E74+tartalék!E74+'elvonások,befizetések'!E71</f>
        <v>53298000</v>
      </c>
      <c r="F74" s="35">
        <f>+személyi!F74+munkaadj.!F74+dologi!F74+ellpbjutt!F74+mükpénz!F74+tartalék!F74+'elvonások,befizetések'!F71</f>
        <v>104987000</v>
      </c>
      <c r="G74" s="35">
        <f>+személyi!G74+munkaadj.!G74+dologi!G74+ellpbjutt!G74+mükpénz!G74+tartalék!G74+'elvonások,befizetések'!G71</f>
        <v>255050</v>
      </c>
      <c r="H74" s="101">
        <f>+személyi!H74+munkaadj.!H74+dologi!H74+ellpbjutt!H74+mükpénz!H74+tartalék!H74+'elvonások,befizetések'!H71</f>
        <v>105242050</v>
      </c>
    </row>
    <row r="75" spans="1:10" ht="18.75" customHeight="1" thickBot="1">
      <c r="A75" s="48" t="s">
        <v>28</v>
      </c>
      <c r="B75" s="49"/>
      <c r="C75" s="50"/>
      <c r="D75" s="266"/>
      <c r="E75" s="57">
        <f>+személyi!E75+munkaadj.!E75+dologi!E75+ellpbjutt!E75+mükpénz!E75+tartalék!E75+'elvonások,befizetések'!E75</f>
        <v>1548572086</v>
      </c>
      <c r="F75" s="57">
        <f>+személyi!F75+munkaadj.!F75+dologi!F75+ellpbjutt!F75+mükpénz!F75+tartalék!F75+'elvonások,befizetések'!F75</f>
        <v>1733761827</v>
      </c>
      <c r="G75" s="57">
        <f>+személyi!G75+munkaadj.!G75+dologi!G75+ellpbjutt!G75+mükpénz!G75+tartalék!G75+'elvonások,befizetések'!G75</f>
        <v>-18103985</v>
      </c>
      <c r="H75" s="95">
        <f>+személyi!H75+munkaadj.!H75+dologi!H75+ellpbjutt!H75+mükpénz!H75+tartalék!H75+'elvonások,befizetések'!H75</f>
        <v>1715657842</v>
      </c>
    </row>
    <row r="76" spans="1:10" ht="14.25">
      <c r="E76" s="20"/>
      <c r="F76" s="20"/>
      <c r="G76" s="20"/>
      <c r="H76" s="20"/>
    </row>
    <row r="77" spans="1:10" ht="14.25">
      <c r="E77" s="20"/>
      <c r="F77" s="20"/>
      <c r="G77" s="20"/>
      <c r="H77" s="20"/>
    </row>
    <row r="78" spans="1:10" ht="14.25">
      <c r="E78" s="20"/>
      <c r="F78" s="20"/>
      <c r="G78" s="20"/>
      <c r="H78" s="20"/>
    </row>
    <row r="79" spans="1:10" ht="14.25">
      <c r="E79" s="20"/>
      <c r="F79" s="20"/>
      <c r="G79" s="20"/>
      <c r="H79" s="20"/>
    </row>
    <row r="80" spans="1:10" ht="14.25">
      <c r="E80" s="20"/>
      <c r="F80" s="20"/>
      <c r="G80" s="20"/>
      <c r="H80" s="20"/>
    </row>
    <row r="81" spans="5:8" ht="14.25">
      <c r="E81" s="20"/>
      <c r="F81" s="20"/>
      <c r="G81" s="20"/>
      <c r="H81" s="20"/>
    </row>
    <row r="82" spans="5:8" ht="14.25">
      <c r="E82" s="20"/>
      <c r="F82" s="20"/>
      <c r="G82" s="20"/>
      <c r="H82" s="20"/>
    </row>
    <row r="83" spans="5:8" ht="14.25">
      <c r="E83" s="20"/>
      <c r="F83" s="20"/>
      <c r="G83" s="20"/>
      <c r="H83" s="20"/>
    </row>
    <row r="84" spans="5:8" ht="14.25">
      <c r="E84" s="20"/>
      <c r="F84" s="20"/>
      <c r="G84" s="20"/>
      <c r="H84" s="20"/>
    </row>
  </sheetData>
  <mergeCells count="3">
    <mergeCell ref="B43:D43"/>
    <mergeCell ref="B59:D59"/>
    <mergeCell ref="B67:D67"/>
  </mergeCells>
  <phoneticPr fontId="2" type="noConversion"/>
  <printOptions horizontalCentered="1" verticalCentered="1"/>
  <pageMargins left="0.19685039370078741" right="0.19685039370078741" top="1.0629921259842521" bottom="0.39370078740157483" header="0.55118110236220474" footer="0.15748031496062992"/>
  <pageSetup paperSize="9" scale="64" orientation="portrait" r:id="rId1"/>
  <headerFooter alignWithMargins="0">
    <oddHeader xml:space="preserve">&amp;L
Működési kiadás
összesen
&amp;C&amp;"MS Sans Serif,Félkövér""10. mell. a 8/2016. (II.25.) Ör."
Balatonalmádi Város Önkormányzata 
   2016. évi költségvetés műk. kiad. (Ft)&amp;R&amp;"MS Sans Serif,Félkövér"9. melléklet a 23/2016.(XII.16.)
önkormányzati rendelethez </oddHeader>
    <oddFooter>&amp;C&amp;P. oldal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/>
  <dimension ref="A1:L84"/>
  <sheetViews>
    <sheetView zoomScaleNormal="100" zoomScaleSheet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1" max="1" width="8.7109375" style="22" customWidth="1"/>
    <col min="2" max="2" width="6.42578125" style="18" customWidth="1"/>
    <col min="3" max="3" width="11.140625" style="18" customWidth="1"/>
    <col min="4" max="4" width="65.85546875" style="18" customWidth="1"/>
    <col min="5" max="5" width="15.42578125" style="18" bestFit="1" customWidth="1"/>
    <col min="6" max="7" width="14.85546875" style="18" customWidth="1"/>
    <col min="8" max="8" width="15.42578125" style="18" bestFit="1" customWidth="1"/>
    <col min="9" max="9" width="10.28515625" style="65" customWidth="1"/>
    <col min="10" max="11" width="12.28515625" style="18" customWidth="1"/>
    <col min="12" max="12" width="14.85546875" style="18" customWidth="1"/>
    <col min="13" max="16384" width="9.140625" style="18"/>
  </cols>
  <sheetData>
    <row r="1" spans="1:12" ht="18" customHeight="1">
      <c r="A1" s="45" t="s">
        <v>20</v>
      </c>
      <c r="B1" s="203" t="s">
        <v>22</v>
      </c>
      <c r="C1" s="200"/>
      <c r="D1" s="200"/>
      <c r="E1" s="291" t="s">
        <v>100</v>
      </c>
      <c r="F1" s="291" t="s">
        <v>100</v>
      </c>
      <c r="G1" s="291" t="s">
        <v>138</v>
      </c>
      <c r="H1" s="291" t="s">
        <v>115</v>
      </c>
      <c r="I1" s="301" t="s">
        <v>49</v>
      </c>
      <c r="J1" s="302"/>
      <c r="K1" s="302"/>
      <c r="L1" s="303"/>
    </row>
    <row r="2" spans="1:12" ht="30.75" customHeight="1" thickBot="1">
      <c r="A2" s="63" t="s">
        <v>21</v>
      </c>
      <c r="B2" s="204" t="s">
        <v>23</v>
      </c>
      <c r="C2" s="201"/>
      <c r="D2" s="206" t="s">
        <v>54</v>
      </c>
      <c r="E2" s="292" t="s">
        <v>24</v>
      </c>
      <c r="F2" s="293" t="s">
        <v>150</v>
      </c>
      <c r="G2" s="293" t="s">
        <v>139</v>
      </c>
      <c r="H2" s="293" t="s">
        <v>152</v>
      </c>
      <c r="I2" s="215" t="s">
        <v>24</v>
      </c>
      <c r="J2" s="217" t="s">
        <v>151</v>
      </c>
      <c r="K2" s="217" t="s">
        <v>116</v>
      </c>
      <c r="L2" s="191" t="s">
        <v>152</v>
      </c>
    </row>
    <row r="3" spans="1:12" ht="15.75" thickBot="1">
      <c r="A3" s="64" t="s">
        <v>0</v>
      </c>
      <c r="B3" s="205" t="s">
        <v>1</v>
      </c>
      <c r="C3" s="202" t="s">
        <v>2</v>
      </c>
      <c r="D3" s="190" t="s">
        <v>3</v>
      </c>
      <c r="E3" s="190" t="s">
        <v>4</v>
      </c>
      <c r="F3" s="190" t="s">
        <v>5</v>
      </c>
      <c r="G3" s="202" t="s">
        <v>6</v>
      </c>
      <c r="H3" s="207" t="s">
        <v>7</v>
      </c>
      <c r="I3" s="64" t="s">
        <v>8</v>
      </c>
      <c r="J3" s="190" t="s">
        <v>9</v>
      </c>
      <c r="K3" s="190" t="s">
        <v>13</v>
      </c>
      <c r="L3" s="216" t="s">
        <v>14</v>
      </c>
    </row>
    <row r="4" spans="1:12" ht="15">
      <c r="A4" s="72" t="s">
        <v>0</v>
      </c>
      <c r="B4" s="67"/>
      <c r="C4" s="68"/>
      <c r="D4" s="68" t="s">
        <v>45</v>
      </c>
      <c r="E4" s="154"/>
      <c r="F4" s="154"/>
      <c r="G4" s="154"/>
      <c r="H4" s="75"/>
      <c r="I4" s="214"/>
      <c r="L4" s="180"/>
    </row>
    <row r="5" spans="1:12" ht="15">
      <c r="A5" s="46"/>
      <c r="B5" s="39" t="s">
        <v>0</v>
      </c>
      <c r="C5" s="76" t="s">
        <v>55</v>
      </c>
      <c r="D5" s="5" t="s">
        <v>67</v>
      </c>
      <c r="E5" s="19">
        <v>108000</v>
      </c>
      <c r="F5" s="19">
        <v>108000</v>
      </c>
      <c r="G5" s="19">
        <v>0</v>
      </c>
      <c r="H5" s="19">
        <f>SUM(F5:G5)</f>
        <v>108000</v>
      </c>
      <c r="I5" s="218">
        <v>0</v>
      </c>
      <c r="J5" s="225">
        <v>0</v>
      </c>
      <c r="K5" s="225">
        <v>0</v>
      </c>
      <c r="L5" s="222">
        <f t="shared" ref="L5:L31" si="0">SUM(I5:K5)</f>
        <v>0</v>
      </c>
    </row>
    <row r="6" spans="1:12" ht="15">
      <c r="A6" s="46"/>
      <c r="B6" s="39" t="s">
        <v>1</v>
      </c>
      <c r="C6" s="76" t="s">
        <v>56</v>
      </c>
      <c r="D6" s="5" t="s">
        <v>68</v>
      </c>
      <c r="E6" s="54">
        <v>227000</v>
      </c>
      <c r="F6" s="54">
        <v>227000</v>
      </c>
      <c r="G6" s="19">
        <v>0</v>
      </c>
      <c r="H6" s="19">
        <f t="shared" ref="H6:H29" si="1">SUM(F6:G6)</f>
        <v>227000</v>
      </c>
      <c r="I6" s="218">
        <v>0</v>
      </c>
      <c r="J6" s="225">
        <v>0</v>
      </c>
      <c r="K6" s="225">
        <v>0</v>
      </c>
      <c r="L6" s="222">
        <f t="shared" si="0"/>
        <v>0</v>
      </c>
    </row>
    <row r="7" spans="1:12" ht="15">
      <c r="A7" s="46"/>
      <c r="B7" s="39" t="s">
        <v>2</v>
      </c>
      <c r="C7" s="76" t="s">
        <v>57</v>
      </c>
      <c r="D7" s="5" t="s">
        <v>69</v>
      </c>
      <c r="E7" s="54">
        <v>593000</v>
      </c>
      <c r="F7" s="54">
        <v>997000</v>
      </c>
      <c r="G7" s="19">
        <v>100000</v>
      </c>
      <c r="H7" s="19">
        <f t="shared" si="1"/>
        <v>1097000</v>
      </c>
      <c r="I7" s="218">
        <v>0</v>
      </c>
      <c r="J7" s="225">
        <v>0</v>
      </c>
      <c r="K7" s="225">
        <v>0</v>
      </c>
      <c r="L7" s="222">
        <f t="shared" si="0"/>
        <v>0</v>
      </c>
    </row>
    <row r="8" spans="1:12" ht="15">
      <c r="A8" s="46"/>
      <c r="B8" s="39" t="s">
        <v>3</v>
      </c>
      <c r="C8" s="76" t="s">
        <v>58</v>
      </c>
      <c r="D8" s="5" t="s">
        <v>70</v>
      </c>
      <c r="E8" s="54">
        <v>300000</v>
      </c>
      <c r="F8" s="54">
        <v>300000</v>
      </c>
      <c r="G8" s="19">
        <v>0</v>
      </c>
      <c r="H8" s="19">
        <f t="shared" si="1"/>
        <v>300000</v>
      </c>
      <c r="I8" s="218">
        <v>0</v>
      </c>
      <c r="J8" s="225">
        <v>0</v>
      </c>
      <c r="K8" s="225">
        <v>0</v>
      </c>
      <c r="L8" s="222">
        <f t="shared" si="0"/>
        <v>0</v>
      </c>
    </row>
    <row r="9" spans="1:12" ht="15">
      <c r="A9" s="46"/>
      <c r="B9" s="39" t="s">
        <v>4</v>
      </c>
      <c r="C9" s="13">
        <v>101150</v>
      </c>
      <c r="D9" s="60" t="s">
        <v>71</v>
      </c>
      <c r="E9" s="70">
        <v>0</v>
      </c>
      <c r="F9" s="54">
        <v>0</v>
      </c>
      <c r="G9" s="19">
        <v>0</v>
      </c>
      <c r="H9" s="19">
        <f t="shared" si="1"/>
        <v>0</v>
      </c>
      <c r="I9" s="218">
        <v>0</v>
      </c>
      <c r="J9" s="225">
        <v>0</v>
      </c>
      <c r="K9" s="225">
        <v>0</v>
      </c>
      <c r="L9" s="222">
        <f t="shared" si="0"/>
        <v>0</v>
      </c>
    </row>
    <row r="10" spans="1:12" ht="15">
      <c r="A10" s="46"/>
      <c r="B10" s="39" t="s">
        <v>5</v>
      </c>
      <c r="C10" s="9">
        <v>107060</v>
      </c>
      <c r="D10" s="5" t="s">
        <v>72</v>
      </c>
      <c r="E10" s="54">
        <v>0</v>
      </c>
      <c r="F10" s="54">
        <v>0</v>
      </c>
      <c r="G10" s="19">
        <v>0</v>
      </c>
      <c r="H10" s="19">
        <f t="shared" si="1"/>
        <v>0</v>
      </c>
      <c r="I10" s="218">
        <v>0</v>
      </c>
      <c r="J10" s="225">
        <v>0</v>
      </c>
      <c r="K10" s="225">
        <v>0</v>
      </c>
      <c r="L10" s="222">
        <f t="shared" si="0"/>
        <v>0</v>
      </c>
    </row>
    <row r="11" spans="1:12" ht="15">
      <c r="A11" s="46"/>
      <c r="B11" s="39" t="s">
        <v>6</v>
      </c>
      <c r="C11" s="11">
        <v>107013</v>
      </c>
      <c r="D11" s="36" t="s">
        <v>87</v>
      </c>
      <c r="E11" s="89">
        <v>0</v>
      </c>
      <c r="F11" s="155">
        <v>0</v>
      </c>
      <c r="G11" s="19">
        <v>0</v>
      </c>
      <c r="H11" s="19">
        <f t="shared" si="1"/>
        <v>0</v>
      </c>
      <c r="I11" s="218">
        <v>0</v>
      </c>
      <c r="J11" s="225">
        <v>0</v>
      </c>
      <c r="K11" s="225">
        <v>0</v>
      </c>
      <c r="L11" s="222">
        <f t="shared" si="0"/>
        <v>0</v>
      </c>
    </row>
    <row r="12" spans="1:12" ht="15">
      <c r="A12" s="46"/>
      <c r="B12" s="39" t="s">
        <v>7</v>
      </c>
      <c r="C12" s="77" t="s">
        <v>85</v>
      </c>
      <c r="D12" s="36" t="s">
        <v>86</v>
      </c>
      <c r="E12" s="54">
        <v>0</v>
      </c>
      <c r="F12" s="155">
        <v>20000</v>
      </c>
      <c r="G12" s="19">
        <v>10000</v>
      </c>
      <c r="H12" s="19">
        <f t="shared" si="1"/>
        <v>30000</v>
      </c>
      <c r="I12" s="218">
        <v>0</v>
      </c>
      <c r="J12" s="225">
        <v>0</v>
      </c>
      <c r="K12" s="225">
        <v>0</v>
      </c>
      <c r="L12" s="222">
        <f t="shared" si="0"/>
        <v>0</v>
      </c>
    </row>
    <row r="13" spans="1:12" ht="15">
      <c r="A13" s="46"/>
      <c r="B13" s="39" t="s">
        <v>8</v>
      </c>
      <c r="C13" s="82" t="s">
        <v>59</v>
      </c>
      <c r="D13" s="36" t="s">
        <v>32</v>
      </c>
      <c r="E13" s="54">
        <v>829000</v>
      </c>
      <c r="F13" s="155">
        <v>1143700</v>
      </c>
      <c r="G13" s="19">
        <v>0</v>
      </c>
      <c r="H13" s="19">
        <f t="shared" si="1"/>
        <v>1143700</v>
      </c>
      <c r="I13" s="218">
        <f>5/12</f>
        <v>0.41666666666666669</v>
      </c>
      <c r="J13" s="225">
        <v>0.42</v>
      </c>
      <c r="K13" s="225">
        <v>0</v>
      </c>
      <c r="L13" s="222">
        <f>SUM(J13:K13)</f>
        <v>0.42</v>
      </c>
    </row>
    <row r="14" spans="1:12" s="21" customFormat="1" ht="15">
      <c r="A14" s="46"/>
      <c r="B14" s="39" t="s">
        <v>9</v>
      </c>
      <c r="C14" s="76" t="s">
        <v>60</v>
      </c>
      <c r="D14" s="5" t="s">
        <v>30</v>
      </c>
      <c r="E14" s="54">
        <v>948000</v>
      </c>
      <c r="F14" s="155">
        <v>781311</v>
      </c>
      <c r="G14" s="19">
        <v>100000</v>
      </c>
      <c r="H14" s="19">
        <f t="shared" si="1"/>
        <v>881311</v>
      </c>
      <c r="I14" s="218">
        <v>0</v>
      </c>
      <c r="J14" s="225">
        <v>0</v>
      </c>
      <c r="K14" s="225">
        <v>0</v>
      </c>
      <c r="L14" s="222">
        <f t="shared" si="0"/>
        <v>0</v>
      </c>
    </row>
    <row r="15" spans="1:12" ht="15">
      <c r="A15" s="46"/>
      <c r="B15" s="39" t="s">
        <v>13</v>
      </c>
      <c r="C15" s="76" t="s">
        <v>61</v>
      </c>
      <c r="D15" s="5" t="s">
        <v>73</v>
      </c>
      <c r="E15" s="54">
        <v>0</v>
      </c>
      <c r="F15" s="155">
        <v>1135000</v>
      </c>
      <c r="G15" s="19">
        <v>-100000</v>
      </c>
      <c r="H15" s="19">
        <f t="shared" si="1"/>
        <v>1035000</v>
      </c>
      <c r="I15" s="218">
        <v>0</v>
      </c>
      <c r="J15" s="225">
        <v>0</v>
      </c>
      <c r="K15" s="225">
        <v>0</v>
      </c>
      <c r="L15" s="222">
        <f t="shared" si="0"/>
        <v>0</v>
      </c>
    </row>
    <row r="16" spans="1:12" ht="15">
      <c r="A16" s="46"/>
      <c r="B16" s="39" t="s">
        <v>14</v>
      </c>
      <c r="C16" s="76" t="s">
        <v>118</v>
      </c>
      <c r="D16" s="5" t="s">
        <v>119</v>
      </c>
      <c r="E16" s="54">
        <v>0</v>
      </c>
      <c r="F16" s="155">
        <v>0</v>
      </c>
      <c r="G16" s="19">
        <v>0</v>
      </c>
      <c r="H16" s="19">
        <f t="shared" si="1"/>
        <v>0</v>
      </c>
      <c r="I16" s="218">
        <v>0</v>
      </c>
      <c r="J16" s="225">
        <v>0</v>
      </c>
      <c r="K16" s="225">
        <v>0</v>
      </c>
      <c r="L16" s="222">
        <f t="shared" si="0"/>
        <v>0</v>
      </c>
    </row>
    <row r="17" spans="1:12" ht="15">
      <c r="A17" s="46"/>
      <c r="B17" s="39" t="s">
        <v>15</v>
      </c>
      <c r="C17" s="76">
        <v>72112</v>
      </c>
      <c r="D17" s="5" t="s">
        <v>137</v>
      </c>
      <c r="E17" s="54">
        <v>0</v>
      </c>
      <c r="F17" s="155">
        <v>0</v>
      </c>
      <c r="G17" s="19">
        <v>0</v>
      </c>
      <c r="H17" s="19">
        <f t="shared" si="1"/>
        <v>0</v>
      </c>
      <c r="I17" s="218">
        <v>0</v>
      </c>
      <c r="J17" s="225">
        <v>0</v>
      </c>
      <c r="K17" s="225">
        <v>0</v>
      </c>
      <c r="L17" s="222">
        <f t="shared" si="0"/>
        <v>0</v>
      </c>
    </row>
    <row r="18" spans="1:12" ht="15">
      <c r="A18" s="46"/>
      <c r="B18" s="39" t="s">
        <v>16</v>
      </c>
      <c r="C18" s="76" t="s">
        <v>62</v>
      </c>
      <c r="D18" s="5" t="s">
        <v>31</v>
      </c>
      <c r="E18" s="54">
        <v>0</v>
      </c>
      <c r="F18" s="155">
        <v>0</v>
      </c>
      <c r="G18" s="19">
        <v>0</v>
      </c>
      <c r="H18" s="19">
        <f t="shared" si="1"/>
        <v>0</v>
      </c>
      <c r="I18" s="218">
        <v>0</v>
      </c>
      <c r="J18" s="225">
        <v>0</v>
      </c>
      <c r="K18" s="225">
        <v>0</v>
      </c>
      <c r="L18" s="222">
        <f t="shared" si="0"/>
        <v>0</v>
      </c>
    </row>
    <row r="19" spans="1:12" ht="15" customHeight="1">
      <c r="A19" s="46"/>
      <c r="B19" s="39" t="s">
        <v>17</v>
      </c>
      <c r="C19" s="76" t="s">
        <v>63</v>
      </c>
      <c r="D19" s="5" t="s">
        <v>53</v>
      </c>
      <c r="E19" s="54">
        <v>0</v>
      </c>
      <c r="F19" s="155">
        <v>0</v>
      </c>
      <c r="G19" s="19">
        <v>0</v>
      </c>
      <c r="H19" s="19">
        <f t="shared" si="1"/>
        <v>0</v>
      </c>
      <c r="I19" s="218">
        <v>0</v>
      </c>
      <c r="J19" s="225">
        <v>0</v>
      </c>
      <c r="K19" s="225">
        <v>0</v>
      </c>
      <c r="L19" s="222">
        <f t="shared" si="0"/>
        <v>0</v>
      </c>
    </row>
    <row r="20" spans="1:12" ht="15">
      <c r="A20" s="46"/>
      <c r="B20" s="39" t="s">
        <v>18</v>
      </c>
      <c r="C20" s="76" t="s">
        <v>64</v>
      </c>
      <c r="D20" s="5" t="s">
        <v>74</v>
      </c>
      <c r="E20" s="54">
        <v>0</v>
      </c>
      <c r="F20" s="155">
        <v>0</v>
      </c>
      <c r="G20" s="19">
        <v>0</v>
      </c>
      <c r="H20" s="19">
        <f t="shared" si="1"/>
        <v>0</v>
      </c>
      <c r="I20" s="218">
        <v>0</v>
      </c>
      <c r="J20" s="225">
        <v>0</v>
      </c>
      <c r="K20" s="225">
        <v>0</v>
      </c>
      <c r="L20" s="222">
        <f t="shared" si="0"/>
        <v>0</v>
      </c>
    </row>
    <row r="21" spans="1:12" ht="15">
      <c r="A21" s="46"/>
      <c r="B21" s="39" t="s">
        <v>19</v>
      </c>
      <c r="C21" s="76" t="s">
        <v>91</v>
      </c>
      <c r="D21" s="85" t="s">
        <v>90</v>
      </c>
      <c r="E21" s="54">
        <v>0</v>
      </c>
      <c r="F21" s="155">
        <v>0</v>
      </c>
      <c r="G21" s="19">
        <v>0</v>
      </c>
      <c r="H21" s="19">
        <f t="shared" si="1"/>
        <v>0</v>
      </c>
      <c r="I21" s="218">
        <v>0</v>
      </c>
      <c r="J21" s="225">
        <v>0</v>
      </c>
      <c r="K21" s="225">
        <v>0</v>
      </c>
      <c r="L21" s="222">
        <f t="shared" si="0"/>
        <v>0</v>
      </c>
    </row>
    <row r="22" spans="1:12" ht="15">
      <c r="A22" s="46"/>
      <c r="B22" s="39" t="s">
        <v>34</v>
      </c>
      <c r="C22" s="83" t="s">
        <v>88</v>
      </c>
      <c r="D22" s="84" t="s">
        <v>89</v>
      </c>
      <c r="E22" s="54">
        <v>0</v>
      </c>
      <c r="F22" s="155">
        <v>0</v>
      </c>
      <c r="G22" s="19">
        <v>0</v>
      </c>
      <c r="H22" s="19">
        <f t="shared" si="1"/>
        <v>0</v>
      </c>
      <c r="I22" s="218">
        <v>0</v>
      </c>
      <c r="J22" s="225">
        <v>0</v>
      </c>
      <c r="K22" s="225">
        <v>0</v>
      </c>
      <c r="L22" s="222">
        <f t="shared" si="0"/>
        <v>0</v>
      </c>
    </row>
    <row r="23" spans="1:12" ht="15" customHeight="1">
      <c r="A23" s="46"/>
      <c r="B23" s="39" t="s">
        <v>35</v>
      </c>
      <c r="C23" s="78" t="s">
        <v>77</v>
      </c>
      <c r="D23" s="38" t="s">
        <v>94</v>
      </c>
      <c r="E23" s="54">
        <v>19277000</v>
      </c>
      <c r="F23" s="155">
        <v>19605000</v>
      </c>
      <c r="G23" s="19">
        <v>80000</v>
      </c>
      <c r="H23" s="19">
        <f t="shared" si="1"/>
        <v>19685000</v>
      </c>
      <c r="I23" s="218">
        <v>1</v>
      </c>
      <c r="J23" s="225">
        <v>1</v>
      </c>
      <c r="K23" s="225">
        <v>0</v>
      </c>
      <c r="L23" s="222">
        <f>SUM(J23:K23)</f>
        <v>1</v>
      </c>
    </row>
    <row r="24" spans="1:12" ht="15">
      <c r="A24" s="46"/>
      <c r="B24" s="39" t="s">
        <v>36</v>
      </c>
      <c r="C24" s="76" t="s">
        <v>66</v>
      </c>
      <c r="D24" s="5" t="s">
        <v>76</v>
      </c>
      <c r="E24" s="54">
        <v>1015000</v>
      </c>
      <c r="F24" s="155">
        <v>1015000</v>
      </c>
      <c r="G24" s="19">
        <v>-710000</v>
      </c>
      <c r="H24" s="19">
        <f t="shared" si="1"/>
        <v>305000</v>
      </c>
      <c r="I24" s="218">
        <v>0.85</v>
      </c>
      <c r="J24" s="225">
        <v>0.85</v>
      </c>
      <c r="K24" s="225">
        <v>0</v>
      </c>
      <c r="L24" s="222">
        <f>SUM(J24:K24)</f>
        <v>0.85</v>
      </c>
    </row>
    <row r="25" spans="1:12" ht="15">
      <c r="A25" s="46"/>
      <c r="B25" s="39" t="s">
        <v>50</v>
      </c>
      <c r="C25" s="94" t="s">
        <v>96</v>
      </c>
      <c r="D25" s="5" t="s">
        <v>95</v>
      </c>
      <c r="E25" s="54">
        <v>0</v>
      </c>
      <c r="F25" s="155">
        <v>0</v>
      </c>
      <c r="G25" s="19">
        <v>0</v>
      </c>
      <c r="H25" s="19">
        <f t="shared" si="1"/>
        <v>0</v>
      </c>
      <c r="I25" s="218">
        <v>0</v>
      </c>
      <c r="J25" s="225">
        <v>0</v>
      </c>
      <c r="K25" s="225">
        <v>0</v>
      </c>
      <c r="L25" s="222">
        <f t="shared" si="0"/>
        <v>0</v>
      </c>
    </row>
    <row r="26" spans="1:12" ht="15">
      <c r="A26" s="46"/>
      <c r="B26" s="39" t="s">
        <v>37</v>
      </c>
      <c r="C26" s="94" t="s">
        <v>101</v>
      </c>
      <c r="D26" s="97" t="s">
        <v>102</v>
      </c>
      <c r="E26" s="54">
        <v>0</v>
      </c>
      <c r="F26" s="155">
        <v>0</v>
      </c>
      <c r="G26" s="19">
        <v>0</v>
      </c>
      <c r="H26" s="19">
        <f t="shared" si="1"/>
        <v>0</v>
      </c>
      <c r="I26" s="218">
        <v>0</v>
      </c>
      <c r="J26" s="225">
        <v>0</v>
      </c>
      <c r="K26" s="225">
        <v>0</v>
      </c>
      <c r="L26" s="222">
        <f t="shared" si="0"/>
        <v>0</v>
      </c>
    </row>
    <row r="27" spans="1:12" ht="15">
      <c r="A27" s="46"/>
      <c r="B27" s="39" t="s">
        <v>38</v>
      </c>
      <c r="C27" s="98" t="s">
        <v>97</v>
      </c>
      <c r="D27" s="97" t="s">
        <v>98</v>
      </c>
      <c r="E27" s="54">
        <v>0</v>
      </c>
      <c r="F27" s="155">
        <v>0</v>
      </c>
      <c r="G27" s="19">
        <v>0</v>
      </c>
      <c r="H27" s="19">
        <f t="shared" si="1"/>
        <v>0</v>
      </c>
      <c r="I27" s="218">
        <v>0</v>
      </c>
      <c r="J27" s="225">
        <v>0</v>
      </c>
      <c r="K27" s="225">
        <v>0</v>
      </c>
      <c r="L27" s="222">
        <f t="shared" si="0"/>
        <v>0</v>
      </c>
    </row>
    <row r="28" spans="1:12" ht="15">
      <c r="A28" s="46"/>
      <c r="B28" s="39" t="s">
        <v>39</v>
      </c>
      <c r="C28" s="98" t="s">
        <v>146</v>
      </c>
      <c r="D28" s="97" t="s">
        <v>147</v>
      </c>
      <c r="E28" s="54">
        <v>0</v>
      </c>
      <c r="F28" s="155">
        <v>0</v>
      </c>
      <c r="G28" s="19">
        <v>0</v>
      </c>
      <c r="H28" s="19">
        <v>0</v>
      </c>
      <c r="I28" s="218">
        <v>0</v>
      </c>
      <c r="J28" s="225">
        <v>0</v>
      </c>
      <c r="K28" s="225">
        <v>0</v>
      </c>
      <c r="L28" s="222">
        <f>SUM(I28:K28)</f>
        <v>0</v>
      </c>
    </row>
    <row r="29" spans="1:12" ht="15">
      <c r="A29" s="46"/>
      <c r="B29" s="39" t="s">
        <v>40</v>
      </c>
      <c r="C29" s="98" t="s">
        <v>134</v>
      </c>
      <c r="D29" s="97" t="s">
        <v>135</v>
      </c>
      <c r="E29" s="54">
        <v>0</v>
      </c>
      <c r="F29" s="155">
        <v>0</v>
      </c>
      <c r="G29" s="19">
        <v>0</v>
      </c>
      <c r="H29" s="19">
        <f t="shared" si="1"/>
        <v>0</v>
      </c>
      <c r="I29" s="218">
        <v>0</v>
      </c>
      <c r="J29" s="225">
        <v>0</v>
      </c>
      <c r="K29" s="225">
        <v>0</v>
      </c>
      <c r="L29" s="222">
        <f t="shared" si="0"/>
        <v>0</v>
      </c>
    </row>
    <row r="30" spans="1:12" ht="15">
      <c r="A30" s="46"/>
      <c r="B30" s="121"/>
      <c r="C30" s="124"/>
      <c r="D30" s="125" t="s">
        <v>33</v>
      </c>
      <c r="E30" s="126">
        <v>0</v>
      </c>
      <c r="F30" s="158">
        <v>0</v>
      </c>
      <c r="G30" s="122">
        <v>0</v>
      </c>
      <c r="H30" s="122">
        <f t="shared" ref="H30:H39" si="2">SUM(E30:G30)</f>
        <v>0</v>
      </c>
      <c r="I30" s="219">
        <v>0</v>
      </c>
      <c r="J30" s="226">
        <v>0</v>
      </c>
      <c r="K30" s="226">
        <v>0</v>
      </c>
      <c r="L30" s="223">
        <f t="shared" si="0"/>
        <v>0</v>
      </c>
    </row>
    <row r="31" spans="1:12" ht="15">
      <c r="A31" s="46"/>
      <c r="B31" s="39" t="s">
        <v>41</v>
      </c>
      <c r="C31" s="94"/>
      <c r="D31" s="97" t="s">
        <v>123</v>
      </c>
      <c r="E31" s="54">
        <v>0</v>
      </c>
      <c r="F31" s="155">
        <v>0</v>
      </c>
      <c r="G31" s="19">
        <v>0</v>
      </c>
      <c r="H31" s="19">
        <f>SUM(E31:G31)</f>
        <v>0</v>
      </c>
      <c r="I31" s="218">
        <v>0</v>
      </c>
      <c r="J31" s="225">
        <v>0</v>
      </c>
      <c r="K31" s="225">
        <v>0</v>
      </c>
      <c r="L31" s="222">
        <f t="shared" si="0"/>
        <v>0</v>
      </c>
    </row>
    <row r="32" spans="1:12" ht="15">
      <c r="A32" s="46"/>
      <c r="B32" s="39" t="s">
        <v>48</v>
      </c>
      <c r="C32" s="94"/>
      <c r="D32" s="97" t="s">
        <v>125</v>
      </c>
      <c r="E32" s="54">
        <v>0</v>
      </c>
      <c r="F32" s="155">
        <v>556462</v>
      </c>
      <c r="G32" s="19">
        <v>26800</v>
      </c>
      <c r="H32" s="19">
        <f>SUM(F32:G32)</f>
        <v>583262</v>
      </c>
      <c r="I32" s="218">
        <v>0</v>
      </c>
      <c r="J32" s="225">
        <v>0</v>
      </c>
      <c r="K32" s="225">
        <v>0</v>
      </c>
      <c r="L32" s="222">
        <v>0</v>
      </c>
    </row>
    <row r="33" spans="1:12" ht="15">
      <c r="A33" s="46"/>
      <c r="B33" s="39" t="s">
        <v>117</v>
      </c>
      <c r="C33" s="94"/>
      <c r="D33" s="97" t="s">
        <v>143</v>
      </c>
      <c r="E33" s="54">
        <v>0</v>
      </c>
      <c r="F33" s="155">
        <v>0</v>
      </c>
      <c r="G33" s="19">
        <v>0</v>
      </c>
      <c r="H33" s="19">
        <f>SUM(F33:G33)</f>
        <v>0</v>
      </c>
      <c r="I33" s="218">
        <v>0</v>
      </c>
      <c r="J33" s="225">
        <v>0</v>
      </c>
      <c r="K33" s="225">
        <v>0</v>
      </c>
      <c r="L33" s="222">
        <v>0</v>
      </c>
    </row>
    <row r="34" spans="1:12" ht="15">
      <c r="A34" s="46"/>
      <c r="B34" s="39" t="s">
        <v>120</v>
      </c>
      <c r="C34" s="94"/>
      <c r="D34" s="97" t="s">
        <v>153</v>
      </c>
      <c r="E34" s="54">
        <v>0</v>
      </c>
      <c r="F34" s="155">
        <v>0</v>
      </c>
      <c r="G34" s="19">
        <v>48100</v>
      </c>
      <c r="H34" s="19">
        <f>SUM(F34:G34)</f>
        <v>48100</v>
      </c>
      <c r="I34" s="218"/>
      <c r="J34" s="225"/>
      <c r="K34" s="225"/>
      <c r="L34" s="222"/>
    </row>
    <row r="35" spans="1:12" ht="15">
      <c r="A35" s="46"/>
      <c r="B35" s="121" t="s">
        <v>121</v>
      </c>
      <c r="C35" s="124"/>
      <c r="D35" s="127" t="s">
        <v>126</v>
      </c>
      <c r="E35" s="126">
        <v>0</v>
      </c>
      <c r="F35" s="158">
        <v>0</v>
      </c>
      <c r="G35" s="122">
        <v>0</v>
      </c>
      <c r="H35" s="122">
        <f t="shared" si="2"/>
        <v>0</v>
      </c>
      <c r="I35" s="219">
        <v>0</v>
      </c>
      <c r="J35" s="226">
        <v>0</v>
      </c>
      <c r="K35" s="226">
        <v>0</v>
      </c>
      <c r="L35" s="223">
        <f t="shared" ref="L35:L42" si="3">SUM(I35:K35)</f>
        <v>0</v>
      </c>
    </row>
    <row r="36" spans="1:12" ht="15">
      <c r="A36" s="46"/>
      <c r="B36" s="121" t="s">
        <v>122</v>
      </c>
      <c r="C36" s="128"/>
      <c r="D36" s="127" t="s">
        <v>127</v>
      </c>
      <c r="E36" s="126">
        <v>0</v>
      </c>
      <c r="F36" s="158">
        <v>0</v>
      </c>
      <c r="G36" s="122">
        <v>0</v>
      </c>
      <c r="H36" s="122">
        <f t="shared" si="2"/>
        <v>0</v>
      </c>
      <c r="I36" s="219">
        <v>0</v>
      </c>
      <c r="J36" s="226">
        <v>0</v>
      </c>
      <c r="K36" s="226">
        <v>0</v>
      </c>
      <c r="L36" s="223">
        <f t="shared" si="3"/>
        <v>0</v>
      </c>
    </row>
    <row r="37" spans="1:12" ht="15">
      <c r="A37" s="46"/>
      <c r="B37" s="121" t="s">
        <v>124</v>
      </c>
      <c r="C37" s="128"/>
      <c r="D37" s="129" t="s">
        <v>128</v>
      </c>
      <c r="E37" s="126">
        <v>0</v>
      </c>
      <c r="F37" s="158">
        <v>0</v>
      </c>
      <c r="G37" s="122">
        <v>0</v>
      </c>
      <c r="H37" s="122">
        <f t="shared" si="2"/>
        <v>0</v>
      </c>
      <c r="I37" s="219">
        <v>0</v>
      </c>
      <c r="J37" s="226">
        <v>0</v>
      </c>
      <c r="K37" s="226">
        <v>0</v>
      </c>
      <c r="L37" s="223">
        <f t="shared" si="3"/>
        <v>0</v>
      </c>
    </row>
    <row r="38" spans="1:12" ht="15">
      <c r="A38" s="46"/>
      <c r="B38" s="121" t="s">
        <v>131</v>
      </c>
      <c r="C38" s="128"/>
      <c r="D38" s="186" t="s">
        <v>129</v>
      </c>
      <c r="E38" s="131">
        <v>0</v>
      </c>
      <c r="F38" s="159">
        <v>0</v>
      </c>
      <c r="G38" s="131">
        <v>0</v>
      </c>
      <c r="H38" s="122">
        <f t="shared" si="2"/>
        <v>0</v>
      </c>
      <c r="I38" s="219">
        <v>0</v>
      </c>
      <c r="J38" s="226">
        <v>0</v>
      </c>
      <c r="K38" s="226">
        <v>0</v>
      </c>
      <c r="L38" s="223">
        <f t="shared" si="3"/>
        <v>0</v>
      </c>
    </row>
    <row r="39" spans="1:12" ht="15">
      <c r="A39" s="46"/>
      <c r="B39" s="121" t="s">
        <v>136</v>
      </c>
      <c r="C39" s="128"/>
      <c r="D39" s="132" t="s">
        <v>130</v>
      </c>
      <c r="E39" s="131">
        <v>0</v>
      </c>
      <c r="F39" s="159">
        <v>0</v>
      </c>
      <c r="G39" s="131">
        <v>0</v>
      </c>
      <c r="H39" s="122">
        <f t="shared" si="2"/>
        <v>0</v>
      </c>
      <c r="I39" s="220">
        <v>0</v>
      </c>
      <c r="J39" s="227">
        <v>0</v>
      </c>
      <c r="K39" s="227">
        <v>0</v>
      </c>
      <c r="L39" s="223">
        <f t="shared" si="3"/>
        <v>0</v>
      </c>
    </row>
    <row r="40" spans="1:12" ht="15">
      <c r="A40" s="46"/>
      <c r="B40" s="121" t="s">
        <v>140</v>
      </c>
      <c r="C40" s="128"/>
      <c r="D40" s="132" t="s">
        <v>132</v>
      </c>
      <c r="E40" s="131">
        <v>0</v>
      </c>
      <c r="F40" s="159">
        <v>0</v>
      </c>
      <c r="G40" s="122">
        <v>0</v>
      </c>
      <c r="H40" s="122">
        <f>SUM(E40:G40)</f>
        <v>0</v>
      </c>
      <c r="I40" s="219">
        <v>0</v>
      </c>
      <c r="J40" s="226">
        <v>0</v>
      </c>
      <c r="K40" s="226">
        <v>0</v>
      </c>
      <c r="L40" s="223">
        <f t="shared" si="3"/>
        <v>0</v>
      </c>
    </row>
    <row r="41" spans="1:12" ht="15">
      <c r="A41" s="46"/>
      <c r="B41" s="121" t="s">
        <v>142</v>
      </c>
      <c r="C41" s="128"/>
      <c r="D41" s="132" t="s">
        <v>133</v>
      </c>
      <c r="E41" s="131">
        <v>0</v>
      </c>
      <c r="F41" s="159">
        <v>0</v>
      </c>
      <c r="G41" s="294">
        <v>0</v>
      </c>
      <c r="H41" s="122">
        <f>SUM(E41:G41)</f>
        <v>0</v>
      </c>
      <c r="I41" s="220">
        <v>0</v>
      </c>
      <c r="J41" s="227">
        <v>0</v>
      </c>
      <c r="K41" s="227">
        <v>0</v>
      </c>
      <c r="L41" s="223">
        <f t="shared" si="3"/>
        <v>0</v>
      </c>
    </row>
    <row r="42" spans="1:12" ht="15.75" thickBot="1">
      <c r="A42" s="46"/>
      <c r="B42" s="121" t="s">
        <v>154</v>
      </c>
      <c r="C42" s="128"/>
      <c r="D42" s="132" t="s">
        <v>141</v>
      </c>
      <c r="E42" s="169">
        <v>0</v>
      </c>
      <c r="F42" s="295">
        <v>0</v>
      </c>
      <c r="G42" s="169">
        <v>0</v>
      </c>
      <c r="H42" s="122">
        <f>SUM(E42:G42)</f>
        <v>0</v>
      </c>
      <c r="I42" s="220">
        <v>0</v>
      </c>
      <c r="J42" s="227">
        <v>0</v>
      </c>
      <c r="K42" s="227">
        <v>0</v>
      </c>
      <c r="L42" s="223">
        <f t="shared" si="3"/>
        <v>0</v>
      </c>
    </row>
    <row r="43" spans="1:12" ht="15.75" thickBot="1">
      <c r="A43" s="46"/>
      <c r="B43" s="297" t="s">
        <v>46</v>
      </c>
      <c r="C43" s="298"/>
      <c r="D43" s="298"/>
      <c r="E43" s="245">
        <f>SUM(E5:E39)</f>
        <v>23297000</v>
      </c>
      <c r="F43" s="177">
        <f>SUM(F1:F39)</f>
        <v>25888473</v>
      </c>
      <c r="G43" s="177">
        <f>SUM(G1:G39)</f>
        <v>-445100</v>
      </c>
      <c r="H43" s="229">
        <f>SUM(H5:H39)</f>
        <v>25443373</v>
      </c>
      <c r="I43" s="221">
        <f>SUM(I5:I42)</f>
        <v>2.2666666666666666</v>
      </c>
      <c r="J43" s="228">
        <f>SUM(J5:J42)</f>
        <v>2.27</v>
      </c>
      <c r="K43" s="228">
        <f>SUM(K5:K42)</f>
        <v>0</v>
      </c>
      <c r="L43" s="224">
        <f>SUM(L5:L42)</f>
        <v>2.27</v>
      </c>
    </row>
    <row r="44" spans="1:12" ht="15" thickBot="1">
      <c r="A44" s="52"/>
      <c r="B44" s="103"/>
      <c r="C44" s="24"/>
      <c r="D44" s="24"/>
      <c r="E44" s="24"/>
      <c r="F44" s="24"/>
      <c r="G44" s="24"/>
      <c r="H44" s="230"/>
      <c r="I44" s="178"/>
      <c r="J44" s="179"/>
      <c r="K44" s="179"/>
      <c r="L44" s="73"/>
    </row>
    <row r="45" spans="1:12" ht="15">
      <c r="A45" s="46" t="s">
        <v>1</v>
      </c>
      <c r="B45" s="43"/>
      <c r="C45" s="23"/>
      <c r="D45" s="42" t="s">
        <v>52</v>
      </c>
      <c r="E45" s="208"/>
      <c r="F45" s="208"/>
      <c r="G45" s="208"/>
      <c r="H45" s="209"/>
      <c r="I45" s="235"/>
      <c r="J45" s="240"/>
      <c r="K45" s="240"/>
      <c r="L45" s="211"/>
    </row>
    <row r="46" spans="1:12" ht="14.25" customHeight="1">
      <c r="A46" s="69"/>
      <c r="B46" s="37" t="s">
        <v>0</v>
      </c>
      <c r="C46" s="78" t="s">
        <v>77</v>
      </c>
      <c r="D46" s="38" t="s">
        <v>94</v>
      </c>
      <c r="E46" s="54">
        <v>169352000</v>
      </c>
      <c r="F46" s="155">
        <v>170198153</v>
      </c>
      <c r="G46" s="189">
        <f>472441+284000-21381</f>
        <v>735060</v>
      </c>
      <c r="H46" s="33">
        <f>SUM(F46:G46)</f>
        <v>170933213</v>
      </c>
      <c r="I46" s="236">
        <f>38+1+3</f>
        <v>42</v>
      </c>
      <c r="J46" s="241">
        <v>42.17</v>
      </c>
      <c r="K46" s="241">
        <v>0</v>
      </c>
      <c r="L46" s="238">
        <f>SUM(J46:K46)</f>
        <v>42.17</v>
      </c>
    </row>
    <row r="47" spans="1:12" ht="15">
      <c r="A47" s="69"/>
      <c r="B47" s="37" t="s">
        <v>1</v>
      </c>
      <c r="C47" s="76" t="s">
        <v>65</v>
      </c>
      <c r="D47" s="5" t="s">
        <v>75</v>
      </c>
      <c r="E47" s="54">
        <v>28369000</v>
      </c>
      <c r="F47" s="155">
        <v>28492100</v>
      </c>
      <c r="G47" s="19">
        <v>39000</v>
      </c>
      <c r="H47" s="33">
        <f t="shared" ref="H47:H57" si="4">SUM(F47:G47)</f>
        <v>28531100</v>
      </c>
      <c r="I47" s="218">
        <f>6+1</f>
        <v>7</v>
      </c>
      <c r="J47" s="241">
        <f>I47</f>
        <v>7</v>
      </c>
      <c r="K47" s="241">
        <v>0</v>
      </c>
      <c r="L47" s="238">
        <f t="shared" ref="L47:L57" si="5">SUM(J47:K47)</f>
        <v>7</v>
      </c>
    </row>
    <row r="48" spans="1:12" ht="15">
      <c r="A48" s="69"/>
      <c r="B48" s="37" t="s">
        <v>2</v>
      </c>
      <c r="C48" s="76" t="s">
        <v>78</v>
      </c>
      <c r="D48" s="5" t="s">
        <v>29</v>
      </c>
      <c r="E48" s="54">
        <v>9111000</v>
      </c>
      <c r="F48" s="155">
        <v>9342700</v>
      </c>
      <c r="G48" s="19">
        <v>76800</v>
      </c>
      <c r="H48" s="33">
        <f t="shared" si="4"/>
        <v>9419500</v>
      </c>
      <c r="I48" s="218">
        <v>3</v>
      </c>
      <c r="J48" s="241">
        <f t="shared" ref="J48:J57" si="6">I48</f>
        <v>3</v>
      </c>
      <c r="K48" s="241">
        <v>0</v>
      </c>
      <c r="L48" s="238">
        <f t="shared" si="5"/>
        <v>3</v>
      </c>
    </row>
    <row r="49" spans="1:12" ht="15">
      <c r="A49" s="69"/>
      <c r="B49" s="37" t="s">
        <v>3</v>
      </c>
      <c r="C49" s="76" t="s">
        <v>79</v>
      </c>
      <c r="D49" s="5" t="s">
        <v>81</v>
      </c>
      <c r="E49" s="54">
        <v>26764000</v>
      </c>
      <c r="F49" s="155">
        <v>26850700</v>
      </c>
      <c r="G49" s="19">
        <v>16800</v>
      </c>
      <c r="H49" s="33">
        <f t="shared" si="4"/>
        <v>26867500</v>
      </c>
      <c r="I49" s="218">
        <f>7+1-1</f>
        <v>7</v>
      </c>
      <c r="J49" s="241">
        <f t="shared" si="6"/>
        <v>7</v>
      </c>
      <c r="K49" s="241">
        <v>0</v>
      </c>
      <c r="L49" s="238">
        <f t="shared" si="5"/>
        <v>7</v>
      </c>
    </row>
    <row r="50" spans="1:12" ht="15">
      <c r="A50" s="69"/>
      <c r="B50" s="37" t="s">
        <v>4</v>
      </c>
      <c r="C50" s="9">
        <v>105010</v>
      </c>
      <c r="D50" s="5" t="s">
        <v>82</v>
      </c>
      <c r="E50" s="70">
        <v>0</v>
      </c>
      <c r="F50" s="155">
        <v>0</v>
      </c>
      <c r="G50" s="19">
        <v>0</v>
      </c>
      <c r="H50" s="33">
        <f t="shared" si="4"/>
        <v>0</v>
      </c>
      <c r="I50" s="218">
        <v>0</v>
      </c>
      <c r="J50" s="241">
        <f t="shared" si="6"/>
        <v>0</v>
      </c>
      <c r="K50" s="241">
        <v>0</v>
      </c>
      <c r="L50" s="238">
        <f t="shared" si="5"/>
        <v>0</v>
      </c>
    </row>
    <row r="51" spans="1:12" ht="15">
      <c r="A51" s="69"/>
      <c r="B51" s="37" t="s">
        <v>5</v>
      </c>
      <c r="C51" s="9">
        <v>106020</v>
      </c>
      <c r="D51" s="5" t="s">
        <v>83</v>
      </c>
      <c r="E51" s="70">
        <v>0</v>
      </c>
      <c r="F51" s="155">
        <v>0</v>
      </c>
      <c r="G51" s="19">
        <v>0</v>
      </c>
      <c r="H51" s="33">
        <f t="shared" si="4"/>
        <v>0</v>
      </c>
      <c r="I51" s="218">
        <v>0</v>
      </c>
      <c r="J51" s="241">
        <f t="shared" si="6"/>
        <v>0</v>
      </c>
      <c r="K51" s="241">
        <v>0</v>
      </c>
      <c r="L51" s="238">
        <f t="shared" si="5"/>
        <v>0</v>
      </c>
    </row>
    <row r="52" spans="1:12" ht="15">
      <c r="A52" s="69"/>
      <c r="B52" s="37" t="s">
        <v>6</v>
      </c>
      <c r="C52" s="9">
        <v>101150</v>
      </c>
      <c r="D52" s="5" t="s">
        <v>71</v>
      </c>
      <c r="E52" s="70">
        <v>0</v>
      </c>
      <c r="F52" s="155">
        <v>0</v>
      </c>
      <c r="G52" s="19">
        <v>0</v>
      </c>
      <c r="H52" s="33">
        <f t="shared" si="4"/>
        <v>0</v>
      </c>
      <c r="I52" s="218">
        <v>0</v>
      </c>
      <c r="J52" s="241">
        <f t="shared" si="6"/>
        <v>0</v>
      </c>
      <c r="K52" s="241">
        <v>0</v>
      </c>
      <c r="L52" s="238">
        <f t="shared" si="5"/>
        <v>0</v>
      </c>
    </row>
    <row r="53" spans="1:12" ht="15">
      <c r="A53" s="69"/>
      <c r="B53" s="37" t="s">
        <v>7</v>
      </c>
      <c r="C53" s="76" t="s">
        <v>66</v>
      </c>
      <c r="D53" s="5" t="s">
        <v>76</v>
      </c>
      <c r="E53" s="70">
        <v>3044000</v>
      </c>
      <c r="F53" s="155">
        <v>3044000</v>
      </c>
      <c r="G53" s="19">
        <v>0</v>
      </c>
      <c r="H53" s="33">
        <f t="shared" si="4"/>
        <v>3044000</v>
      </c>
      <c r="I53" s="218">
        <v>2.5</v>
      </c>
      <c r="J53" s="241">
        <f t="shared" si="6"/>
        <v>2.5</v>
      </c>
      <c r="K53" s="241">
        <v>0</v>
      </c>
      <c r="L53" s="238">
        <f t="shared" si="5"/>
        <v>2.5</v>
      </c>
    </row>
    <row r="54" spans="1:12" ht="15">
      <c r="A54" s="69"/>
      <c r="B54" s="37" t="s">
        <v>8</v>
      </c>
      <c r="C54" s="9">
        <v>104051</v>
      </c>
      <c r="D54" s="5" t="s">
        <v>84</v>
      </c>
      <c r="E54" s="70">
        <v>0</v>
      </c>
      <c r="F54" s="155">
        <v>0</v>
      </c>
      <c r="G54" s="19">
        <v>0</v>
      </c>
      <c r="H54" s="33">
        <f t="shared" si="4"/>
        <v>0</v>
      </c>
      <c r="I54" s="218">
        <v>0</v>
      </c>
      <c r="J54" s="241">
        <f t="shared" si="6"/>
        <v>0</v>
      </c>
      <c r="K54" s="241">
        <v>0</v>
      </c>
      <c r="L54" s="238">
        <f t="shared" si="5"/>
        <v>0</v>
      </c>
    </row>
    <row r="55" spans="1:12" ht="28.5">
      <c r="A55" s="69"/>
      <c r="B55" s="37" t="s">
        <v>9</v>
      </c>
      <c r="C55" s="78" t="s">
        <v>92</v>
      </c>
      <c r="D55" s="86" t="s">
        <v>93</v>
      </c>
      <c r="E55" s="70">
        <v>0</v>
      </c>
      <c r="F55" s="155">
        <v>0</v>
      </c>
      <c r="G55" s="19">
        <v>0</v>
      </c>
      <c r="H55" s="33">
        <f t="shared" si="4"/>
        <v>0</v>
      </c>
      <c r="I55" s="218">
        <v>0</v>
      </c>
      <c r="J55" s="241">
        <f t="shared" si="6"/>
        <v>0</v>
      </c>
      <c r="K55" s="241">
        <v>0</v>
      </c>
      <c r="L55" s="238">
        <f t="shared" si="5"/>
        <v>0</v>
      </c>
    </row>
    <row r="56" spans="1:12" ht="15">
      <c r="A56" s="69"/>
      <c r="B56" s="37" t="s">
        <v>13</v>
      </c>
      <c r="C56" s="98" t="s">
        <v>97</v>
      </c>
      <c r="D56" s="12" t="s">
        <v>98</v>
      </c>
      <c r="E56" s="70">
        <v>0</v>
      </c>
      <c r="F56" s="155">
        <v>0</v>
      </c>
      <c r="G56" s="19">
        <v>0</v>
      </c>
      <c r="H56" s="33">
        <f t="shared" si="4"/>
        <v>0</v>
      </c>
      <c r="I56" s="218">
        <v>0</v>
      </c>
      <c r="J56" s="241">
        <f t="shared" si="6"/>
        <v>0</v>
      </c>
      <c r="K56" s="241">
        <v>0</v>
      </c>
      <c r="L56" s="238">
        <f t="shared" si="5"/>
        <v>0</v>
      </c>
    </row>
    <row r="57" spans="1:12" ht="15">
      <c r="A57" s="69"/>
      <c r="B57" s="37" t="s">
        <v>14</v>
      </c>
      <c r="C57" s="76" t="s">
        <v>144</v>
      </c>
      <c r="D57" s="12" t="s">
        <v>145</v>
      </c>
      <c r="E57" s="70">
        <v>0</v>
      </c>
      <c r="F57" s="156">
        <v>1469700</v>
      </c>
      <c r="G57" s="32">
        <f>21381+9883</f>
        <v>31264</v>
      </c>
      <c r="H57" s="32">
        <f t="shared" si="4"/>
        <v>1500964</v>
      </c>
      <c r="I57" s="218">
        <v>0</v>
      </c>
      <c r="J57" s="241">
        <f t="shared" si="6"/>
        <v>0</v>
      </c>
      <c r="K57" s="225">
        <v>0</v>
      </c>
      <c r="L57" s="238">
        <f t="shared" si="5"/>
        <v>0</v>
      </c>
    </row>
    <row r="58" spans="1:12" ht="15.75" thickBot="1">
      <c r="A58" s="69"/>
      <c r="B58" s="79"/>
      <c r="C58" s="13"/>
      <c r="D58" s="80"/>
      <c r="E58" s="70"/>
      <c r="F58" s="156"/>
      <c r="G58" s="32"/>
      <c r="H58" s="32"/>
      <c r="I58" s="218"/>
      <c r="J58" s="225"/>
      <c r="K58" s="225"/>
      <c r="L58" s="222"/>
    </row>
    <row r="59" spans="1:12" ht="15.75" thickBot="1">
      <c r="A59" s="46"/>
      <c r="B59" s="299" t="s">
        <v>51</v>
      </c>
      <c r="C59" s="300"/>
      <c r="D59" s="300"/>
      <c r="E59" s="57">
        <f t="shared" ref="E59:L59" si="7">SUM(E46:E58)</f>
        <v>236640000</v>
      </c>
      <c r="F59" s="184">
        <f t="shared" si="7"/>
        <v>239397353</v>
      </c>
      <c r="G59" s="57">
        <f t="shared" si="7"/>
        <v>898924</v>
      </c>
      <c r="H59" s="57">
        <f t="shared" si="7"/>
        <v>240296277</v>
      </c>
      <c r="I59" s="237">
        <f t="shared" si="7"/>
        <v>61.5</v>
      </c>
      <c r="J59" s="242">
        <f t="shared" si="7"/>
        <v>61.67</v>
      </c>
      <c r="K59" s="242">
        <f t="shared" si="7"/>
        <v>0</v>
      </c>
      <c r="L59" s="239">
        <f t="shared" si="7"/>
        <v>61.67</v>
      </c>
    </row>
    <row r="60" spans="1:12" ht="15" thickBot="1">
      <c r="A60" s="52"/>
      <c r="B60" s="103"/>
      <c r="C60" s="24"/>
      <c r="D60" s="24"/>
      <c r="E60" s="24"/>
      <c r="F60" s="160"/>
      <c r="G60" s="160"/>
      <c r="H60" s="230"/>
      <c r="I60" s="231"/>
      <c r="J60" s="178"/>
      <c r="K60" s="178"/>
      <c r="L60" s="73"/>
    </row>
    <row r="61" spans="1:12" ht="15.75" thickBot="1">
      <c r="A61" s="46" t="s">
        <v>2</v>
      </c>
      <c r="B61" s="26"/>
      <c r="C61" s="27"/>
      <c r="D61" s="59" t="s">
        <v>43</v>
      </c>
      <c r="E61" s="160"/>
      <c r="F61" s="160"/>
      <c r="G61" s="160"/>
      <c r="H61" s="230"/>
      <c r="I61" s="232"/>
      <c r="J61" s="233"/>
      <c r="K61" s="233"/>
      <c r="L61" s="234"/>
    </row>
    <row r="62" spans="1:12" ht="15">
      <c r="A62" s="46"/>
      <c r="B62" s="51" t="s">
        <v>0</v>
      </c>
      <c r="C62" s="10"/>
      <c r="D62" s="36" t="s">
        <v>27</v>
      </c>
      <c r="E62" s="89">
        <v>150732000</v>
      </c>
      <c r="F62" s="34">
        <v>154296477</v>
      </c>
      <c r="G62" s="157">
        <v>-2955001</v>
      </c>
      <c r="H62" s="33">
        <f>SUM(F62:G62)</f>
        <v>151341476</v>
      </c>
      <c r="I62" s="236">
        <v>84.86</v>
      </c>
      <c r="J62" s="296">
        <v>85.86</v>
      </c>
      <c r="K62" s="244">
        <v>0</v>
      </c>
      <c r="L62" s="238">
        <f>SUM(J62:K62)</f>
        <v>85.86</v>
      </c>
    </row>
    <row r="63" spans="1:12" ht="15">
      <c r="A63" s="46"/>
      <c r="B63" s="51" t="s">
        <v>1</v>
      </c>
      <c r="C63" s="4"/>
      <c r="D63" s="5" t="s">
        <v>148</v>
      </c>
      <c r="E63" s="54">
        <v>114535000</v>
      </c>
      <c r="F63" s="19">
        <v>115327779</v>
      </c>
      <c r="G63" s="155">
        <v>569500</v>
      </c>
      <c r="H63" s="33">
        <f>SUM(F63:G63)</f>
        <v>115897279</v>
      </c>
      <c r="I63" s="218">
        <v>40</v>
      </c>
      <c r="J63" s="225">
        <v>40.15</v>
      </c>
      <c r="K63" s="225">
        <v>0</v>
      </c>
      <c r="L63" s="238">
        <f>SUM(J63:K63)</f>
        <v>40.15</v>
      </c>
    </row>
    <row r="64" spans="1:12" ht="15.75" thickBot="1">
      <c r="A64" s="46"/>
      <c r="B64" s="197" t="s">
        <v>2</v>
      </c>
      <c r="C64" s="4"/>
      <c r="D64" s="5" t="s">
        <v>44</v>
      </c>
      <c r="E64" s="54">
        <v>33675000</v>
      </c>
      <c r="F64" s="167">
        <v>35068137</v>
      </c>
      <c r="G64" s="155">
        <v>-478100</v>
      </c>
      <c r="H64" s="33">
        <f>SUM(F64:G64)</f>
        <v>34590037</v>
      </c>
      <c r="I64" s="218">
        <v>16.25</v>
      </c>
      <c r="J64" s="241">
        <v>16.510000000000002</v>
      </c>
      <c r="K64" s="225">
        <v>0</v>
      </c>
      <c r="L64" s="238">
        <f>SUM(J64:K64)</f>
        <v>16.510000000000002</v>
      </c>
    </row>
    <row r="65" spans="1:12" s="21" customFormat="1" ht="15.75" customHeight="1" thickBot="1">
      <c r="A65" s="46"/>
      <c r="B65" s="198" t="s">
        <v>99</v>
      </c>
      <c r="C65" s="61"/>
      <c r="D65" s="170"/>
      <c r="E65" s="177">
        <f t="shared" ref="E65:L65" si="8">SUM(E62:E64)</f>
        <v>298942000</v>
      </c>
      <c r="F65" s="177">
        <f t="shared" si="8"/>
        <v>304692393</v>
      </c>
      <c r="G65" s="177">
        <f t="shared" si="8"/>
        <v>-2863601</v>
      </c>
      <c r="H65" s="243">
        <f t="shared" si="8"/>
        <v>301828792</v>
      </c>
      <c r="I65" s="221">
        <f t="shared" si="8"/>
        <v>141.11000000000001</v>
      </c>
      <c r="J65" s="228">
        <f t="shared" si="8"/>
        <v>142.51999999999998</v>
      </c>
      <c r="K65" s="228">
        <f>SUM(K62:K64)</f>
        <v>0</v>
      </c>
      <c r="L65" s="224">
        <f t="shared" si="8"/>
        <v>142.51999999999998</v>
      </c>
    </row>
    <row r="66" spans="1:12" s="21" customFormat="1" ht="15.75" thickBot="1">
      <c r="A66" s="46"/>
      <c r="B66" s="104"/>
      <c r="C66" s="7"/>
      <c r="D66" s="8"/>
      <c r="E66" s="163"/>
      <c r="F66" s="166"/>
      <c r="G66" s="166"/>
      <c r="H66" s="172"/>
      <c r="I66" s="246"/>
      <c r="J66" s="246"/>
      <c r="K66" s="246"/>
      <c r="L66" s="74"/>
    </row>
    <row r="67" spans="1:12" s="21" customFormat="1" ht="16.5" customHeight="1" thickBot="1">
      <c r="A67" s="46"/>
      <c r="B67" s="297" t="s">
        <v>42</v>
      </c>
      <c r="C67" s="298"/>
      <c r="D67" s="298"/>
      <c r="E67" s="177">
        <f t="shared" ref="E67:L67" si="9">E65+E43+E59</f>
        <v>558879000</v>
      </c>
      <c r="F67" s="177">
        <f t="shared" si="9"/>
        <v>569978219</v>
      </c>
      <c r="G67" s="177">
        <f t="shared" si="9"/>
        <v>-2409777</v>
      </c>
      <c r="H67" s="113">
        <f t="shared" si="9"/>
        <v>567568442</v>
      </c>
      <c r="I67" s="221">
        <f t="shared" si="9"/>
        <v>204.87666666666669</v>
      </c>
      <c r="J67" s="228">
        <f t="shared" si="9"/>
        <v>206.45999999999998</v>
      </c>
      <c r="K67" s="228">
        <f t="shared" si="9"/>
        <v>0</v>
      </c>
      <c r="L67" s="224">
        <f t="shared" si="9"/>
        <v>206.45999999999998</v>
      </c>
    </row>
    <row r="68" spans="1:12" ht="15.75" thickBot="1">
      <c r="A68" s="46"/>
      <c r="B68" s="105"/>
      <c r="C68" s="14"/>
      <c r="D68" s="6"/>
      <c r="E68" s="163"/>
      <c r="F68" s="174"/>
      <c r="G68" s="174"/>
      <c r="H68" s="195"/>
      <c r="I68" s="178"/>
      <c r="J68" s="179"/>
      <c r="K68" s="179"/>
      <c r="L68" s="73"/>
    </row>
    <row r="69" spans="1:12" ht="15.75" customHeight="1" thickBot="1">
      <c r="A69" s="46"/>
      <c r="B69" s="25"/>
      <c r="C69" s="248"/>
      <c r="D69" s="15" t="s">
        <v>10</v>
      </c>
      <c r="E69" s="249"/>
      <c r="F69" s="249"/>
      <c r="G69" s="249"/>
      <c r="H69" s="183"/>
      <c r="I69" s="250"/>
      <c r="J69" s="251"/>
      <c r="K69" s="251"/>
      <c r="L69" s="252"/>
    </row>
    <row r="70" spans="1:12" ht="15">
      <c r="A70" s="46"/>
      <c r="B70" s="51" t="s">
        <v>0</v>
      </c>
      <c r="C70" s="10"/>
      <c r="D70" s="247" t="s">
        <v>11</v>
      </c>
      <c r="E70" s="33">
        <v>0</v>
      </c>
      <c r="F70" s="33">
        <v>0</v>
      </c>
      <c r="G70" s="33">
        <v>0</v>
      </c>
      <c r="H70" s="102">
        <f>SUM(E70:G70)</f>
        <v>0</v>
      </c>
      <c r="I70" s="255"/>
      <c r="J70" s="240"/>
      <c r="K70" s="240"/>
      <c r="L70" s="211"/>
    </row>
    <row r="71" spans="1:12" ht="15.75" thickBot="1">
      <c r="A71" s="46"/>
      <c r="B71" s="197" t="s">
        <v>1</v>
      </c>
      <c r="C71" s="270"/>
      <c r="D71" s="271" t="s">
        <v>12</v>
      </c>
      <c r="E71" s="167">
        <v>0</v>
      </c>
      <c r="F71" s="167">
        <v>0</v>
      </c>
      <c r="G71" s="167">
        <v>0</v>
      </c>
      <c r="H71" s="112">
        <f>SUM(E71:G71)</f>
        <v>0</v>
      </c>
      <c r="I71" s="256"/>
      <c r="J71" s="272"/>
      <c r="K71" s="272"/>
      <c r="L71" s="257"/>
    </row>
    <row r="72" spans="1:12" ht="15.75" thickBot="1">
      <c r="A72" s="46"/>
      <c r="B72" s="106"/>
      <c r="C72" s="3"/>
      <c r="D72" s="17"/>
      <c r="E72" s="196"/>
      <c r="F72" s="196"/>
      <c r="G72" s="196"/>
      <c r="H72" s="268"/>
      <c r="I72" s="259"/>
      <c r="J72" s="269"/>
      <c r="K72" s="269"/>
      <c r="L72" s="261"/>
    </row>
    <row r="73" spans="1:12" ht="13.5" customHeight="1" thickBot="1">
      <c r="A73" s="46"/>
      <c r="B73" s="25"/>
      <c r="C73" s="253"/>
      <c r="D73" s="264" t="s">
        <v>25</v>
      </c>
      <c r="E73" s="35">
        <v>0</v>
      </c>
      <c r="F73" s="35">
        <v>0</v>
      </c>
      <c r="G73" s="35">
        <v>0</v>
      </c>
      <c r="H73" s="101">
        <f>SUM(E73:G73)</f>
        <v>0</v>
      </c>
      <c r="I73" s="258"/>
      <c r="J73" s="262"/>
      <c r="K73" s="262"/>
      <c r="L73" s="260"/>
    </row>
    <row r="74" spans="1:12" ht="15.75" thickBot="1">
      <c r="A74" s="47"/>
      <c r="B74" s="44"/>
      <c r="C74" s="254"/>
      <c r="D74" s="265" t="s">
        <v>26</v>
      </c>
      <c r="E74" s="35">
        <v>0</v>
      </c>
      <c r="F74" s="35">
        <v>0</v>
      </c>
      <c r="G74" s="35">
        <v>0</v>
      </c>
      <c r="H74" s="101">
        <f>SUM(E74:G74)</f>
        <v>0</v>
      </c>
      <c r="I74" s="259"/>
      <c r="J74" s="263"/>
      <c r="K74" s="263"/>
      <c r="L74" s="261"/>
    </row>
    <row r="75" spans="1:12" ht="13.5" customHeight="1" thickBot="1">
      <c r="A75" s="48" t="s">
        <v>28</v>
      </c>
      <c r="B75" s="107"/>
      <c r="C75" s="50"/>
      <c r="D75" s="266"/>
      <c r="E75" s="267">
        <f t="shared" ref="E75:L75" si="10">E67+E69+E73+E74</f>
        <v>558879000</v>
      </c>
      <c r="F75" s="267">
        <f t="shared" si="10"/>
        <v>569978219</v>
      </c>
      <c r="G75" s="267">
        <f t="shared" si="10"/>
        <v>-2409777</v>
      </c>
      <c r="H75" s="176">
        <f t="shared" si="10"/>
        <v>567568442</v>
      </c>
      <c r="I75" s="221">
        <f t="shared" si="10"/>
        <v>204.87666666666669</v>
      </c>
      <c r="J75" s="228">
        <f t="shared" si="10"/>
        <v>206.45999999999998</v>
      </c>
      <c r="K75" s="228">
        <f t="shared" si="10"/>
        <v>0</v>
      </c>
      <c r="L75" s="224">
        <f t="shared" si="10"/>
        <v>206.45999999999998</v>
      </c>
    </row>
    <row r="76" spans="1:12" ht="14.25">
      <c r="E76" s="20"/>
      <c r="F76" s="20"/>
      <c r="G76" s="20"/>
      <c r="H76" s="20"/>
    </row>
    <row r="77" spans="1:12" ht="14.25">
      <c r="E77" s="20"/>
      <c r="F77" s="20"/>
      <c r="G77" s="20"/>
      <c r="H77" s="20"/>
    </row>
    <row r="78" spans="1:12" ht="14.25">
      <c r="E78" s="20"/>
      <c r="F78" s="20"/>
      <c r="G78" s="20"/>
      <c r="H78" s="20"/>
    </row>
    <row r="79" spans="1:12" ht="14.25">
      <c r="E79" s="20"/>
      <c r="F79" s="20"/>
      <c r="G79" s="20"/>
      <c r="H79" s="20"/>
    </row>
    <row r="80" spans="1:12" ht="14.25">
      <c r="E80" s="20"/>
      <c r="F80" s="20"/>
      <c r="G80" s="20"/>
      <c r="H80" s="20"/>
    </row>
    <row r="81" spans="5:8" ht="14.25">
      <c r="E81" s="20"/>
      <c r="F81" s="20"/>
      <c r="G81" s="20"/>
      <c r="H81" s="20"/>
    </row>
    <row r="82" spans="5:8" ht="14.25">
      <c r="E82" s="20"/>
      <c r="F82" s="20"/>
      <c r="G82" s="20"/>
      <c r="H82" s="20"/>
    </row>
    <row r="83" spans="5:8" ht="14.25">
      <c r="E83" s="20"/>
      <c r="F83" s="20"/>
      <c r="G83" s="20"/>
      <c r="H83" s="20"/>
    </row>
    <row r="84" spans="5:8" ht="14.25">
      <c r="E84" s="20"/>
      <c r="F84" s="20"/>
      <c r="G84" s="20"/>
      <c r="H84" s="20"/>
    </row>
  </sheetData>
  <mergeCells count="4">
    <mergeCell ref="B43:D43"/>
    <mergeCell ref="B59:D59"/>
    <mergeCell ref="B67:D67"/>
    <mergeCell ref="I1:L1"/>
  </mergeCells>
  <phoneticPr fontId="2" type="noConversion"/>
  <printOptions horizontalCentered="1" verticalCentered="1"/>
  <pageMargins left="0.19685039370078741" right="0.19685039370078741" top="1.0629921259842521" bottom="0.39370078740157483" header="0.55118110236220474" footer="0.15748031496062992"/>
  <pageSetup paperSize="9" scale="49" orientation="portrait" r:id="rId1"/>
  <headerFooter alignWithMargins="0">
    <oddHeader xml:space="preserve">&amp;LSzemélyi kiadás&amp;C&amp;"MS Sans Serif,Félkövér""10. mell. a 8/2016. (II.25.) Ör."
Balatonalmádi Város Önkormányzata 
   2016. évi költségvetés műk. kiad. (Ft)&amp;R&amp;"MS Sans Serif,Félkövér"9.a. melléklet a 23/2016.(XII.16.)
önkormányzati rendelethez </oddHeader>
    <oddFooter>&amp;C&amp;P. oldal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/>
  <dimension ref="A1:J84"/>
  <sheetViews>
    <sheetView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1" max="1" width="8.7109375" style="22" customWidth="1"/>
    <col min="2" max="2" width="6.42578125" style="18" customWidth="1"/>
    <col min="3" max="3" width="11.140625" style="18" customWidth="1"/>
    <col min="4" max="4" width="64.5703125" style="18" customWidth="1"/>
    <col min="5" max="8" width="14.85546875" style="18" customWidth="1"/>
    <col min="9" max="10" width="0" style="18" hidden="1" customWidth="1"/>
    <col min="11" max="16384" width="9.140625" style="18"/>
  </cols>
  <sheetData>
    <row r="1" spans="1:10" ht="18" customHeight="1">
      <c r="A1" s="45" t="s">
        <v>20</v>
      </c>
      <c r="B1" s="203" t="s">
        <v>22</v>
      </c>
      <c r="C1" s="200"/>
      <c r="D1" s="200"/>
      <c r="E1" s="291" t="s">
        <v>100</v>
      </c>
      <c r="F1" s="291" t="s">
        <v>100</v>
      </c>
      <c r="G1" s="291" t="s">
        <v>138</v>
      </c>
      <c r="H1" s="291" t="s">
        <v>115</v>
      </c>
    </row>
    <row r="2" spans="1:10" ht="15.75" thickBot="1">
      <c r="A2" s="63" t="s">
        <v>21</v>
      </c>
      <c r="B2" s="204" t="s">
        <v>23</v>
      </c>
      <c r="C2" s="201"/>
      <c r="D2" s="206" t="s">
        <v>54</v>
      </c>
      <c r="E2" s="292" t="s">
        <v>24</v>
      </c>
      <c r="F2" s="293" t="s">
        <v>150</v>
      </c>
      <c r="G2" s="293" t="s">
        <v>139</v>
      </c>
      <c r="H2" s="293" t="s">
        <v>152</v>
      </c>
    </row>
    <row r="3" spans="1:10" ht="15.75" thickBot="1">
      <c r="A3" s="64" t="s">
        <v>0</v>
      </c>
      <c r="B3" s="205" t="s">
        <v>1</v>
      </c>
      <c r="C3" s="202" t="s">
        <v>2</v>
      </c>
      <c r="D3" s="190" t="s">
        <v>3</v>
      </c>
      <c r="E3" s="190" t="s">
        <v>4</v>
      </c>
      <c r="F3" s="190" t="s">
        <v>5</v>
      </c>
      <c r="G3" s="202" t="s">
        <v>6</v>
      </c>
      <c r="H3" s="207" t="s">
        <v>7</v>
      </c>
    </row>
    <row r="4" spans="1:10" ht="15">
      <c r="A4" s="72" t="s">
        <v>0</v>
      </c>
      <c r="B4" s="67"/>
      <c r="C4" s="68"/>
      <c r="D4" s="68" t="s">
        <v>45</v>
      </c>
      <c r="E4" s="88"/>
      <c r="F4" s="154"/>
      <c r="G4" s="154"/>
      <c r="H4" s="99"/>
    </row>
    <row r="5" spans="1:10" ht="15">
      <c r="A5" s="46"/>
      <c r="B5" s="39" t="s">
        <v>0</v>
      </c>
      <c r="C5" s="76" t="s">
        <v>55</v>
      </c>
      <c r="D5" s="5" t="s">
        <v>67</v>
      </c>
      <c r="E5" s="19">
        <v>27000</v>
      </c>
      <c r="F5" s="19">
        <v>27000</v>
      </c>
      <c r="G5" s="19">
        <v>0</v>
      </c>
      <c r="H5" s="96">
        <f>SUM(F5:G5)</f>
        <v>27000</v>
      </c>
      <c r="J5" s="114">
        <f>H5-E5</f>
        <v>0</v>
      </c>
    </row>
    <row r="6" spans="1:10" ht="15">
      <c r="A6" s="46"/>
      <c r="B6" s="39" t="s">
        <v>1</v>
      </c>
      <c r="C6" s="76" t="s">
        <v>56</v>
      </c>
      <c r="D6" s="5" t="s">
        <v>68</v>
      </c>
      <c r="E6" s="54">
        <v>5000</v>
      </c>
      <c r="F6" s="54">
        <v>5000</v>
      </c>
      <c r="G6" s="19">
        <v>0</v>
      </c>
      <c r="H6" s="96">
        <f t="shared" ref="H6:H29" si="0">SUM(F6:G6)</f>
        <v>5000</v>
      </c>
      <c r="J6" s="114">
        <f t="shared" ref="J6:J30" si="1">H6-E6</f>
        <v>0</v>
      </c>
    </row>
    <row r="7" spans="1:10" ht="15">
      <c r="A7" s="46"/>
      <c r="B7" s="39" t="s">
        <v>2</v>
      </c>
      <c r="C7" s="76" t="s">
        <v>57</v>
      </c>
      <c r="D7" s="5" t="s">
        <v>69</v>
      </c>
      <c r="E7" s="54">
        <v>150000</v>
      </c>
      <c r="F7" s="54">
        <v>428870</v>
      </c>
      <c r="G7" s="19">
        <v>100000</v>
      </c>
      <c r="H7" s="96">
        <f t="shared" si="0"/>
        <v>528870</v>
      </c>
      <c r="I7" s="18">
        <f>30*12*0.9*0.27</f>
        <v>87.48</v>
      </c>
      <c r="J7" s="114">
        <f t="shared" si="1"/>
        <v>378870</v>
      </c>
    </row>
    <row r="8" spans="1:10" ht="15">
      <c r="A8" s="46"/>
      <c r="B8" s="39" t="s">
        <v>3</v>
      </c>
      <c r="C8" s="76" t="s">
        <v>58</v>
      </c>
      <c r="D8" s="5" t="s">
        <v>70</v>
      </c>
      <c r="E8" s="54">
        <v>81000</v>
      </c>
      <c r="F8" s="54">
        <v>81000</v>
      </c>
      <c r="G8" s="19">
        <v>0</v>
      </c>
      <c r="H8" s="96">
        <f t="shared" si="0"/>
        <v>81000</v>
      </c>
      <c r="J8" s="114">
        <f t="shared" si="1"/>
        <v>0</v>
      </c>
    </row>
    <row r="9" spans="1:10" ht="15">
      <c r="A9" s="46"/>
      <c r="B9" s="39" t="s">
        <v>4</v>
      </c>
      <c r="C9" s="13">
        <v>101150</v>
      </c>
      <c r="D9" s="60" t="s">
        <v>71</v>
      </c>
      <c r="E9" s="70">
        <v>0</v>
      </c>
      <c r="F9" s="54">
        <v>0</v>
      </c>
      <c r="G9" s="19">
        <v>0</v>
      </c>
      <c r="H9" s="96">
        <f t="shared" si="0"/>
        <v>0</v>
      </c>
      <c r="J9" s="114">
        <f t="shared" si="1"/>
        <v>0</v>
      </c>
    </row>
    <row r="10" spans="1:10" ht="15">
      <c r="A10" s="46"/>
      <c r="B10" s="39" t="s">
        <v>5</v>
      </c>
      <c r="C10" s="9">
        <v>107060</v>
      </c>
      <c r="D10" s="5" t="s">
        <v>72</v>
      </c>
      <c r="E10" s="54">
        <v>0</v>
      </c>
      <c r="F10" s="54">
        <v>0</v>
      </c>
      <c r="G10" s="19">
        <v>0</v>
      </c>
      <c r="H10" s="96">
        <f t="shared" si="0"/>
        <v>0</v>
      </c>
      <c r="J10" s="114">
        <f t="shared" si="1"/>
        <v>0</v>
      </c>
    </row>
    <row r="11" spans="1:10" ht="15">
      <c r="A11" s="46"/>
      <c r="B11" s="39" t="s">
        <v>6</v>
      </c>
      <c r="C11" s="11">
        <v>107013</v>
      </c>
      <c r="D11" s="36" t="s">
        <v>87</v>
      </c>
      <c r="E11" s="89">
        <v>0</v>
      </c>
      <c r="F11" s="155">
        <v>0</v>
      </c>
      <c r="G11" s="19">
        <v>0</v>
      </c>
      <c r="H11" s="96">
        <f t="shared" si="0"/>
        <v>0</v>
      </c>
      <c r="J11" s="114">
        <f t="shared" si="1"/>
        <v>0</v>
      </c>
    </row>
    <row r="12" spans="1:10" ht="15">
      <c r="A12" s="46"/>
      <c r="B12" s="39" t="s">
        <v>7</v>
      </c>
      <c r="C12" s="77" t="s">
        <v>85</v>
      </c>
      <c r="D12" s="36" t="s">
        <v>86</v>
      </c>
      <c r="E12" s="54">
        <v>0</v>
      </c>
      <c r="F12" s="155">
        <v>10000</v>
      </c>
      <c r="G12" s="19">
        <v>0</v>
      </c>
      <c r="H12" s="96">
        <f t="shared" si="0"/>
        <v>10000</v>
      </c>
      <c r="J12" s="114">
        <f t="shared" si="1"/>
        <v>10000</v>
      </c>
    </row>
    <row r="13" spans="1:10" ht="15">
      <c r="A13" s="46"/>
      <c r="B13" s="39" t="s">
        <v>8</v>
      </c>
      <c r="C13" s="82" t="s">
        <v>59</v>
      </c>
      <c r="D13" s="36" t="s">
        <v>32</v>
      </c>
      <c r="E13" s="54">
        <v>252000</v>
      </c>
      <c r="F13" s="155">
        <v>336504</v>
      </c>
      <c r="G13" s="19">
        <v>0</v>
      </c>
      <c r="H13" s="96">
        <f t="shared" si="0"/>
        <v>336504</v>
      </c>
      <c r="I13" s="96"/>
      <c r="J13" s="114">
        <f t="shared" si="1"/>
        <v>84504</v>
      </c>
    </row>
    <row r="14" spans="1:10" s="21" customFormat="1" ht="15">
      <c r="A14" s="46"/>
      <c r="B14" s="39" t="s">
        <v>9</v>
      </c>
      <c r="C14" s="76" t="s">
        <v>60</v>
      </c>
      <c r="D14" s="5" t="s">
        <v>30</v>
      </c>
      <c r="E14" s="54">
        <v>256000</v>
      </c>
      <c r="F14" s="155">
        <v>634689</v>
      </c>
      <c r="G14" s="19">
        <v>200000</v>
      </c>
      <c r="H14" s="96">
        <f t="shared" si="0"/>
        <v>834689</v>
      </c>
      <c r="J14" s="114">
        <f t="shared" si="1"/>
        <v>578689</v>
      </c>
    </row>
    <row r="15" spans="1:10" ht="15">
      <c r="A15" s="46"/>
      <c r="B15" s="39" t="s">
        <v>13</v>
      </c>
      <c r="C15" s="76" t="s">
        <v>61</v>
      </c>
      <c r="D15" s="5" t="s">
        <v>73</v>
      </c>
      <c r="E15" s="54">
        <v>0</v>
      </c>
      <c r="F15" s="155">
        <v>863000</v>
      </c>
      <c r="G15" s="19">
        <v>-200000</v>
      </c>
      <c r="H15" s="96">
        <f t="shared" si="0"/>
        <v>663000</v>
      </c>
      <c r="J15" s="114">
        <f t="shared" si="1"/>
        <v>663000</v>
      </c>
    </row>
    <row r="16" spans="1:10" ht="15">
      <c r="A16" s="46"/>
      <c r="B16" s="39" t="s">
        <v>14</v>
      </c>
      <c r="C16" s="76" t="s">
        <v>118</v>
      </c>
      <c r="D16" s="5" t="s">
        <v>119</v>
      </c>
      <c r="E16" s="54">
        <v>0</v>
      </c>
      <c r="F16" s="155">
        <v>0</v>
      </c>
      <c r="G16" s="19">
        <v>0</v>
      </c>
      <c r="H16" s="96">
        <f t="shared" si="0"/>
        <v>0</v>
      </c>
      <c r="J16" s="114">
        <f t="shared" si="1"/>
        <v>0</v>
      </c>
    </row>
    <row r="17" spans="1:10" ht="15">
      <c r="A17" s="46"/>
      <c r="B17" s="39" t="s">
        <v>15</v>
      </c>
      <c r="C17" s="76">
        <v>72112</v>
      </c>
      <c r="D17" s="5" t="s">
        <v>137</v>
      </c>
      <c r="E17" s="54">
        <v>0</v>
      </c>
      <c r="F17" s="155">
        <v>0</v>
      </c>
      <c r="G17" s="19">
        <v>0</v>
      </c>
      <c r="H17" s="96">
        <f t="shared" si="0"/>
        <v>0</v>
      </c>
      <c r="J17" s="114"/>
    </row>
    <row r="18" spans="1:10" ht="15">
      <c r="A18" s="46"/>
      <c r="B18" s="39" t="s">
        <v>16</v>
      </c>
      <c r="C18" s="76" t="s">
        <v>62</v>
      </c>
      <c r="D18" s="5" t="s">
        <v>31</v>
      </c>
      <c r="E18" s="54">
        <v>0</v>
      </c>
      <c r="F18" s="155">
        <v>0</v>
      </c>
      <c r="G18" s="19">
        <v>0</v>
      </c>
      <c r="H18" s="96">
        <f t="shared" si="0"/>
        <v>0</v>
      </c>
      <c r="J18" s="114">
        <f t="shared" si="1"/>
        <v>0</v>
      </c>
    </row>
    <row r="19" spans="1:10" ht="15" customHeight="1">
      <c r="A19" s="46"/>
      <c r="B19" s="39" t="s">
        <v>17</v>
      </c>
      <c r="C19" s="76" t="s">
        <v>63</v>
      </c>
      <c r="D19" s="5" t="s">
        <v>53</v>
      </c>
      <c r="E19" s="54">
        <v>0</v>
      </c>
      <c r="F19" s="155">
        <v>0</v>
      </c>
      <c r="G19" s="19">
        <v>0</v>
      </c>
      <c r="H19" s="96">
        <f t="shared" si="0"/>
        <v>0</v>
      </c>
      <c r="J19" s="114">
        <f t="shared" si="1"/>
        <v>0</v>
      </c>
    </row>
    <row r="20" spans="1:10" ht="15">
      <c r="A20" s="46"/>
      <c r="B20" s="39" t="s">
        <v>18</v>
      </c>
      <c r="C20" s="76" t="s">
        <v>64</v>
      </c>
      <c r="D20" s="5" t="s">
        <v>74</v>
      </c>
      <c r="E20" s="54">
        <v>0</v>
      </c>
      <c r="F20" s="155">
        <v>0</v>
      </c>
      <c r="G20" s="19">
        <v>0</v>
      </c>
      <c r="H20" s="96">
        <f t="shared" si="0"/>
        <v>0</v>
      </c>
      <c r="J20" s="114">
        <f t="shared" si="1"/>
        <v>0</v>
      </c>
    </row>
    <row r="21" spans="1:10" ht="15">
      <c r="A21" s="46"/>
      <c r="B21" s="39" t="s">
        <v>19</v>
      </c>
      <c r="C21" s="76" t="s">
        <v>91</v>
      </c>
      <c r="D21" s="85" t="s">
        <v>90</v>
      </c>
      <c r="E21" s="54">
        <v>0</v>
      </c>
      <c r="F21" s="155">
        <v>0</v>
      </c>
      <c r="G21" s="19">
        <v>0</v>
      </c>
      <c r="H21" s="96">
        <f t="shared" si="0"/>
        <v>0</v>
      </c>
      <c r="J21" s="114">
        <f t="shared" si="1"/>
        <v>0</v>
      </c>
    </row>
    <row r="22" spans="1:10" ht="15">
      <c r="A22" s="46"/>
      <c r="B22" s="39" t="s">
        <v>34</v>
      </c>
      <c r="C22" s="83" t="s">
        <v>88</v>
      </c>
      <c r="D22" s="84" t="s">
        <v>89</v>
      </c>
      <c r="E22" s="54">
        <v>0</v>
      </c>
      <c r="F22" s="155">
        <v>66825</v>
      </c>
      <c r="G22" s="19">
        <v>0</v>
      </c>
      <c r="H22" s="96">
        <f t="shared" si="0"/>
        <v>66825</v>
      </c>
      <c r="J22" s="114">
        <f t="shared" si="1"/>
        <v>66825</v>
      </c>
    </row>
    <row r="23" spans="1:10" ht="17.25" customHeight="1">
      <c r="A23" s="46"/>
      <c r="B23" s="39" t="s">
        <v>35</v>
      </c>
      <c r="C23" s="78" t="s">
        <v>77</v>
      </c>
      <c r="D23" s="38" t="s">
        <v>94</v>
      </c>
      <c r="E23" s="54">
        <v>5367000</v>
      </c>
      <c r="F23" s="155">
        <v>5607440</v>
      </c>
      <c r="G23" s="19">
        <v>19440</v>
      </c>
      <c r="H23" s="96">
        <f t="shared" si="0"/>
        <v>5626880</v>
      </c>
      <c r="J23" s="114">
        <f t="shared" si="1"/>
        <v>259880</v>
      </c>
    </row>
    <row r="24" spans="1:10" ht="15">
      <c r="A24" s="46"/>
      <c r="B24" s="39" t="s">
        <v>36</v>
      </c>
      <c r="C24" s="76" t="s">
        <v>66</v>
      </c>
      <c r="D24" s="5" t="s">
        <v>76</v>
      </c>
      <c r="E24" s="54">
        <v>137000</v>
      </c>
      <c r="F24" s="155">
        <v>137000</v>
      </c>
      <c r="G24" s="19">
        <v>-96000</v>
      </c>
      <c r="H24" s="96">
        <f t="shared" si="0"/>
        <v>41000</v>
      </c>
      <c r="I24" s="18">
        <f>101480*10*0.27/2</f>
        <v>136998</v>
      </c>
      <c r="J24" s="114">
        <f t="shared" si="1"/>
        <v>-96000</v>
      </c>
    </row>
    <row r="25" spans="1:10" ht="15">
      <c r="A25" s="46"/>
      <c r="B25" s="39" t="s">
        <v>50</v>
      </c>
      <c r="C25" s="94" t="s">
        <v>96</v>
      </c>
      <c r="D25" s="5" t="s">
        <v>95</v>
      </c>
      <c r="E25" s="54">
        <v>0</v>
      </c>
      <c r="F25" s="155">
        <v>0</v>
      </c>
      <c r="G25" s="19">
        <v>0</v>
      </c>
      <c r="H25" s="96">
        <f t="shared" si="0"/>
        <v>0</v>
      </c>
      <c r="J25" s="114">
        <f t="shared" si="1"/>
        <v>0</v>
      </c>
    </row>
    <row r="26" spans="1:10" ht="15">
      <c r="A26" s="46"/>
      <c r="B26" s="39" t="s">
        <v>37</v>
      </c>
      <c r="C26" s="94" t="s">
        <v>101</v>
      </c>
      <c r="D26" s="97" t="s">
        <v>102</v>
      </c>
      <c r="E26" s="54">
        <v>0</v>
      </c>
      <c r="F26" s="155">
        <v>0</v>
      </c>
      <c r="G26" s="19">
        <v>0</v>
      </c>
      <c r="H26" s="96">
        <f t="shared" si="0"/>
        <v>0</v>
      </c>
      <c r="J26" s="114">
        <f t="shared" si="1"/>
        <v>0</v>
      </c>
    </row>
    <row r="27" spans="1:10" ht="15">
      <c r="A27" s="46"/>
      <c r="B27" s="39" t="s">
        <v>38</v>
      </c>
      <c r="C27" s="98" t="s">
        <v>97</v>
      </c>
      <c r="D27" s="97" t="s">
        <v>98</v>
      </c>
      <c r="E27" s="54">
        <v>0</v>
      </c>
      <c r="F27" s="155">
        <v>0</v>
      </c>
      <c r="G27" s="19">
        <v>0</v>
      </c>
      <c r="H27" s="96">
        <f t="shared" si="0"/>
        <v>0</v>
      </c>
      <c r="J27" s="114">
        <f t="shared" si="1"/>
        <v>0</v>
      </c>
    </row>
    <row r="28" spans="1:10" ht="15">
      <c r="A28" s="46"/>
      <c r="B28" s="39" t="s">
        <v>39</v>
      </c>
      <c r="C28" s="98" t="s">
        <v>146</v>
      </c>
      <c r="D28" s="97" t="s">
        <v>147</v>
      </c>
      <c r="E28" s="54">
        <v>0</v>
      </c>
      <c r="F28" s="155">
        <v>0</v>
      </c>
      <c r="G28" s="19">
        <v>0</v>
      </c>
      <c r="H28" s="96">
        <v>0</v>
      </c>
      <c r="J28" s="114"/>
    </row>
    <row r="29" spans="1:10" ht="15">
      <c r="A29" s="46"/>
      <c r="B29" s="39" t="s">
        <v>40</v>
      </c>
      <c r="C29" s="98" t="s">
        <v>134</v>
      </c>
      <c r="D29" s="97" t="s">
        <v>135</v>
      </c>
      <c r="E29" s="54">
        <v>0</v>
      </c>
      <c r="F29" s="155">
        <v>0</v>
      </c>
      <c r="G29" s="19">
        <v>0</v>
      </c>
      <c r="H29" s="96">
        <f t="shared" si="0"/>
        <v>0</v>
      </c>
      <c r="J29" s="114"/>
    </row>
    <row r="30" spans="1:10" ht="15">
      <c r="A30" s="46"/>
      <c r="B30" s="121"/>
      <c r="C30" s="124"/>
      <c r="D30" s="125" t="s">
        <v>33</v>
      </c>
      <c r="E30" s="126">
        <v>0</v>
      </c>
      <c r="F30" s="158">
        <v>0</v>
      </c>
      <c r="G30" s="122">
        <v>0</v>
      </c>
      <c r="H30" s="123">
        <f t="shared" ref="H30:H35" si="2">SUM(F30:G30)</f>
        <v>0</v>
      </c>
      <c r="J30" s="18">
        <f t="shared" si="1"/>
        <v>0</v>
      </c>
    </row>
    <row r="31" spans="1:10" ht="15">
      <c r="A31" s="46"/>
      <c r="B31" s="39" t="s">
        <v>41</v>
      </c>
      <c r="C31" s="94"/>
      <c r="D31" s="97" t="s">
        <v>123</v>
      </c>
      <c r="E31" s="54">
        <v>0</v>
      </c>
      <c r="F31" s="155">
        <v>0</v>
      </c>
      <c r="G31" s="19">
        <v>0</v>
      </c>
      <c r="H31" s="96">
        <f t="shared" si="2"/>
        <v>0</v>
      </c>
      <c r="J31" s="114"/>
    </row>
    <row r="32" spans="1:10" ht="15">
      <c r="A32" s="46"/>
      <c r="B32" s="39" t="s">
        <v>48</v>
      </c>
      <c r="C32" s="94"/>
      <c r="D32" s="97" t="s">
        <v>125</v>
      </c>
      <c r="E32" s="54">
        <v>0</v>
      </c>
      <c r="F32" s="155">
        <v>375000</v>
      </c>
      <c r="G32" s="19">
        <v>0</v>
      </c>
      <c r="H32" s="96">
        <f t="shared" si="2"/>
        <v>375000</v>
      </c>
      <c r="J32" s="114"/>
    </row>
    <row r="33" spans="1:10" ht="15">
      <c r="A33" s="46"/>
      <c r="B33" s="39" t="s">
        <v>117</v>
      </c>
      <c r="C33" s="94"/>
      <c r="D33" s="97" t="s">
        <v>143</v>
      </c>
      <c r="E33" s="54">
        <v>0</v>
      </c>
      <c r="F33" s="155">
        <v>0</v>
      </c>
      <c r="G33" s="19">
        <v>0</v>
      </c>
      <c r="H33" s="96">
        <f t="shared" si="2"/>
        <v>0</v>
      </c>
      <c r="J33" s="114"/>
    </row>
    <row r="34" spans="1:10" ht="15">
      <c r="A34" s="46"/>
      <c r="B34" s="39" t="s">
        <v>120</v>
      </c>
      <c r="C34" s="94"/>
      <c r="D34" s="97" t="s">
        <v>153</v>
      </c>
      <c r="E34" s="54">
        <v>0</v>
      </c>
      <c r="F34" s="155">
        <v>0</v>
      </c>
      <c r="G34" s="19">
        <v>30531</v>
      </c>
      <c r="H34" s="96">
        <f t="shared" si="2"/>
        <v>30531</v>
      </c>
      <c r="J34" s="114"/>
    </row>
    <row r="35" spans="1:10" ht="15">
      <c r="A35" s="46"/>
      <c r="B35" s="121" t="s">
        <v>121</v>
      </c>
      <c r="C35" s="124"/>
      <c r="D35" s="127" t="s">
        <v>126</v>
      </c>
      <c r="E35" s="126">
        <v>0</v>
      </c>
      <c r="F35" s="158">
        <v>0</v>
      </c>
      <c r="G35" s="122">
        <v>0</v>
      </c>
      <c r="H35" s="123">
        <f t="shared" si="2"/>
        <v>0</v>
      </c>
    </row>
    <row r="36" spans="1:10" ht="15">
      <c r="A36" s="46"/>
      <c r="B36" s="121" t="s">
        <v>122</v>
      </c>
      <c r="C36" s="128"/>
      <c r="D36" s="127" t="s">
        <v>127</v>
      </c>
      <c r="E36" s="126">
        <v>0</v>
      </c>
      <c r="F36" s="158">
        <v>0</v>
      </c>
      <c r="G36" s="122">
        <v>0</v>
      </c>
      <c r="H36" s="123">
        <f t="shared" ref="H36:H42" si="3">SUM(F36:G36)</f>
        <v>0</v>
      </c>
    </row>
    <row r="37" spans="1:10" ht="15">
      <c r="A37" s="46"/>
      <c r="B37" s="121" t="s">
        <v>124</v>
      </c>
      <c r="C37" s="128"/>
      <c r="D37" s="129" t="s">
        <v>128</v>
      </c>
      <c r="E37" s="126">
        <v>0</v>
      </c>
      <c r="F37" s="158">
        <v>0</v>
      </c>
      <c r="G37" s="122">
        <v>0</v>
      </c>
      <c r="H37" s="123">
        <f t="shared" si="3"/>
        <v>0</v>
      </c>
    </row>
    <row r="38" spans="1:10" ht="15">
      <c r="A38" s="46"/>
      <c r="B38" s="121" t="s">
        <v>131</v>
      </c>
      <c r="C38" s="128"/>
      <c r="D38" s="186" t="s">
        <v>129</v>
      </c>
      <c r="E38" s="131">
        <v>0</v>
      </c>
      <c r="F38" s="159">
        <v>0</v>
      </c>
      <c r="G38" s="131">
        <v>0</v>
      </c>
      <c r="H38" s="123">
        <f t="shared" si="3"/>
        <v>0</v>
      </c>
    </row>
    <row r="39" spans="1:10" ht="15">
      <c r="A39" s="46"/>
      <c r="B39" s="121" t="s">
        <v>136</v>
      </c>
      <c r="C39" s="128"/>
      <c r="D39" s="132" t="s">
        <v>130</v>
      </c>
      <c r="E39" s="131">
        <v>0</v>
      </c>
      <c r="F39" s="159">
        <v>0</v>
      </c>
      <c r="G39" s="131">
        <v>0</v>
      </c>
      <c r="H39" s="123">
        <f t="shared" si="3"/>
        <v>0</v>
      </c>
    </row>
    <row r="40" spans="1:10" ht="15">
      <c r="A40" s="46"/>
      <c r="B40" s="121" t="s">
        <v>140</v>
      </c>
      <c r="C40" s="128"/>
      <c r="D40" s="132" t="s">
        <v>132</v>
      </c>
      <c r="E40" s="131">
        <v>0</v>
      </c>
      <c r="F40" s="159">
        <v>0</v>
      </c>
      <c r="G40" s="122">
        <v>0</v>
      </c>
      <c r="H40" s="123">
        <f t="shared" si="3"/>
        <v>0</v>
      </c>
    </row>
    <row r="41" spans="1:10" ht="15">
      <c r="A41" s="46"/>
      <c r="B41" s="121" t="s">
        <v>142</v>
      </c>
      <c r="C41" s="128"/>
      <c r="D41" s="132" t="s">
        <v>133</v>
      </c>
      <c r="E41" s="131">
        <v>0</v>
      </c>
      <c r="F41" s="159">
        <v>0</v>
      </c>
      <c r="G41" s="294">
        <v>0</v>
      </c>
      <c r="H41" s="123">
        <f t="shared" si="3"/>
        <v>0</v>
      </c>
    </row>
    <row r="42" spans="1:10" ht="15.75" thickBot="1">
      <c r="A42" s="46"/>
      <c r="B42" s="121" t="s">
        <v>154</v>
      </c>
      <c r="C42" s="128"/>
      <c r="D42" s="132" t="s">
        <v>141</v>
      </c>
      <c r="E42" s="169">
        <v>0</v>
      </c>
      <c r="F42" s="295">
        <v>0</v>
      </c>
      <c r="G42" s="169">
        <v>0</v>
      </c>
      <c r="H42" s="123">
        <f t="shared" si="3"/>
        <v>0</v>
      </c>
    </row>
    <row r="43" spans="1:10" ht="15.75" thickBot="1">
      <c r="A43" s="46"/>
      <c r="B43" s="297" t="s">
        <v>46</v>
      </c>
      <c r="C43" s="298"/>
      <c r="D43" s="298"/>
      <c r="E43" s="177">
        <f>SUM(E1:E39)</f>
        <v>6275000</v>
      </c>
      <c r="F43" s="177">
        <f>SUM(F1:F39)</f>
        <v>8572328</v>
      </c>
      <c r="G43" s="177">
        <f>SUM(G1:G39)</f>
        <v>53971</v>
      </c>
      <c r="H43" s="275">
        <f>SUM(H1:H39)</f>
        <v>8626299</v>
      </c>
    </row>
    <row r="44" spans="1:10" ht="13.5" thickBot="1">
      <c r="A44" s="52"/>
      <c r="B44" s="103"/>
      <c r="C44" s="24"/>
      <c r="D44" s="24"/>
      <c r="E44" s="24"/>
      <c r="F44" s="24"/>
      <c r="G44" s="24"/>
      <c r="H44" s="66"/>
    </row>
    <row r="45" spans="1:10" ht="15">
      <c r="A45" s="46" t="s">
        <v>1</v>
      </c>
      <c r="B45" s="43"/>
      <c r="C45" s="23"/>
      <c r="D45" s="42" t="s">
        <v>52</v>
      </c>
      <c r="E45" s="208"/>
      <c r="F45" s="208"/>
      <c r="G45" s="208"/>
      <c r="H45" s="209"/>
    </row>
    <row r="46" spans="1:10" ht="14.25" customHeight="1">
      <c r="A46" s="69"/>
      <c r="B46" s="37" t="s">
        <v>0</v>
      </c>
      <c r="C46" s="78" t="s">
        <v>77</v>
      </c>
      <c r="D46" s="38" t="s">
        <v>94</v>
      </c>
      <c r="E46" s="54">
        <v>47864000</v>
      </c>
      <c r="F46" s="155">
        <v>48150944</v>
      </c>
      <c r="G46" s="189">
        <f>127559+76680-5737-4420</f>
        <v>194082</v>
      </c>
      <c r="H46" s="96">
        <f>SUM(F46:G46)</f>
        <v>48345026</v>
      </c>
    </row>
    <row r="47" spans="1:10" ht="15">
      <c r="A47" s="69"/>
      <c r="B47" s="37" t="s">
        <v>1</v>
      </c>
      <c r="C47" s="76" t="s">
        <v>65</v>
      </c>
      <c r="D47" s="5" t="s">
        <v>75</v>
      </c>
      <c r="E47" s="54">
        <v>8034000</v>
      </c>
      <c r="F47" s="155">
        <v>8082237</v>
      </c>
      <c r="G47" s="19">
        <v>10530</v>
      </c>
      <c r="H47" s="96">
        <f t="shared" ref="H47:H57" si="4">SUM(F47:G47)</f>
        <v>8092767</v>
      </c>
    </row>
    <row r="48" spans="1:10" ht="15">
      <c r="A48" s="69"/>
      <c r="B48" s="37" t="s">
        <v>2</v>
      </c>
      <c r="C48" s="76" t="s">
        <v>78</v>
      </c>
      <c r="D48" s="5" t="s">
        <v>29</v>
      </c>
      <c r="E48" s="54">
        <v>2632000</v>
      </c>
      <c r="F48" s="155">
        <v>2694559</v>
      </c>
      <c r="G48" s="19">
        <v>20736</v>
      </c>
      <c r="H48" s="96">
        <f t="shared" si="4"/>
        <v>2715295</v>
      </c>
    </row>
    <row r="49" spans="1:8" ht="15">
      <c r="A49" s="69"/>
      <c r="B49" s="37" t="s">
        <v>3</v>
      </c>
      <c r="C49" s="76" t="s">
        <v>79</v>
      </c>
      <c r="D49" s="5" t="s">
        <v>81</v>
      </c>
      <c r="E49" s="54">
        <v>7418000</v>
      </c>
      <c r="F49" s="155">
        <v>7441409</v>
      </c>
      <c r="G49" s="19">
        <v>4536</v>
      </c>
      <c r="H49" s="96">
        <f t="shared" si="4"/>
        <v>7445945</v>
      </c>
    </row>
    <row r="50" spans="1:8" ht="15">
      <c r="A50" s="69"/>
      <c r="B50" s="37" t="s">
        <v>4</v>
      </c>
      <c r="C50" s="9">
        <v>105010</v>
      </c>
      <c r="D50" s="5" t="s">
        <v>82</v>
      </c>
      <c r="E50" s="70">
        <v>0</v>
      </c>
      <c r="F50" s="155">
        <v>0</v>
      </c>
      <c r="G50" s="19">
        <v>0</v>
      </c>
      <c r="H50" s="96">
        <f t="shared" si="4"/>
        <v>0</v>
      </c>
    </row>
    <row r="51" spans="1:8" ht="15">
      <c r="A51" s="69"/>
      <c r="B51" s="37" t="s">
        <v>5</v>
      </c>
      <c r="C51" s="9">
        <v>106020</v>
      </c>
      <c r="D51" s="5" t="s">
        <v>83</v>
      </c>
      <c r="E51" s="70">
        <v>0</v>
      </c>
      <c r="F51" s="155">
        <v>0</v>
      </c>
      <c r="G51" s="19">
        <v>0</v>
      </c>
      <c r="H51" s="96">
        <f t="shared" si="4"/>
        <v>0</v>
      </c>
    </row>
    <row r="52" spans="1:8" ht="15">
      <c r="A52" s="69"/>
      <c r="B52" s="37" t="s">
        <v>6</v>
      </c>
      <c r="C52" s="9">
        <v>101150</v>
      </c>
      <c r="D52" s="5" t="s">
        <v>71</v>
      </c>
      <c r="E52" s="70">
        <v>0</v>
      </c>
      <c r="F52" s="155">
        <v>0</v>
      </c>
      <c r="G52" s="19">
        <v>0</v>
      </c>
      <c r="H52" s="96">
        <f t="shared" si="4"/>
        <v>0</v>
      </c>
    </row>
    <row r="53" spans="1:8" ht="15">
      <c r="A53" s="69"/>
      <c r="B53" s="37" t="s">
        <v>7</v>
      </c>
      <c r="C53" s="76" t="s">
        <v>66</v>
      </c>
      <c r="D53" s="5" t="s">
        <v>76</v>
      </c>
      <c r="E53" s="70">
        <v>411000</v>
      </c>
      <c r="F53" s="155">
        <v>411000</v>
      </c>
      <c r="G53" s="19">
        <v>0</v>
      </c>
      <c r="H53" s="96">
        <f t="shared" si="4"/>
        <v>411000</v>
      </c>
    </row>
    <row r="54" spans="1:8" ht="15">
      <c r="A54" s="69"/>
      <c r="B54" s="37" t="s">
        <v>8</v>
      </c>
      <c r="C54" s="9">
        <v>104051</v>
      </c>
      <c r="D54" s="5" t="s">
        <v>84</v>
      </c>
      <c r="E54" s="70">
        <v>0</v>
      </c>
      <c r="F54" s="155">
        <v>0</v>
      </c>
      <c r="G54" s="19">
        <v>0</v>
      </c>
      <c r="H54" s="96">
        <f t="shared" si="4"/>
        <v>0</v>
      </c>
    </row>
    <row r="55" spans="1:8" ht="28.5">
      <c r="A55" s="69"/>
      <c r="B55" s="37" t="s">
        <v>9</v>
      </c>
      <c r="C55" s="78" t="s">
        <v>92</v>
      </c>
      <c r="D55" s="86" t="s">
        <v>93</v>
      </c>
      <c r="E55" s="70">
        <v>0</v>
      </c>
      <c r="F55" s="155">
        <v>0</v>
      </c>
      <c r="G55" s="19">
        <v>0</v>
      </c>
      <c r="H55" s="96">
        <f t="shared" si="4"/>
        <v>0</v>
      </c>
    </row>
    <row r="56" spans="1:8" ht="15">
      <c r="A56" s="69"/>
      <c r="B56" s="37" t="s">
        <v>13</v>
      </c>
      <c r="C56" s="98" t="s">
        <v>97</v>
      </c>
      <c r="D56" s="12" t="s">
        <v>98</v>
      </c>
      <c r="E56" s="70">
        <v>0</v>
      </c>
      <c r="F56" s="155">
        <v>0</v>
      </c>
      <c r="G56" s="19">
        <v>0</v>
      </c>
      <c r="H56" s="96">
        <f t="shared" si="4"/>
        <v>0</v>
      </c>
    </row>
    <row r="57" spans="1:8" ht="15">
      <c r="A57" s="69"/>
      <c r="B57" s="37" t="s">
        <v>14</v>
      </c>
      <c r="C57" s="76" t="s">
        <v>144</v>
      </c>
      <c r="D57" s="12" t="s">
        <v>145</v>
      </c>
      <c r="E57" s="70">
        <v>0</v>
      </c>
      <c r="F57" s="155">
        <v>431087</v>
      </c>
      <c r="G57" s="19">
        <f>5737+1229+4420</f>
        <v>11386</v>
      </c>
      <c r="H57" s="108">
        <f t="shared" si="4"/>
        <v>442473</v>
      </c>
    </row>
    <row r="58" spans="1:8" ht="15.75" thickBot="1">
      <c r="A58" s="69"/>
      <c r="B58" s="37"/>
      <c r="C58" s="13"/>
      <c r="D58" s="80"/>
      <c r="E58" s="70"/>
      <c r="F58" s="167"/>
      <c r="G58" s="156"/>
      <c r="H58" s="108"/>
    </row>
    <row r="59" spans="1:8" ht="15.75" thickBot="1">
      <c r="A59" s="46"/>
      <c r="B59" s="299" t="s">
        <v>51</v>
      </c>
      <c r="C59" s="300"/>
      <c r="D59" s="300"/>
      <c r="E59" s="57">
        <f>SUM(E46:E58)</f>
        <v>66359000</v>
      </c>
      <c r="F59" s="57">
        <f>SUM(F46:F58)</f>
        <v>67211236</v>
      </c>
      <c r="G59" s="57">
        <f>SUM(G46:G58)</f>
        <v>241270</v>
      </c>
      <c r="H59" s="95">
        <f>SUM(H46:H58)</f>
        <v>67452506</v>
      </c>
    </row>
    <row r="60" spans="1:8" ht="13.5" thickBot="1">
      <c r="A60" s="52"/>
      <c r="B60" s="103"/>
      <c r="C60" s="24"/>
      <c r="D60" s="24"/>
      <c r="E60" s="24"/>
      <c r="F60" s="160"/>
      <c r="G60" s="160"/>
      <c r="H60" s="109"/>
    </row>
    <row r="61" spans="1:8" ht="15.75" thickBot="1">
      <c r="A61" s="46" t="s">
        <v>2</v>
      </c>
      <c r="B61" s="26"/>
      <c r="C61" s="27"/>
      <c r="D61" s="59" t="s">
        <v>43</v>
      </c>
      <c r="E61" s="160"/>
      <c r="F61" s="160"/>
      <c r="G61" s="58"/>
      <c r="H61" s="109"/>
    </row>
    <row r="62" spans="1:8" ht="15">
      <c r="A62" s="46"/>
      <c r="B62" s="51" t="s">
        <v>0</v>
      </c>
      <c r="C62" s="10"/>
      <c r="D62" s="36" t="s">
        <v>27</v>
      </c>
      <c r="E62" s="89">
        <v>41067000</v>
      </c>
      <c r="F62" s="34">
        <v>42044728</v>
      </c>
      <c r="G62" s="157">
        <v>-319228</v>
      </c>
      <c r="H62" s="102">
        <f>SUM(F62:G62)</f>
        <v>41725500</v>
      </c>
    </row>
    <row r="63" spans="1:8" ht="15">
      <c r="A63" s="46"/>
      <c r="B63" s="51" t="s">
        <v>1</v>
      </c>
      <c r="C63" s="4"/>
      <c r="D63" s="5" t="s">
        <v>148</v>
      </c>
      <c r="E63" s="54">
        <v>33025000</v>
      </c>
      <c r="F63" s="19">
        <v>33226185</v>
      </c>
      <c r="G63" s="155">
        <v>153765</v>
      </c>
      <c r="H63" s="153">
        <f>SUM(F63:G63)</f>
        <v>33379950</v>
      </c>
    </row>
    <row r="64" spans="1:8" ht="15.75" thickBot="1">
      <c r="A64" s="46"/>
      <c r="B64" s="276" t="s">
        <v>2</v>
      </c>
      <c r="C64" s="4"/>
      <c r="D64" s="5" t="s">
        <v>44</v>
      </c>
      <c r="E64" s="54">
        <v>9036000</v>
      </c>
      <c r="F64" s="167">
        <v>9539483</v>
      </c>
      <c r="G64" s="155">
        <v>17435</v>
      </c>
      <c r="H64" s="153">
        <f>SUM(F64:G64)</f>
        <v>9556918</v>
      </c>
    </row>
    <row r="65" spans="1:8" s="21" customFormat="1" ht="13.5" customHeight="1" thickBot="1">
      <c r="A65" s="46"/>
      <c r="B65" s="198" t="s">
        <v>99</v>
      </c>
      <c r="C65" s="61"/>
      <c r="D65" s="170"/>
      <c r="E65" s="177">
        <f>SUM(E62:E64)</f>
        <v>83128000</v>
      </c>
      <c r="F65" s="277">
        <f>SUM(F62:F64)</f>
        <v>84810396</v>
      </c>
      <c r="G65" s="177">
        <f>SUM(G62:G64)</f>
        <v>-148028</v>
      </c>
      <c r="H65" s="113">
        <f>SUM(H62:H64)</f>
        <v>84662368</v>
      </c>
    </row>
    <row r="66" spans="1:8" s="21" customFormat="1" ht="15.75" thickBot="1">
      <c r="A66" s="46"/>
      <c r="B66" s="104"/>
      <c r="C66" s="7"/>
      <c r="D66" s="8"/>
      <c r="E66" s="163"/>
      <c r="F66" s="166"/>
      <c r="G66" s="166"/>
      <c r="H66" s="172"/>
    </row>
    <row r="67" spans="1:8" s="21" customFormat="1" ht="17.25" customHeight="1" thickBot="1">
      <c r="A67" s="46"/>
      <c r="B67" s="297" t="s">
        <v>42</v>
      </c>
      <c r="C67" s="298"/>
      <c r="D67" s="298"/>
      <c r="E67" s="177">
        <f>E65+E43+E59</f>
        <v>155762000</v>
      </c>
      <c r="F67" s="177">
        <f>F65+F43+F59</f>
        <v>160593960</v>
      </c>
      <c r="G67" s="243">
        <f>G65+G43+G59</f>
        <v>147213</v>
      </c>
      <c r="H67" s="113">
        <f>H65+H43+H59</f>
        <v>160741173</v>
      </c>
    </row>
    <row r="68" spans="1:8" ht="15.75" thickBot="1">
      <c r="A68" s="46"/>
      <c r="B68" s="105"/>
      <c r="C68" s="14"/>
      <c r="D68" s="6"/>
      <c r="E68" s="163"/>
      <c r="F68" s="174"/>
      <c r="G68" s="166"/>
      <c r="H68" s="172"/>
    </row>
    <row r="69" spans="1:8" ht="15.75" customHeight="1" thickBot="1">
      <c r="A69" s="46"/>
      <c r="B69" s="279"/>
      <c r="C69" s="253"/>
      <c r="D69" s="278" t="s">
        <v>10</v>
      </c>
      <c r="E69" s="57">
        <f>SUM(E70:E71)</f>
        <v>0</v>
      </c>
      <c r="F69" s="57">
        <f>SUM(F70:F71)</f>
        <v>0</v>
      </c>
      <c r="G69" s="57">
        <f>SUM(G70:G71)</f>
        <v>0</v>
      </c>
      <c r="H69" s="95">
        <f>SUM(H70:H71)</f>
        <v>0</v>
      </c>
    </row>
    <row r="70" spans="1:8" ht="15">
      <c r="A70" s="46"/>
      <c r="B70" s="51" t="s">
        <v>0</v>
      </c>
      <c r="C70" s="10"/>
      <c r="D70" s="247" t="s">
        <v>11</v>
      </c>
      <c r="E70" s="33">
        <v>0</v>
      </c>
      <c r="F70" s="33">
        <v>0</v>
      </c>
      <c r="G70" s="33">
        <v>0</v>
      </c>
      <c r="H70" s="111">
        <f>SUM(E70:G70)</f>
        <v>0</v>
      </c>
    </row>
    <row r="71" spans="1:8" ht="15">
      <c r="A71" s="46"/>
      <c r="B71" s="39" t="s">
        <v>1</v>
      </c>
      <c r="C71" s="4"/>
      <c r="D71" s="16" t="s">
        <v>12</v>
      </c>
      <c r="E71" s="19">
        <v>0</v>
      </c>
      <c r="F71" s="19">
        <v>0</v>
      </c>
      <c r="G71" s="19">
        <v>0</v>
      </c>
      <c r="H71" s="96">
        <f>SUM(E71:G71)</f>
        <v>0</v>
      </c>
    </row>
    <row r="72" spans="1:8" ht="15.75" thickBot="1">
      <c r="A72" s="46"/>
      <c r="B72" s="287"/>
      <c r="C72" s="288"/>
      <c r="D72" s="289"/>
      <c r="E72" s="165"/>
      <c r="F72" s="165"/>
      <c r="G72" s="165"/>
      <c r="H72" s="182"/>
    </row>
    <row r="73" spans="1:8" ht="13.5" customHeight="1" thickBot="1">
      <c r="A73" s="46"/>
      <c r="B73" s="279"/>
      <c r="C73" s="248"/>
      <c r="D73" s="15" t="s">
        <v>25</v>
      </c>
      <c r="E73" s="35">
        <v>0</v>
      </c>
      <c r="F73" s="71">
        <v>0</v>
      </c>
      <c r="G73" s="71">
        <v>0</v>
      </c>
      <c r="H73" s="101">
        <f>SUM(E73:G73)</f>
        <v>0</v>
      </c>
    </row>
    <row r="74" spans="1:8" ht="15.75" thickBot="1">
      <c r="A74" s="47"/>
      <c r="B74" s="274"/>
      <c r="C74" s="3"/>
      <c r="D74" s="81" t="s">
        <v>26</v>
      </c>
      <c r="E74" s="35">
        <v>0</v>
      </c>
      <c r="F74" s="71">
        <v>0</v>
      </c>
      <c r="G74" s="71">
        <v>0</v>
      </c>
      <c r="H74" s="101">
        <f>SUM(E74:G74)</f>
        <v>0</v>
      </c>
    </row>
    <row r="75" spans="1:8" ht="13.5" customHeight="1" thickBot="1">
      <c r="A75" s="48" t="s">
        <v>28</v>
      </c>
      <c r="B75" s="49"/>
      <c r="C75" s="50"/>
      <c r="D75" s="266"/>
      <c r="E75" s="267">
        <f>E67+E69+E73+E74</f>
        <v>155762000</v>
      </c>
      <c r="F75" s="280">
        <f>F67+F69+F73+F74</f>
        <v>160593960</v>
      </c>
      <c r="G75" s="177">
        <f>G67+G69+G73+G74</f>
        <v>147213</v>
      </c>
      <c r="H75" s="281">
        <f>H67+H69+H73+H74</f>
        <v>160741173</v>
      </c>
    </row>
    <row r="76" spans="1:8" ht="14.25">
      <c r="E76" s="20"/>
      <c r="F76" s="20"/>
      <c r="G76" s="20"/>
      <c r="H76" s="20"/>
    </row>
    <row r="77" spans="1:8" ht="14.25">
      <c r="E77" s="20"/>
      <c r="F77" s="20"/>
      <c r="G77" s="20"/>
      <c r="H77" s="20"/>
    </row>
    <row r="78" spans="1:8" ht="14.25">
      <c r="E78" s="20"/>
      <c r="F78" s="20"/>
      <c r="G78" s="20"/>
      <c r="H78" s="20"/>
    </row>
    <row r="79" spans="1:8" ht="14.25">
      <c r="E79" s="20"/>
      <c r="F79" s="20"/>
      <c r="G79" s="20"/>
      <c r="H79" s="20"/>
    </row>
    <row r="80" spans="1:8" ht="14.25">
      <c r="E80" s="20"/>
      <c r="F80" s="20"/>
      <c r="G80" s="20"/>
      <c r="H80" s="20"/>
    </row>
    <row r="81" spans="5:8" ht="14.25">
      <c r="E81" s="20"/>
      <c r="F81" s="20"/>
      <c r="G81" s="20"/>
      <c r="H81" s="20"/>
    </row>
    <row r="82" spans="5:8" ht="14.25">
      <c r="E82" s="20"/>
      <c r="F82" s="20"/>
      <c r="G82" s="20"/>
      <c r="H82" s="20"/>
    </row>
    <row r="83" spans="5:8" ht="14.25">
      <c r="E83" s="20"/>
      <c r="F83" s="20"/>
      <c r="G83" s="20"/>
      <c r="H83" s="20"/>
    </row>
    <row r="84" spans="5:8" ht="14.25">
      <c r="E84" s="20"/>
      <c r="F84" s="20"/>
      <c r="G84" s="20"/>
      <c r="H84" s="20"/>
    </row>
  </sheetData>
  <mergeCells count="3">
    <mergeCell ref="B43:D43"/>
    <mergeCell ref="B59:D59"/>
    <mergeCell ref="B67:D67"/>
  </mergeCells>
  <phoneticPr fontId="2" type="noConversion"/>
  <printOptions horizontalCentered="1" verticalCentered="1"/>
  <pageMargins left="0.19685039370078741" right="0.19685039370078741" top="1.0629921259842521" bottom="0.39370078740157483" header="0.55118110236220474" footer="0.15748031496062992"/>
  <pageSetup paperSize="9" scale="66" orientation="portrait" r:id="rId1"/>
  <headerFooter alignWithMargins="0">
    <oddHeader xml:space="preserve">&amp;LMunkadót t.jár, szoc.hj.adó&amp;C&amp;"MS Sans Serif,Félkövér""10. mell. a 8/2016. (II.25.) Ör."
Balatonalmádi Város Önkormányzata 
   2016. évi költségvetés műk. kiad. (Ft)&amp;R&amp;"MS Sans Serif,Félkövér"9.b. melléklet a 23/2016.(XII.16.)
önkormányzati rendelethez </oddHeader>
    <oddFooter>&amp;C&amp;P. oldal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/>
  <dimension ref="A1:V84"/>
  <sheetViews>
    <sheetView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25"/>
  <cols>
    <col min="1" max="1" width="8.7109375" style="22" customWidth="1"/>
    <col min="2" max="2" width="6.42578125" style="18" customWidth="1"/>
    <col min="3" max="3" width="11.140625" style="18" customWidth="1"/>
    <col min="4" max="4" width="64.5703125" style="18" customWidth="1"/>
    <col min="5" max="8" width="14.85546875" style="18" customWidth="1"/>
    <col min="9" max="16" width="0" style="18" hidden="1" customWidth="1"/>
    <col min="17" max="17" width="13.140625" style="18" hidden="1" customWidth="1"/>
    <col min="18" max="19" width="0" style="18" hidden="1" customWidth="1"/>
    <col min="20" max="20" width="12.7109375" style="20" customWidth="1"/>
    <col min="21" max="16384" width="9.140625" style="18"/>
  </cols>
  <sheetData>
    <row r="1" spans="1:22" ht="18" customHeight="1">
      <c r="A1" s="45" t="s">
        <v>20</v>
      </c>
      <c r="B1" s="203" t="s">
        <v>22</v>
      </c>
      <c r="C1" s="200"/>
      <c r="D1" s="200"/>
      <c r="E1" s="291" t="s">
        <v>100</v>
      </c>
      <c r="F1" s="291" t="s">
        <v>100</v>
      </c>
      <c r="G1" s="291" t="s">
        <v>138</v>
      </c>
      <c r="H1" s="291" t="s">
        <v>115</v>
      </c>
    </row>
    <row r="2" spans="1:22" ht="15.75" thickBot="1">
      <c r="A2" s="63" t="s">
        <v>21</v>
      </c>
      <c r="B2" s="204" t="s">
        <v>23</v>
      </c>
      <c r="C2" s="201"/>
      <c r="D2" s="206" t="s">
        <v>54</v>
      </c>
      <c r="E2" s="292" t="s">
        <v>24</v>
      </c>
      <c r="F2" s="293" t="s">
        <v>150</v>
      </c>
      <c r="G2" s="293" t="s">
        <v>139</v>
      </c>
      <c r="H2" s="293" t="s">
        <v>152</v>
      </c>
    </row>
    <row r="3" spans="1:22" ht="15.75" thickBot="1">
      <c r="A3" s="64" t="s">
        <v>0</v>
      </c>
      <c r="B3" s="205" t="s">
        <v>1</v>
      </c>
      <c r="C3" s="202" t="s">
        <v>2</v>
      </c>
      <c r="D3" s="190" t="s">
        <v>3</v>
      </c>
      <c r="E3" s="190" t="s">
        <v>4</v>
      </c>
      <c r="F3" s="190" t="s">
        <v>5</v>
      </c>
      <c r="G3" s="202" t="s">
        <v>6</v>
      </c>
      <c r="H3" s="207" t="s">
        <v>7</v>
      </c>
    </row>
    <row r="4" spans="1:22" ht="15">
      <c r="A4" s="72" t="s">
        <v>0</v>
      </c>
      <c r="B4" s="67"/>
      <c r="C4" s="68"/>
      <c r="D4" s="68" t="s">
        <v>45</v>
      </c>
      <c r="E4" s="88"/>
      <c r="F4" s="154"/>
      <c r="G4" s="154"/>
      <c r="H4" s="99"/>
    </row>
    <row r="5" spans="1:22" ht="15">
      <c r="A5" s="46"/>
      <c r="B5" s="39" t="s">
        <v>0</v>
      </c>
      <c r="C5" s="76" t="s">
        <v>55</v>
      </c>
      <c r="D5" s="5" t="s">
        <v>67</v>
      </c>
      <c r="E5" s="19">
        <v>2563000</v>
      </c>
      <c r="F5" s="19">
        <v>2592000</v>
      </c>
      <c r="G5" s="19">
        <f>23355000-22140000</f>
        <v>1215000</v>
      </c>
      <c r="H5" s="96">
        <f>SUM(F5:G5)</f>
        <v>3807000</v>
      </c>
      <c r="I5" s="114">
        <f>H5-E5</f>
        <v>1244000</v>
      </c>
      <c r="Q5" s="118"/>
      <c r="R5" s="118"/>
      <c r="S5" s="118"/>
    </row>
    <row r="6" spans="1:22" ht="15">
      <c r="A6" s="46"/>
      <c r="B6" s="39" t="s">
        <v>1</v>
      </c>
      <c r="C6" s="76" t="s">
        <v>56</v>
      </c>
      <c r="D6" s="5" t="s">
        <v>68</v>
      </c>
      <c r="E6" s="92">
        <v>383000</v>
      </c>
      <c r="F6" s="54">
        <v>383000</v>
      </c>
      <c r="G6" s="19">
        <v>0</v>
      </c>
      <c r="H6" s="96">
        <f t="shared" ref="H6:H29" si="0">SUM(F6:G6)</f>
        <v>383000</v>
      </c>
      <c r="I6" s="114">
        <f t="shared" ref="I6:I30" si="1">H6-E6</f>
        <v>0</v>
      </c>
      <c r="J6" s="21">
        <v>2015</v>
      </c>
      <c r="K6" s="18" t="s">
        <v>103</v>
      </c>
      <c r="O6" s="18" t="s">
        <v>104</v>
      </c>
      <c r="P6" s="18" t="s">
        <v>114</v>
      </c>
      <c r="Q6" s="120">
        <v>2016</v>
      </c>
      <c r="R6" s="118"/>
      <c r="S6" s="118"/>
    </row>
    <row r="7" spans="1:22" ht="15">
      <c r="A7" s="46"/>
      <c r="B7" s="39" t="s">
        <v>2</v>
      </c>
      <c r="C7" s="76" t="s">
        <v>57</v>
      </c>
      <c r="D7" s="5" t="s">
        <v>69</v>
      </c>
      <c r="E7" s="92">
        <v>16516000</v>
      </c>
      <c r="F7" s="54">
        <v>25454033</v>
      </c>
      <c r="G7" s="19">
        <f>5526402+780539+176000+298850+862838+3500000</f>
        <v>11144629</v>
      </c>
      <c r="H7" s="96">
        <f t="shared" si="0"/>
        <v>36598662</v>
      </c>
      <c r="I7" s="114">
        <f t="shared" si="1"/>
        <v>20082662</v>
      </c>
      <c r="J7" s="24">
        <f>9516*200/1000</f>
        <v>1903.2</v>
      </c>
      <c r="K7" s="135">
        <f>9430*247/1000</f>
        <v>2329.21</v>
      </c>
      <c r="L7" s="18" t="s">
        <v>105</v>
      </c>
      <c r="O7" s="18">
        <f>(9568*200)/1000-(9516*200)/1000</f>
        <v>10.399999999999864</v>
      </c>
      <c r="P7" s="18">
        <f>-9568*150/1000</f>
        <v>-1435.2</v>
      </c>
      <c r="Q7" s="142">
        <f>9568*200/1000-9568*150/1000</f>
        <v>478.39999999999986</v>
      </c>
      <c r="R7" s="119"/>
      <c r="S7" s="119"/>
      <c r="T7" s="149"/>
      <c r="U7" s="114"/>
      <c r="V7" s="114"/>
    </row>
    <row r="8" spans="1:22" ht="15">
      <c r="A8" s="46"/>
      <c r="B8" s="39" t="s">
        <v>3</v>
      </c>
      <c r="C8" s="76" t="s">
        <v>58</v>
      </c>
      <c r="D8" s="5" t="s">
        <v>70</v>
      </c>
      <c r="E8" s="92">
        <v>400000</v>
      </c>
      <c r="F8" s="54">
        <v>400000</v>
      </c>
      <c r="G8" s="19">
        <v>0</v>
      </c>
      <c r="H8" s="96">
        <f t="shared" si="0"/>
        <v>400000</v>
      </c>
      <c r="I8" s="114">
        <f t="shared" si="1"/>
        <v>0</v>
      </c>
      <c r="J8" s="24">
        <v>18</v>
      </c>
      <c r="K8" s="135">
        <v>18</v>
      </c>
      <c r="L8" s="18" t="s">
        <v>106</v>
      </c>
      <c r="Q8" s="142">
        <f>J8</f>
        <v>18</v>
      </c>
      <c r="R8" s="118"/>
      <c r="S8" s="118"/>
    </row>
    <row r="9" spans="1:22" ht="15">
      <c r="A9" s="46"/>
      <c r="B9" s="39" t="s">
        <v>4</v>
      </c>
      <c r="C9" s="13">
        <v>101150</v>
      </c>
      <c r="D9" s="60" t="s">
        <v>71</v>
      </c>
      <c r="E9" s="90">
        <v>0</v>
      </c>
      <c r="F9" s="54">
        <v>0</v>
      </c>
      <c r="G9" s="19">
        <v>0</v>
      </c>
      <c r="H9" s="96">
        <f t="shared" si="0"/>
        <v>0</v>
      </c>
      <c r="I9" s="114">
        <f t="shared" si="1"/>
        <v>0</v>
      </c>
      <c r="J9" s="24">
        <v>571</v>
      </c>
      <c r="K9" s="135">
        <v>560</v>
      </c>
      <c r="L9" s="18" t="s">
        <v>107</v>
      </c>
      <c r="Q9" s="142">
        <f>J9</f>
        <v>571</v>
      </c>
      <c r="R9" s="118"/>
      <c r="S9" s="118"/>
    </row>
    <row r="10" spans="1:22" ht="15">
      <c r="A10" s="46"/>
      <c r="B10" s="39" t="s">
        <v>5</v>
      </c>
      <c r="C10" s="9">
        <v>107060</v>
      </c>
      <c r="D10" s="5" t="s">
        <v>72</v>
      </c>
      <c r="E10" s="92">
        <v>0</v>
      </c>
      <c r="F10" s="54">
        <v>0</v>
      </c>
      <c r="G10" s="19">
        <v>0</v>
      </c>
      <c r="H10" s="96">
        <f t="shared" si="0"/>
        <v>0</v>
      </c>
      <c r="I10" s="114">
        <f t="shared" si="1"/>
        <v>0</v>
      </c>
      <c r="J10" s="24">
        <v>45</v>
      </c>
      <c r="K10" s="136">
        <v>45</v>
      </c>
      <c r="L10" s="18" t="s">
        <v>108</v>
      </c>
      <c r="Q10" s="142">
        <f>J10</f>
        <v>45</v>
      </c>
      <c r="R10" s="119"/>
      <c r="S10" s="118"/>
    </row>
    <row r="11" spans="1:22" ht="15">
      <c r="A11" s="46"/>
      <c r="B11" s="39" t="s">
        <v>6</v>
      </c>
      <c r="C11" s="11">
        <v>107013</v>
      </c>
      <c r="D11" s="36" t="s">
        <v>87</v>
      </c>
      <c r="E11" s="93">
        <v>456000</v>
      </c>
      <c r="F11" s="155">
        <v>456000</v>
      </c>
      <c r="G11" s="19">
        <v>0</v>
      </c>
      <c r="H11" s="96">
        <f t="shared" si="0"/>
        <v>456000</v>
      </c>
      <c r="I11" s="114">
        <f t="shared" si="1"/>
        <v>0</v>
      </c>
      <c r="J11" s="146"/>
      <c r="K11" s="137">
        <f>SUM(K7:K10)</f>
        <v>2952.21</v>
      </c>
      <c r="Q11" s="142"/>
      <c r="R11" s="119"/>
      <c r="S11" s="118"/>
    </row>
    <row r="12" spans="1:22" ht="15">
      <c r="A12" s="46"/>
      <c r="B12" s="39" t="s">
        <v>7</v>
      </c>
      <c r="C12" s="77" t="s">
        <v>85</v>
      </c>
      <c r="D12" s="36" t="s">
        <v>86</v>
      </c>
      <c r="E12" s="92">
        <v>896000</v>
      </c>
      <c r="F12" s="155">
        <v>856000</v>
      </c>
      <c r="G12" s="19">
        <v>-10000</v>
      </c>
      <c r="H12" s="96">
        <f t="shared" si="0"/>
        <v>846000</v>
      </c>
      <c r="I12" s="114">
        <f t="shared" si="1"/>
        <v>-50000</v>
      </c>
      <c r="J12" s="24">
        <f>9516*10/1000</f>
        <v>95.16</v>
      </c>
      <c r="K12" s="138">
        <v>94</v>
      </c>
      <c r="L12" s="18" t="s">
        <v>109</v>
      </c>
      <c r="O12" s="18">
        <f>10*(9568-9516)/1000</f>
        <v>0.52</v>
      </c>
      <c r="Q12" s="142">
        <f>9568*10/1000</f>
        <v>95.68</v>
      </c>
      <c r="R12" s="119"/>
      <c r="S12" s="118"/>
    </row>
    <row r="13" spans="1:22" ht="15.75" thickBot="1">
      <c r="A13" s="46"/>
      <c r="B13" s="39" t="s">
        <v>8</v>
      </c>
      <c r="C13" s="82" t="s">
        <v>59</v>
      </c>
      <c r="D13" s="36" t="s">
        <v>32</v>
      </c>
      <c r="E13" s="92">
        <v>60204000</v>
      </c>
      <c r="F13" s="155">
        <v>66400674</v>
      </c>
      <c r="G13" s="19">
        <f>495300+27785000</f>
        <v>28280300</v>
      </c>
      <c r="H13" s="96">
        <f t="shared" si="0"/>
        <v>94680974</v>
      </c>
      <c r="I13" s="114">
        <f t="shared" si="1"/>
        <v>34476974</v>
      </c>
      <c r="J13" s="147">
        <f>9516*30/1000</f>
        <v>285.48</v>
      </c>
      <c r="K13" s="139">
        <v>271</v>
      </c>
      <c r="L13" s="18" t="s">
        <v>110</v>
      </c>
      <c r="M13" s="21"/>
      <c r="N13" s="21"/>
      <c r="O13" s="18">
        <f>+(9568*90)/1000-(9516*30)/1000</f>
        <v>575.64</v>
      </c>
      <c r="Q13" s="142">
        <f>9568*90/1000</f>
        <v>861.12</v>
      </c>
      <c r="R13" s="119"/>
      <c r="S13" s="118"/>
      <c r="T13" s="188"/>
    </row>
    <row r="14" spans="1:22" s="21" customFormat="1" ht="15">
      <c r="A14" s="46"/>
      <c r="B14" s="39" t="s">
        <v>9</v>
      </c>
      <c r="C14" s="76" t="s">
        <v>60</v>
      </c>
      <c r="D14" s="5" t="s">
        <v>30</v>
      </c>
      <c r="E14" s="54">
        <v>400000</v>
      </c>
      <c r="F14" s="155">
        <v>650000</v>
      </c>
      <c r="G14" s="19">
        <v>140000</v>
      </c>
      <c r="H14" s="96">
        <f t="shared" si="0"/>
        <v>790000</v>
      </c>
      <c r="I14" s="114">
        <f t="shared" si="1"/>
        <v>390000</v>
      </c>
      <c r="J14" s="148">
        <f>SUM(J7:J13)</f>
        <v>2917.8399999999997</v>
      </c>
      <c r="K14" s="140">
        <f>SUM(K11:K13)</f>
        <v>3317.21</v>
      </c>
      <c r="L14" s="141" t="s">
        <v>111</v>
      </c>
      <c r="M14" s="18"/>
      <c r="N14" s="18"/>
      <c r="O14" s="18"/>
      <c r="Q14" s="143"/>
      <c r="R14" s="119"/>
      <c r="S14" s="118"/>
      <c r="T14" s="20"/>
    </row>
    <row r="15" spans="1:22" ht="15.75" thickBot="1">
      <c r="A15" s="46"/>
      <c r="B15" s="39" t="s">
        <v>13</v>
      </c>
      <c r="C15" s="76" t="s">
        <v>61</v>
      </c>
      <c r="D15" s="5" t="s">
        <v>73</v>
      </c>
      <c r="E15" s="54">
        <v>343000</v>
      </c>
      <c r="F15" s="155">
        <v>1119000</v>
      </c>
      <c r="G15" s="19">
        <v>-140000</v>
      </c>
      <c r="H15" s="96">
        <f t="shared" si="0"/>
        <v>979000</v>
      </c>
      <c r="I15" s="114">
        <f t="shared" si="1"/>
        <v>636000</v>
      </c>
      <c r="L15" s="18" t="s">
        <v>112</v>
      </c>
      <c r="O15" s="147">
        <f>9568*10/1000</f>
        <v>95.68</v>
      </c>
      <c r="P15" s="147"/>
      <c r="Q15" s="144">
        <f>9568*10/1000</f>
        <v>95.68</v>
      </c>
      <c r="R15" s="118"/>
      <c r="S15" s="118"/>
    </row>
    <row r="16" spans="1:22" ht="15">
      <c r="A16" s="46"/>
      <c r="B16" s="39" t="s">
        <v>14</v>
      </c>
      <c r="C16" s="76" t="s">
        <v>118</v>
      </c>
      <c r="D16" s="5" t="s">
        <v>119</v>
      </c>
      <c r="E16" s="54">
        <v>0</v>
      </c>
      <c r="F16" s="155">
        <v>0</v>
      </c>
      <c r="G16" s="19">
        <v>0</v>
      </c>
      <c r="H16" s="96">
        <f t="shared" si="0"/>
        <v>0</v>
      </c>
      <c r="I16" s="114">
        <f t="shared" si="1"/>
        <v>0</v>
      </c>
      <c r="O16" s="24"/>
      <c r="P16" s="24"/>
      <c r="Q16" s="142"/>
      <c r="R16" s="118"/>
      <c r="S16" s="118"/>
    </row>
    <row r="17" spans="1:20" ht="15">
      <c r="A17" s="46"/>
      <c r="B17" s="39" t="s">
        <v>15</v>
      </c>
      <c r="C17" s="76" t="s">
        <v>149</v>
      </c>
      <c r="D17" s="5" t="s">
        <v>137</v>
      </c>
      <c r="E17" s="54">
        <v>0</v>
      </c>
      <c r="F17" s="155">
        <v>4710000</v>
      </c>
      <c r="G17" s="19">
        <v>105500</v>
      </c>
      <c r="H17" s="96">
        <f t="shared" si="0"/>
        <v>4815500</v>
      </c>
      <c r="I17" s="114"/>
      <c r="O17" s="24"/>
      <c r="P17" s="24"/>
      <c r="Q17" s="142"/>
      <c r="R17" s="118"/>
      <c r="S17" s="118"/>
    </row>
    <row r="18" spans="1:20" ht="15">
      <c r="A18" s="46"/>
      <c r="B18" s="39" t="s">
        <v>16</v>
      </c>
      <c r="C18" s="76" t="s">
        <v>62</v>
      </c>
      <c r="D18" s="5" t="s">
        <v>31</v>
      </c>
      <c r="E18" s="54">
        <v>0</v>
      </c>
      <c r="F18" s="155">
        <v>0</v>
      </c>
      <c r="G18" s="19">
        <v>0</v>
      </c>
      <c r="H18" s="96">
        <f t="shared" si="0"/>
        <v>0</v>
      </c>
      <c r="I18" s="114">
        <f t="shared" si="1"/>
        <v>0</v>
      </c>
      <c r="O18" s="21">
        <f>SUM(O7:O15)</f>
        <v>682.23999999999978</v>
      </c>
      <c r="P18" s="21">
        <f>SUM(P7:P15)</f>
        <v>-1435.2</v>
      </c>
      <c r="Q18" s="145">
        <f>SUM(Q7:Q15)</f>
        <v>2164.8799999999997</v>
      </c>
      <c r="R18" s="119"/>
      <c r="S18" s="118"/>
      <c r="T18" s="175"/>
    </row>
    <row r="19" spans="1:20" ht="15" customHeight="1">
      <c r="A19" s="46"/>
      <c r="B19" s="39" t="s">
        <v>17</v>
      </c>
      <c r="C19" s="76" t="s">
        <v>63</v>
      </c>
      <c r="D19" s="5" t="s">
        <v>53</v>
      </c>
      <c r="E19" s="54">
        <v>600000</v>
      </c>
      <c r="F19" s="155">
        <v>600000</v>
      </c>
      <c r="G19" s="19">
        <v>0</v>
      </c>
      <c r="H19" s="96">
        <f t="shared" si="0"/>
        <v>600000</v>
      </c>
      <c r="I19" s="114">
        <f t="shared" si="1"/>
        <v>0</v>
      </c>
      <c r="L19" s="18" t="s">
        <v>113</v>
      </c>
      <c r="O19" s="24">
        <f>-1344/1.05</f>
        <v>-1280</v>
      </c>
      <c r="Q19" s="118"/>
      <c r="R19" s="119"/>
      <c r="S19" s="120"/>
    </row>
    <row r="20" spans="1:20" ht="15">
      <c r="A20" s="46"/>
      <c r="B20" s="39" t="s">
        <v>18</v>
      </c>
      <c r="C20" s="76" t="s">
        <v>64</v>
      </c>
      <c r="D20" s="5" t="s">
        <v>74</v>
      </c>
      <c r="E20" s="54">
        <v>402000</v>
      </c>
      <c r="F20" s="155">
        <v>402000</v>
      </c>
      <c r="G20" s="19">
        <v>0</v>
      </c>
      <c r="H20" s="96">
        <f t="shared" si="0"/>
        <v>402000</v>
      </c>
      <c r="I20" s="114">
        <f t="shared" si="1"/>
        <v>0</v>
      </c>
      <c r="J20" s="18">
        <v>2015</v>
      </c>
      <c r="K20" s="18" t="s">
        <v>104</v>
      </c>
      <c r="M20" s="18">
        <v>2016</v>
      </c>
      <c r="Q20" s="118"/>
      <c r="R20" s="119">
        <f>J14+O18+P18</f>
        <v>2164.8799999999992</v>
      </c>
      <c r="S20" s="118"/>
    </row>
    <row r="21" spans="1:20" ht="15">
      <c r="A21" s="46"/>
      <c r="B21" s="39" t="s">
        <v>19</v>
      </c>
      <c r="C21" s="76" t="s">
        <v>91</v>
      </c>
      <c r="D21" s="85" t="s">
        <v>90</v>
      </c>
      <c r="E21" s="54">
        <v>413000</v>
      </c>
      <c r="F21" s="155">
        <v>413000</v>
      </c>
      <c r="G21" s="19">
        <v>0</v>
      </c>
      <c r="H21" s="96">
        <f t="shared" si="0"/>
        <v>413000</v>
      </c>
      <c r="I21" s="114">
        <f t="shared" si="1"/>
        <v>0</v>
      </c>
      <c r="J21" s="114">
        <f>E7</f>
        <v>16516000</v>
      </c>
      <c r="K21" s="18">
        <f>O18+O19+P18</f>
        <v>-2032.9600000000003</v>
      </c>
      <c r="M21" s="114">
        <f>J21+K21</f>
        <v>16513967.039999999</v>
      </c>
      <c r="Q21" s="118"/>
      <c r="R21" s="118"/>
      <c r="S21" s="118"/>
      <c r="T21" s="188"/>
    </row>
    <row r="22" spans="1:20" ht="15">
      <c r="A22" s="46"/>
      <c r="B22" s="39" t="s">
        <v>34</v>
      </c>
      <c r="C22" s="83" t="s">
        <v>88</v>
      </c>
      <c r="D22" s="84" t="s">
        <v>89</v>
      </c>
      <c r="E22" s="54">
        <v>5331000</v>
      </c>
      <c r="F22" s="155">
        <v>5331000</v>
      </c>
      <c r="G22" s="19">
        <v>0</v>
      </c>
      <c r="H22" s="96">
        <f t="shared" si="0"/>
        <v>5331000</v>
      </c>
      <c r="I22" s="114">
        <f t="shared" si="1"/>
        <v>0</v>
      </c>
      <c r="Q22" s="118"/>
      <c r="R22" s="118"/>
      <c r="S22" s="118"/>
    </row>
    <row r="23" spans="1:20" ht="15" customHeight="1">
      <c r="A23" s="46"/>
      <c r="B23" s="39" t="s">
        <v>35</v>
      </c>
      <c r="C23" s="78" t="s">
        <v>77</v>
      </c>
      <c r="D23" s="38" t="s">
        <v>94</v>
      </c>
      <c r="E23" s="54">
        <v>1142000</v>
      </c>
      <c r="F23" s="155">
        <v>3914000</v>
      </c>
      <c r="G23" s="19">
        <v>0</v>
      </c>
      <c r="H23" s="96">
        <f t="shared" si="0"/>
        <v>3914000</v>
      </c>
      <c r="I23" s="114">
        <f t="shared" si="1"/>
        <v>2772000</v>
      </c>
    </row>
    <row r="24" spans="1:20" ht="15">
      <c r="A24" s="46"/>
      <c r="B24" s="39" t="s">
        <v>36</v>
      </c>
      <c r="C24" s="76" t="s">
        <v>66</v>
      </c>
      <c r="D24" s="5" t="s">
        <v>76</v>
      </c>
      <c r="E24" s="54">
        <v>0</v>
      </c>
      <c r="F24" s="155">
        <v>0</v>
      </c>
      <c r="G24" s="19">
        <v>0</v>
      </c>
      <c r="H24" s="96">
        <f t="shared" si="0"/>
        <v>0</v>
      </c>
      <c r="I24" s="114">
        <f t="shared" si="1"/>
        <v>0</v>
      </c>
    </row>
    <row r="25" spans="1:20" ht="15">
      <c r="A25" s="46"/>
      <c r="B25" s="39" t="s">
        <v>50</v>
      </c>
      <c r="C25" s="94" t="s">
        <v>96</v>
      </c>
      <c r="D25" s="5" t="s">
        <v>95</v>
      </c>
      <c r="E25" s="54">
        <v>0</v>
      </c>
      <c r="F25" s="155">
        <v>0</v>
      </c>
      <c r="G25" s="19">
        <v>0</v>
      </c>
      <c r="H25" s="96">
        <f t="shared" si="0"/>
        <v>0</v>
      </c>
      <c r="I25" s="114">
        <f t="shared" si="1"/>
        <v>0</v>
      </c>
    </row>
    <row r="26" spans="1:20" ht="15">
      <c r="A26" s="46"/>
      <c r="B26" s="39" t="s">
        <v>37</v>
      </c>
      <c r="C26" s="94" t="s">
        <v>101</v>
      </c>
      <c r="D26" s="97" t="s">
        <v>102</v>
      </c>
      <c r="E26" s="54">
        <v>0</v>
      </c>
      <c r="F26" s="155">
        <v>0</v>
      </c>
      <c r="G26" s="19">
        <v>0</v>
      </c>
      <c r="H26" s="96">
        <f t="shared" si="0"/>
        <v>0</v>
      </c>
      <c r="I26" s="114">
        <f t="shared" si="1"/>
        <v>0</v>
      </c>
    </row>
    <row r="27" spans="1:20" ht="15">
      <c r="A27" s="46"/>
      <c r="B27" s="39" t="s">
        <v>38</v>
      </c>
      <c r="C27" s="98" t="s">
        <v>97</v>
      </c>
      <c r="D27" s="97" t="s">
        <v>98</v>
      </c>
      <c r="E27" s="54">
        <v>29000000</v>
      </c>
      <c r="F27" s="155">
        <v>54774392</v>
      </c>
      <c r="G27" s="19">
        <v>-54774392</v>
      </c>
      <c r="H27" s="96">
        <f t="shared" si="0"/>
        <v>0</v>
      </c>
      <c r="I27" s="114">
        <f t="shared" si="1"/>
        <v>-29000000</v>
      </c>
    </row>
    <row r="28" spans="1:20" ht="15">
      <c r="A28" s="46"/>
      <c r="B28" s="39" t="s">
        <v>39</v>
      </c>
      <c r="C28" s="98" t="s">
        <v>146</v>
      </c>
      <c r="D28" s="97" t="s">
        <v>147</v>
      </c>
      <c r="E28" s="54">
        <v>0</v>
      </c>
      <c r="F28" s="155">
        <v>0</v>
      </c>
      <c r="G28" s="19">
        <v>3634392</v>
      </c>
      <c r="H28" s="96">
        <f t="shared" si="0"/>
        <v>3634392</v>
      </c>
      <c r="I28" s="114">
        <f t="shared" si="1"/>
        <v>3634392</v>
      </c>
    </row>
    <row r="29" spans="1:20" ht="15">
      <c r="A29" s="46"/>
      <c r="B29" s="39" t="s">
        <v>40</v>
      </c>
      <c r="C29" s="98" t="s">
        <v>134</v>
      </c>
      <c r="D29" s="97" t="s">
        <v>135</v>
      </c>
      <c r="E29" s="54">
        <v>0</v>
      </c>
      <c r="F29" s="155">
        <v>0</v>
      </c>
      <c r="G29" s="19">
        <v>0</v>
      </c>
      <c r="H29" s="96">
        <f t="shared" si="0"/>
        <v>0</v>
      </c>
      <c r="I29" s="114"/>
    </row>
    <row r="30" spans="1:20" ht="15">
      <c r="A30" s="46"/>
      <c r="B30" s="121"/>
      <c r="C30" s="124"/>
      <c r="D30" s="125" t="s">
        <v>33</v>
      </c>
      <c r="E30" s="126">
        <v>0</v>
      </c>
      <c r="F30" s="158">
        <v>0</v>
      </c>
      <c r="G30" s="122">
        <v>0</v>
      </c>
      <c r="H30" s="123">
        <f t="shared" ref="H30:H35" si="2">SUM(F30:G30)</f>
        <v>0</v>
      </c>
      <c r="I30" s="18">
        <f t="shared" si="1"/>
        <v>0</v>
      </c>
    </row>
    <row r="31" spans="1:20" ht="15">
      <c r="A31" s="46"/>
      <c r="B31" s="39" t="s">
        <v>41</v>
      </c>
      <c r="C31" s="94"/>
      <c r="D31" s="97" t="s">
        <v>123</v>
      </c>
      <c r="E31" s="54">
        <v>0</v>
      </c>
      <c r="F31" s="155">
        <v>117932</v>
      </c>
      <c r="G31" s="19">
        <v>0</v>
      </c>
      <c r="H31" s="96">
        <f t="shared" si="2"/>
        <v>117932</v>
      </c>
      <c r="I31" s="114"/>
    </row>
    <row r="32" spans="1:20" ht="15">
      <c r="A32" s="46"/>
      <c r="B32" s="39" t="s">
        <v>48</v>
      </c>
      <c r="C32" s="94"/>
      <c r="D32" s="97" t="s">
        <v>125</v>
      </c>
      <c r="E32" s="54">
        <v>0</v>
      </c>
      <c r="F32" s="155">
        <v>143538</v>
      </c>
      <c r="G32" s="19">
        <v>-26800</v>
      </c>
      <c r="H32" s="96">
        <f t="shared" si="2"/>
        <v>116738</v>
      </c>
      <c r="I32" s="114"/>
    </row>
    <row r="33" spans="1:17" ht="15">
      <c r="A33" s="46"/>
      <c r="B33" s="39" t="s">
        <v>117</v>
      </c>
      <c r="C33" s="94"/>
      <c r="D33" s="97" t="s">
        <v>143</v>
      </c>
      <c r="E33" s="54">
        <v>0</v>
      </c>
      <c r="F33" s="155">
        <v>3959295</v>
      </c>
      <c r="G33" s="19">
        <v>0</v>
      </c>
      <c r="H33" s="96">
        <f t="shared" si="2"/>
        <v>3959295</v>
      </c>
      <c r="I33" s="114"/>
    </row>
    <row r="34" spans="1:17" ht="15">
      <c r="A34" s="46"/>
      <c r="B34" s="39" t="s">
        <v>120</v>
      </c>
      <c r="C34" s="94"/>
      <c r="D34" s="97" t="s">
        <v>153</v>
      </c>
      <c r="E34" s="54">
        <v>0</v>
      </c>
      <c r="F34" s="155">
        <v>0</v>
      </c>
      <c r="G34" s="19">
        <v>350172</v>
      </c>
      <c r="H34" s="96">
        <f t="shared" si="2"/>
        <v>350172</v>
      </c>
      <c r="I34" s="114"/>
    </row>
    <row r="35" spans="1:17" ht="15">
      <c r="A35" s="46"/>
      <c r="B35" s="121" t="s">
        <v>121</v>
      </c>
      <c r="C35" s="124"/>
      <c r="D35" s="127" t="s">
        <v>126</v>
      </c>
      <c r="E35" s="126">
        <v>0</v>
      </c>
      <c r="F35" s="158">
        <v>800100</v>
      </c>
      <c r="G35" s="122">
        <v>0</v>
      </c>
      <c r="H35" s="123">
        <f t="shared" si="2"/>
        <v>800100</v>
      </c>
    </row>
    <row r="36" spans="1:17" ht="15">
      <c r="A36" s="46"/>
      <c r="B36" s="121" t="s">
        <v>122</v>
      </c>
      <c r="C36" s="128"/>
      <c r="D36" s="127" t="s">
        <v>127</v>
      </c>
      <c r="E36" s="126">
        <v>0</v>
      </c>
      <c r="F36" s="158">
        <v>0</v>
      </c>
      <c r="G36" s="122">
        <v>0</v>
      </c>
      <c r="H36" s="123">
        <f t="shared" ref="H36:H42" si="3">SUM(F36:G36)</f>
        <v>0</v>
      </c>
      <c r="L36" s="21"/>
    </row>
    <row r="37" spans="1:17" ht="15">
      <c r="A37" s="46"/>
      <c r="B37" s="121" t="s">
        <v>124</v>
      </c>
      <c r="C37" s="128"/>
      <c r="D37" s="129" t="s">
        <v>128</v>
      </c>
      <c r="E37" s="126">
        <v>0</v>
      </c>
      <c r="F37" s="158">
        <v>750000</v>
      </c>
      <c r="G37" s="122">
        <v>0</v>
      </c>
      <c r="H37" s="123">
        <f t="shared" si="3"/>
        <v>750000</v>
      </c>
    </row>
    <row r="38" spans="1:17" ht="15">
      <c r="A38" s="46"/>
      <c r="B38" s="121" t="s">
        <v>131</v>
      </c>
      <c r="C38" s="128"/>
      <c r="D38" s="129" t="s">
        <v>129</v>
      </c>
      <c r="E38" s="130">
        <v>0</v>
      </c>
      <c r="F38" s="159">
        <v>889000</v>
      </c>
      <c r="G38" s="122">
        <v>0</v>
      </c>
      <c r="H38" s="123">
        <f t="shared" si="3"/>
        <v>889000</v>
      </c>
    </row>
    <row r="39" spans="1:17" ht="15">
      <c r="A39" s="46"/>
      <c r="B39" s="121" t="s">
        <v>136</v>
      </c>
      <c r="C39" s="128"/>
      <c r="D39" s="132" t="s">
        <v>130</v>
      </c>
      <c r="E39" s="131">
        <v>0</v>
      </c>
      <c r="F39" s="159">
        <v>1270000</v>
      </c>
      <c r="G39" s="122">
        <v>0</v>
      </c>
      <c r="H39" s="123">
        <f t="shared" si="3"/>
        <v>1270000</v>
      </c>
    </row>
    <row r="40" spans="1:17" ht="15">
      <c r="A40" s="46"/>
      <c r="B40" s="121" t="s">
        <v>140</v>
      </c>
      <c r="C40" s="128"/>
      <c r="D40" s="132" t="s">
        <v>132</v>
      </c>
      <c r="E40" s="131">
        <v>0</v>
      </c>
      <c r="F40" s="159">
        <v>990600</v>
      </c>
      <c r="G40" s="122">
        <v>0</v>
      </c>
      <c r="H40" s="123">
        <f t="shared" si="3"/>
        <v>990600</v>
      </c>
    </row>
    <row r="41" spans="1:17" ht="15">
      <c r="A41" s="46"/>
      <c r="B41" s="121" t="s">
        <v>142</v>
      </c>
      <c r="C41" s="128"/>
      <c r="D41" s="132" t="s">
        <v>133</v>
      </c>
      <c r="E41" s="131">
        <v>0</v>
      </c>
      <c r="F41" s="159">
        <v>406400</v>
      </c>
      <c r="G41" s="122">
        <v>0</v>
      </c>
      <c r="H41" s="123">
        <f t="shared" si="3"/>
        <v>406400</v>
      </c>
    </row>
    <row r="42" spans="1:17" ht="15.75" thickBot="1">
      <c r="A42" s="46"/>
      <c r="B42" s="121" t="s">
        <v>154</v>
      </c>
      <c r="C42" s="128"/>
      <c r="D42" s="132" t="s">
        <v>141</v>
      </c>
      <c r="E42" s="169">
        <v>0</v>
      </c>
      <c r="F42" s="159">
        <v>3000000</v>
      </c>
      <c r="G42" s="122">
        <v>0</v>
      </c>
      <c r="H42" s="123">
        <f t="shared" si="3"/>
        <v>3000000</v>
      </c>
    </row>
    <row r="43" spans="1:17" ht="15.75" thickBot="1">
      <c r="A43" s="46"/>
      <c r="B43" s="297" t="s">
        <v>46</v>
      </c>
      <c r="C43" s="298"/>
      <c r="D43" s="298"/>
      <c r="E43" s="177">
        <f>SUM(E5:E42)</f>
        <v>119049000</v>
      </c>
      <c r="F43" s="177">
        <f>SUM(F5:F42)</f>
        <v>180781964</v>
      </c>
      <c r="G43" s="243">
        <f>SUM(G5:G42)</f>
        <v>-10081199</v>
      </c>
      <c r="H43" s="113">
        <f>SUM(H5:H42)</f>
        <v>170700765</v>
      </c>
      <c r="I43" s="21"/>
      <c r="J43" s="21"/>
    </row>
    <row r="44" spans="1:17" ht="15" thickBot="1">
      <c r="A44" s="52"/>
      <c r="B44" s="284"/>
      <c r="C44" s="210"/>
      <c r="D44" s="210"/>
      <c r="E44" s="24"/>
      <c r="F44" s="24"/>
      <c r="G44" s="24"/>
      <c r="H44" s="66"/>
    </row>
    <row r="45" spans="1:17" ht="15">
      <c r="A45" s="46" t="s">
        <v>1</v>
      </c>
      <c r="B45" s="43"/>
      <c r="C45" s="23"/>
      <c r="D45" s="42" t="s">
        <v>52</v>
      </c>
      <c r="E45" s="208"/>
      <c r="F45" s="208"/>
      <c r="G45" s="208"/>
      <c r="H45" s="209"/>
    </row>
    <row r="46" spans="1:17" ht="14.25" customHeight="1">
      <c r="A46" s="69"/>
      <c r="B46" s="37" t="s">
        <v>0</v>
      </c>
      <c r="C46" s="78" t="s">
        <v>77</v>
      </c>
      <c r="D46" s="38" t="s">
        <v>94</v>
      </c>
      <c r="E46" s="54">
        <v>48125000</v>
      </c>
      <c r="F46" s="155">
        <v>47028547</v>
      </c>
      <c r="G46" s="19">
        <f>-1100000+259000-373</f>
        <v>-841373</v>
      </c>
      <c r="H46" s="96">
        <f>SUM(F46:G46)</f>
        <v>46187174</v>
      </c>
      <c r="I46" s="114"/>
      <c r="M46" s="20"/>
      <c r="N46" s="20"/>
      <c r="O46" s="20"/>
      <c r="P46" s="20"/>
      <c r="Q46" s="20"/>
    </row>
    <row r="47" spans="1:17" ht="15">
      <c r="A47" s="69"/>
      <c r="B47" s="37" t="s">
        <v>1</v>
      </c>
      <c r="C47" s="76" t="s">
        <v>65</v>
      </c>
      <c r="D47" s="5" t="s">
        <v>75</v>
      </c>
      <c r="E47" s="54">
        <v>8184000</v>
      </c>
      <c r="F47" s="155">
        <v>8016020</v>
      </c>
      <c r="G47" s="19">
        <v>0</v>
      </c>
      <c r="H47" s="96">
        <f t="shared" ref="H47:H57" si="4">SUM(F47:G47)</f>
        <v>8016020</v>
      </c>
      <c r="M47" s="20"/>
      <c r="N47" s="20"/>
      <c r="O47" s="20"/>
      <c r="P47" s="20"/>
      <c r="Q47" s="20"/>
    </row>
    <row r="48" spans="1:17" ht="15">
      <c r="A48" s="69"/>
      <c r="B48" s="37" t="s">
        <v>2</v>
      </c>
      <c r="C48" s="76" t="s">
        <v>78</v>
      </c>
      <c r="D48" s="5" t="s">
        <v>29</v>
      </c>
      <c r="E48" s="54">
        <v>3255000</v>
      </c>
      <c r="F48" s="155">
        <v>3171099</v>
      </c>
      <c r="G48" s="19">
        <v>0</v>
      </c>
      <c r="H48" s="96">
        <f t="shared" si="4"/>
        <v>3171099</v>
      </c>
      <c r="M48" s="20"/>
      <c r="N48" s="20"/>
      <c r="O48" s="20"/>
      <c r="P48" s="20"/>
      <c r="Q48" s="20"/>
    </row>
    <row r="49" spans="1:17" ht="15">
      <c r="A49" s="69"/>
      <c r="B49" s="37" t="s">
        <v>3</v>
      </c>
      <c r="C49" s="76" t="s">
        <v>79</v>
      </c>
      <c r="D49" s="5" t="s">
        <v>81</v>
      </c>
      <c r="E49" s="54">
        <v>5662000</v>
      </c>
      <c r="F49" s="155">
        <v>5488661</v>
      </c>
      <c r="G49" s="19">
        <v>0</v>
      </c>
      <c r="H49" s="96">
        <f t="shared" si="4"/>
        <v>5488661</v>
      </c>
      <c r="M49" s="20"/>
      <c r="N49" s="20"/>
      <c r="O49" s="20"/>
      <c r="P49" s="20"/>
      <c r="Q49" s="20"/>
    </row>
    <row r="50" spans="1:17" ht="15">
      <c r="A50" s="69"/>
      <c r="B50" s="37" t="s">
        <v>4</v>
      </c>
      <c r="C50" s="9">
        <v>105010</v>
      </c>
      <c r="D50" s="5" t="s">
        <v>82</v>
      </c>
      <c r="E50" s="70">
        <v>0</v>
      </c>
      <c r="F50" s="155">
        <v>0</v>
      </c>
      <c r="G50" s="19">
        <v>0</v>
      </c>
      <c r="H50" s="96">
        <f t="shared" si="4"/>
        <v>0</v>
      </c>
      <c r="M50" s="20"/>
      <c r="N50" s="20"/>
      <c r="O50" s="20"/>
      <c r="P50" s="20"/>
      <c r="Q50" s="20"/>
    </row>
    <row r="51" spans="1:17" ht="15">
      <c r="A51" s="69"/>
      <c r="B51" s="37" t="s">
        <v>5</v>
      </c>
      <c r="C51" s="9">
        <v>106020</v>
      </c>
      <c r="D51" s="5" t="s">
        <v>83</v>
      </c>
      <c r="E51" s="70">
        <v>0</v>
      </c>
      <c r="F51" s="155">
        <v>0</v>
      </c>
      <c r="G51" s="19">
        <v>0</v>
      </c>
      <c r="H51" s="96">
        <f t="shared" si="4"/>
        <v>0</v>
      </c>
      <c r="M51" s="20"/>
      <c r="N51" s="20"/>
      <c r="O51" s="20"/>
      <c r="P51" s="20"/>
      <c r="Q51" s="20"/>
    </row>
    <row r="52" spans="1:17" ht="15">
      <c r="A52" s="69"/>
      <c r="B52" s="37" t="s">
        <v>6</v>
      </c>
      <c r="C52" s="9">
        <v>101150</v>
      </c>
      <c r="D52" s="5" t="s">
        <v>71</v>
      </c>
      <c r="E52" s="70">
        <v>0</v>
      </c>
      <c r="F52" s="155">
        <v>0</v>
      </c>
      <c r="G52" s="19">
        <v>0</v>
      </c>
      <c r="H52" s="96">
        <f t="shared" si="4"/>
        <v>0</v>
      </c>
      <c r="M52" s="115"/>
      <c r="N52" s="116"/>
      <c r="O52" s="116"/>
      <c r="P52" s="116"/>
      <c r="Q52" s="117"/>
    </row>
    <row r="53" spans="1:17" ht="15">
      <c r="A53" s="69"/>
      <c r="B53" s="37" t="s">
        <v>7</v>
      </c>
      <c r="C53" s="76" t="s">
        <v>66</v>
      </c>
      <c r="D53" s="5" t="s">
        <v>76</v>
      </c>
      <c r="E53" s="70">
        <v>0</v>
      </c>
      <c r="F53" s="155">
        <v>0</v>
      </c>
      <c r="G53" s="19">
        <v>0</v>
      </c>
      <c r="H53" s="96">
        <f t="shared" si="4"/>
        <v>0</v>
      </c>
    </row>
    <row r="54" spans="1:17" ht="15">
      <c r="A54" s="69"/>
      <c r="B54" s="37" t="s">
        <v>8</v>
      </c>
      <c r="C54" s="9">
        <v>104051</v>
      </c>
      <c r="D54" s="5" t="s">
        <v>84</v>
      </c>
      <c r="E54" s="70">
        <v>0</v>
      </c>
      <c r="F54" s="155">
        <v>0</v>
      </c>
      <c r="G54" s="19">
        <v>0</v>
      </c>
      <c r="H54" s="96">
        <f t="shared" si="4"/>
        <v>0</v>
      </c>
    </row>
    <row r="55" spans="1:17" ht="28.5">
      <c r="A55" s="69"/>
      <c r="B55" s="37" t="s">
        <v>9</v>
      </c>
      <c r="C55" s="78" t="s">
        <v>92</v>
      </c>
      <c r="D55" s="86" t="s">
        <v>93</v>
      </c>
      <c r="E55" s="70">
        <v>0</v>
      </c>
      <c r="F55" s="155">
        <v>0</v>
      </c>
      <c r="G55" s="19">
        <v>0</v>
      </c>
      <c r="H55" s="96">
        <f t="shared" si="4"/>
        <v>0</v>
      </c>
    </row>
    <row r="56" spans="1:17" ht="15">
      <c r="A56" s="69"/>
      <c r="B56" s="37" t="s">
        <v>13</v>
      </c>
      <c r="C56" s="98" t="s">
        <v>97</v>
      </c>
      <c r="D56" s="12" t="s">
        <v>98</v>
      </c>
      <c r="E56" s="70">
        <v>259000</v>
      </c>
      <c r="F56" s="155">
        <v>259000</v>
      </c>
      <c r="G56" s="19">
        <v>-259000</v>
      </c>
      <c r="H56" s="96">
        <f t="shared" si="4"/>
        <v>0</v>
      </c>
    </row>
    <row r="57" spans="1:17" ht="15">
      <c r="A57" s="69"/>
      <c r="B57" s="37" t="s">
        <v>14</v>
      </c>
      <c r="C57" s="76" t="s">
        <v>144</v>
      </c>
      <c r="D57" s="12" t="s">
        <v>145</v>
      </c>
      <c r="E57" s="70">
        <v>0</v>
      </c>
      <c r="F57" s="32">
        <v>246171</v>
      </c>
      <c r="G57" s="156">
        <f>373-9883-1229</f>
        <v>-10739</v>
      </c>
      <c r="H57" s="108">
        <f t="shared" si="4"/>
        <v>235432</v>
      </c>
    </row>
    <row r="58" spans="1:17" ht="15.75" thickBot="1">
      <c r="A58" s="69"/>
      <c r="B58" s="37"/>
      <c r="C58" s="13"/>
      <c r="D58" s="80"/>
      <c r="E58" s="70"/>
      <c r="F58" s="167"/>
      <c r="G58" s="156"/>
      <c r="H58" s="108"/>
    </row>
    <row r="59" spans="1:17" ht="15.75" thickBot="1">
      <c r="A59" s="46"/>
      <c r="B59" s="299" t="s">
        <v>51</v>
      </c>
      <c r="C59" s="300"/>
      <c r="D59" s="300"/>
      <c r="E59" s="57">
        <f>SUM(E46:E58)</f>
        <v>65485000</v>
      </c>
      <c r="F59" s="57">
        <f>SUM(F46:F58)</f>
        <v>64209498</v>
      </c>
      <c r="G59" s="57">
        <f>SUM(G46:G58)</f>
        <v>-1111112</v>
      </c>
      <c r="H59" s="95">
        <f>SUM(H46:H58)</f>
        <v>63098386</v>
      </c>
      <c r="I59" s="114"/>
      <c r="L59" s="21"/>
    </row>
    <row r="60" spans="1:17" ht="15" thickBot="1">
      <c r="A60" s="52"/>
      <c r="B60" s="103"/>
      <c r="C60" s="24"/>
      <c r="D60" s="24"/>
      <c r="E60" s="24"/>
      <c r="F60" s="160"/>
      <c r="G60" s="160"/>
      <c r="H60" s="109"/>
    </row>
    <row r="61" spans="1:17" ht="15.75" thickBot="1">
      <c r="A61" s="46" t="s">
        <v>2</v>
      </c>
      <c r="B61" s="26"/>
      <c r="C61" s="27"/>
      <c r="D61" s="59" t="s">
        <v>43</v>
      </c>
      <c r="E61" s="160"/>
      <c r="F61" s="160"/>
      <c r="G61" s="58"/>
      <c r="H61" s="109"/>
    </row>
    <row r="62" spans="1:17" ht="15">
      <c r="A62" s="46"/>
      <c r="B62" s="51" t="s">
        <v>0</v>
      </c>
      <c r="C62" s="10"/>
      <c r="D62" s="36" t="s">
        <v>27</v>
      </c>
      <c r="E62" s="89">
        <v>289444000</v>
      </c>
      <c r="F62" s="89">
        <v>311704351</v>
      </c>
      <c r="G62" s="157">
        <v>-1105422</v>
      </c>
      <c r="H62" s="102">
        <f>SUM(F62:G62)</f>
        <v>310598929</v>
      </c>
    </row>
    <row r="63" spans="1:17" ht="15">
      <c r="A63" s="46"/>
      <c r="B63" s="51" t="s">
        <v>1</v>
      </c>
      <c r="C63" s="4"/>
      <c r="D63" s="5" t="s">
        <v>148</v>
      </c>
      <c r="E63" s="54">
        <v>35501000</v>
      </c>
      <c r="F63" s="54">
        <v>36970073</v>
      </c>
      <c r="G63" s="155">
        <v>1825134</v>
      </c>
      <c r="H63" s="102">
        <f>SUM(F63:G63)</f>
        <v>38795207</v>
      </c>
    </row>
    <row r="64" spans="1:17" ht="15.75" thickBot="1">
      <c r="A64" s="46"/>
      <c r="B64" s="276" t="s">
        <v>2</v>
      </c>
      <c r="C64" s="4"/>
      <c r="D64" s="5" t="s">
        <v>44</v>
      </c>
      <c r="E64" s="54">
        <v>61008000</v>
      </c>
      <c r="F64" s="54">
        <v>66614017</v>
      </c>
      <c r="G64" s="155">
        <v>2682676</v>
      </c>
      <c r="H64" s="102">
        <f>SUM(F64:G64)</f>
        <v>69296693</v>
      </c>
      <c r="I64" s="114">
        <f>H64-E64</f>
        <v>8288693</v>
      </c>
    </row>
    <row r="65" spans="1:20" s="21" customFormat="1" ht="15" customHeight="1" thickBot="1">
      <c r="A65" s="46"/>
      <c r="B65" s="198" t="s">
        <v>99</v>
      </c>
      <c r="C65" s="61"/>
      <c r="D65" s="53"/>
      <c r="E65" s="91">
        <f>SUM(E62:E64)</f>
        <v>385953000</v>
      </c>
      <c r="F65" s="91">
        <f>SUM(F62:F64)</f>
        <v>415288441</v>
      </c>
      <c r="G65" s="243">
        <f>SUM(G62:G64)</f>
        <v>3402388</v>
      </c>
      <c r="H65" s="113">
        <f>SUM(H62:H64)</f>
        <v>418690829</v>
      </c>
      <c r="T65" s="175"/>
    </row>
    <row r="66" spans="1:20" s="21" customFormat="1" ht="15.75" thickBot="1">
      <c r="A66" s="46"/>
      <c r="B66" s="104"/>
      <c r="C66" s="7"/>
      <c r="D66" s="8"/>
      <c r="E66" s="163"/>
      <c r="F66" s="166"/>
      <c r="G66" s="166"/>
      <c r="H66" s="172"/>
      <c r="T66" s="175"/>
    </row>
    <row r="67" spans="1:20" s="21" customFormat="1" ht="13.5" customHeight="1" thickBot="1">
      <c r="A67" s="46"/>
      <c r="B67" s="297" t="s">
        <v>42</v>
      </c>
      <c r="C67" s="298"/>
      <c r="D67" s="298"/>
      <c r="E67" s="177">
        <f>E65+E43+E59</f>
        <v>570487000</v>
      </c>
      <c r="F67" s="177">
        <f>F65+F43+F59</f>
        <v>660279903</v>
      </c>
      <c r="G67" s="177">
        <f>G65+G43+G59</f>
        <v>-7789923</v>
      </c>
      <c r="H67" s="113">
        <f>H65+H43+H59</f>
        <v>652489980</v>
      </c>
      <c r="T67" s="175"/>
    </row>
    <row r="68" spans="1:20" ht="15.75" thickBot="1">
      <c r="A68" s="46"/>
      <c r="B68" s="105"/>
      <c r="C68" s="14"/>
      <c r="D68" s="6"/>
      <c r="E68" s="163"/>
      <c r="F68" s="174"/>
      <c r="G68" s="174"/>
      <c r="H68" s="172"/>
    </row>
    <row r="69" spans="1:20" ht="15.75" customHeight="1" thickBot="1">
      <c r="A69" s="46"/>
      <c r="B69" s="279"/>
      <c r="C69" s="253"/>
      <c r="D69" s="278" t="s">
        <v>10</v>
      </c>
      <c r="E69" s="57">
        <f>SUM(E70:E71)</f>
        <v>0</v>
      </c>
      <c r="F69" s="57">
        <f>SUM(F70:F71)</f>
        <v>0</v>
      </c>
      <c r="G69" s="57">
        <f>SUM(G70:G71)</f>
        <v>0</v>
      </c>
      <c r="H69" s="95">
        <f>SUM(H70:H71)</f>
        <v>0</v>
      </c>
    </row>
    <row r="70" spans="1:20" ht="15">
      <c r="A70" s="46"/>
      <c r="B70" s="51" t="s">
        <v>0</v>
      </c>
      <c r="C70" s="10"/>
      <c r="D70" s="247" t="s">
        <v>11</v>
      </c>
      <c r="E70" s="33">
        <v>0</v>
      </c>
      <c r="F70" s="33">
        <v>0</v>
      </c>
      <c r="G70" s="33">
        <v>0</v>
      </c>
      <c r="H70" s="111">
        <f>SUM(E70:G70)</f>
        <v>0</v>
      </c>
    </row>
    <row r="71" spans="1:20" ht="15">
      <c r="A71" s="46"/>
      <c r="B71" s="39" t="s">
        <v>1</v>
      </c>
      <c r="C71" s="4"/>
      <c r="D71" s="16" t="s">
        <v>12</v>
      </c>
      <c r="E71" s="19">
        <v>0</v>
      </c>
      <c r="F71" s="19">
        <v>0</v>
      </c>
      <c r="G71" s="19">
        <v>0</v>
      </c>
      <c r="H71" s="96">
        <f>SUM(E71:G71)</f>
        <v>0</v>
      </c>
    </row>
    <row r="72" spans="1:20" ht="15.75" thickBot="1">
      <c r="A72" s="46"/>
      <c r="B72" s="106"/>
      <c r="C72" s="3"/>
      <c r="D72" s="17"/>
      <c r="E72" s="165"/>
      <c r="F72" s="165"/>
      <c r="G72" s="165"/>
      <c r="H72" s="182"/>
    </row>
    <row r="73" spans="1:20" ht="13.5" customHeight="1" thickBot="1">
      <c r="A73" s="46"/>
      <c r="B73" s="25"/>
      <c r="C73" s="253"/>
      <c r="D73" s="15" t="s">
        <v>25</v>
      </c>
      <c r="E73" s="35">
        <v>0</v>
      </c>
      <c r="F73" s="71">
        <v>0</v>
      </c>
      <c r="G73" s="71">
        <v>0</v>
      </c>
      <c r="H73" s="101">
        <f>SUM(E73:G73)</f>
        <v>0</v>
      </c>
    </row>
    <row r="74" spans="1:20" ht="15.75" thickBot="1">
      <c r="A74" s="47"/>
      <c r="B74" s="26"/>
      <c r="C74" s="282"/>
      <c r="D74" s="285" t="s">
        <v>26</v>
      </c>
      <c r="E74" s="35">
        <v>0</v>
      </c>
      <c r="F74" s="71">
        <v>0</v>
      </c>
      <c r="G74" s="71">
        <v>0</v>
      </c>
      <c r="H74" s="101">
        <f>SUM(E74:G74)</f>
        <v>0</v>
      </c>
    </row>
    <row r="75" spans="1:20" ht="13.5" customHeight="1" thickBot="1">
      <c r="A75" s="48" t="s">
        <v>28</v>
      </c>
      <c r="B75" s="49"/>
      <c r="C75" s="50"/>
      <c r="D75" s="266"/>
      <c r="E75" s="267">
        <f>E67+E69+E73+E74</f>
        <v>570487000</v>
      </c>
      <c r="F75" s="280">
        <f>F67+F69+F73+F74</f>
        <v>660279903</v>
      </c>
      <c r="G75" s="177">
        <f>G67+G69+G73+G74</f>
        <v>-7789923</v>
      </c>
      <c r="H75" s="176">
        <f>H67+H69+H73+H74</f>
        <v>652489980</v>
      </c>
    </row>
    <row r="76" spans="1:20">
      <c r="E76" s="20"/>
      <c r="F76" s="20"/>
      <c r="G76" s="20"/>
      <c r="H76" s="20"/>
    </row>
    <row r="77" spans="1:20">
      <c r="E77" s="20"/>
      <c r="F77" s="20"/>
      <c r="G77" s="20"/>
      <c r="H77" s="20"/>
    </row>
    <row r="78" spans="1:20">
      <c r="E78" s="20"/>
      <c r="F78" s="20"/>
      <c r="G78" s="20"/>
      <c r="H78" s="20"/>
    </row>
    <row r="79" spans="1:20">
      <c r="E79" s="20"/>
      <c r="F79" s="20"/>
      <c r="G79" s="20"/>
      <c r="H79" s="20"/>
    </row>
    <row r="80" spans="1:20">
      <c r="E80" s="20"/>
      <c r="F80" s="20"/>
      <c r="G80" s="20"/>
      <c r="H80" s="20"/>
    </row>
    <row r="81" spans="5:8">
      <c r="E81" s="20"/>
      <c r="F81" s="20"/>
      <c r="G81" s="20"/>
      <c r="H81" s="20"/>
    </row>
    <row r="82" spans="5:8">
      <c r="E82" s="20"/>
      <c r="F82" s="20"/>
      <c r="G82" s="20"/>
      <c r="H82" s="20"/>
    </row>
    <row r="83" spans="5:8">
      <c r="E83" s="20"/>
      <c r="F83" s="20"/>
      <c r="G83" s="20"/>
      <c r="H83" s="20"/>
    </row>
    <row r="84" spans="5:8">
      <c r="E84" s="20"/>
      <c r="F84" s="20"/>
      <c r="G84" s="20"/>
      <c r="H84" s="20"/>
    </row>
  </sheetData>
  <mergeCells count="3">
    <mergeCell ref="B43:D43"/>
    <mergeCell ref="B59:D59"/>
    <mergeCell ref="B67:D67"/>
  </mergeCells>
  <phoneticPr fontId="2" type="noConversion"/>
  <printOptions horizontalCentered="1" verticalCentered="1"/>
  <pageMargins left="0.19685039370078741" right="0.19685039370078741" top="1.0629921259842521" bottom="0.39370078740157483" header="0.55118110236220474" footer="0.15748031496062992"/>
  <pageSetup paperSize="9" scale="66" orientation="portrait" r:id="rId1"/>
  <headerFooter alignWithMargins="0">
    <oddHeader xml:space="preserve">&amp;LDologi jellegű kiadás&amp;C&amp;"MS Sans Serif,Félkövér""10. mell. a 8/2016. (II.25.) Ör."
Balatonalmádi Város Önkormányzata 
   2016. évi költségvetés műk. kiad. (Ft)&amp;R&amp;"MS Sans Serif,Félkövér"9.c. melléklet a 23/2016.(XII.16.)
önkormányzati rendelethez </oddHeader>
    <oddFooter>&amp;C&amp;P. oldal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6"/>
  <dimension ref="A1:I84"/>
  <sheetViews>
    <sheetView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1" max="1" width="8.7109375" style="22" customWidth="1"/>
    <col min="2" max="2" width="6.42578125" style="18" customWidth="1"/>
    <col min="3" max="3" width="11.140625" style="18" customWidth="1"/>
    <col min="4" max="4" width="64.5703125" style="18" customWidth="1"/>
    <col min="5" max="8" width="14.85546875" style="18" customWidth="1"/>
    <col min="9" max="9" width="0" style="18" hidden="1" customWidth="1"/>
    <col min="10" max="16384" width="9.140625" style="18"/>
  </cols>
  <sheetData>
    <row r="1" spans="1:9" ht="18" customHeight="1">
      <c r="A1" s="45" t="s">
        <v>20</v>
      </c>
      <c r="B1" s="203" t="s">
        <v>22</v>
      </c>
      <c r="C1" s="200"/>
      <c r="D1" s="200"/>
      <c r="E1" s="291" t="s">
        <v>100</v>
      </c>
      <c r="F1" s="291" t="s">
        <v>100</v>
      </c>
      <c r="G1" s="291" t="s">
        <v>138</v>
      </c>
      <c r="H1" s="291" t="s">
        <v>115</v>
      </c>
    </row>
    <row r="2" spans="1:9" ht="15.75" thickBot="1">
      <c r="A2" s="63" t="s">
        <v>21</v>
      </c>
      <c r="B2" s="204" t="s">
        <v>23</v>
      </c>
      <c r="C2" s="201"/>
      <c r="D2" s="206" t="s">
        <v>54</v>
      </c>
      <c r="E2" s="292" t="s">
        <v>24</v>
      </c>
      <c r="F2" s="293" t="s">
        <v>150</v>
      </c>
      <c r="G2" s="293" t="s">
        <v>139</v>
      </c>
      <c r="H2" s="293" t="s">
        <v>152</v>
      </c>
    </row>
    <row r="3" spans="1:9" ht="15.75" thickBot="1">
      <c r="A3" s="64" t="s">
        <v>0</v>
      </c>
      <c r="B3" s="205" t="s">
        <v>1</v>
      </c>
      <c r="C3" s="202" t="s">
        <v>2</v>
      </c>
      <c r="D3" s="190" t="s">
        <v>3</v>
      </c>
      <c r="E3" s="190" t="s">
        <v>4</v>
      </c>
      <c r="F3" s="190" t="s">
        <v>5</v>
      </c>
      <c r="G3" s="202" t="s">
        <v>6</v>
      </c>
      <c r="H3" s="207" t="s">
        <v>7</v>
      </c>
    </row>
    <row r="4" spans="1:9" ht="15">
      <c r="A4" s="72" t="s">
        <v>0</v>
      </c>
      <c r="B4" s="67"/>
      <c r="C4" s="68"/>
      <c r="D4" s="68" t="s">
        <v>45</v>
      </c>
      <c r="E4" s="88"/>
      <c r="F4" s="154"/>
      <c r="G4" s="154"/>
      <c r="H4" s="99"/>
    </row>
    <row r="5" spans="1:9" ht="15">
      <c r="A5" s="46"/>
      <c r="B5" s="39" t="s">
        <v>0</v>
      </c>
      <c r="C5" s="76" t="s">
        <v>55</v>
      </c>
      <c r="D5" s="5" t="s">
        <v>67</v>
      </c>
      <c r="E5" s="19">
        <v>0</v>
      </c>
      <c r="F5" s="19">
        <v>0</v>
      </c>
      <c r="G5" s="19">
        <v>0</v>
      </c>
      <c r="H5" s="96">
        <f>SUM(F5:G5)</f>
        <v>0</v>
      </c>
    </row>
    <row r="6" spans="1:9" ht="15">
      <c r="A6" s="46"/>
      <c r="B6" s="39" t="s">
        <v>1</v>
      </c>
      <c r="C6" s="76" t="s">
        <v>56</v>
      </c>
      <c r="D6" s="5" t="s">
        <v>68</v>
      </c>
      <c r="E6" s="54">
        <v>0</v>
      </c>
      <c r="F6" s="54">
        <v>0</v>
      </c>
      <c r="G6" s="54">
        <v>0</v>
      </c>
      <c r="H6" s="96">
        <f t="shared" ref="H6:H29" si="0">SUM(F6:G6)</f>
        <v>0</v>
      </c>
    </row>
    <row r="7" spans="1:9" ht="15">
      <c r="A7" s="46"/>
      <c r="B7" s="39" t="s">
        <v>2</v>
      </c>
      <c r="C7" s="76" t="s">
        <v>57</v>
      </c>
      <c r="D7" s="5" t="s">
        <v>69</v>
      </c>
      <c r="E7" s="54">
        <v>0</v>
      </c>
      <c r="F7" s="54">
        <v>0</v>
      </c>
      <c r="G7" s="54">
        <v>0</v>
      </c>
      <c r="H7" s="96">
        <f t="shared" si="0"/>
        <v>0</v>
      </c>
    </row>
    <row r="8" spans="1:9" ht="15">
      <c r="A8" s="46"/>
      <c r="B8" s="39" t="s">
        <v>3</v>
      </c>
      <c r="C8" s="76" t="s">
        <v>58</v>
      </c>
      <c r="D8" s="5" t="s">
        <v>70</v>
      </c>
      <c r="E8" s="54">
        <v>0</v>
      </c>
      <c r="F8" s="54">
        <v>0</v>
      </c>
      <c r="G8" s="54">
        <v>0</v>
      </c>
      <c r="H8" s="96">
        <f t="shared" si="0"/>
        <v>0</v>
      </c>
    </row>
    <row r="9" spans="1:9" ht="15">
      <c r="A9" s="46"/>
      <c r="B9" s="39" t="s">
        <v>4</v>
      </c>
      <c r="C9" s="13">
        <v>101150</v>
      </c>
      <c r="D9" s="60" t="s">
        <v>71</v>
      </c>
      <c r="E9" s="70">
        <v>2592000</v>
      </c>
      <c r="F9" s="54">
        <v>0</v>
      </c>
      <c r="G9" s="54">
        <v>0</v>
      </c>
      <c r="H9" s="96">
        <f t="shared" si="0"/>
        <v>0</v>
      </c>
      <c r="I9" s="114">
        <f>H9-E9</f>
        <v>-2592000</v>
      </c>
    </row>
    <row r="10" spans="1:9" ht="15">
      <c r="A10" s="46"/>
      <c r="B10" s="39" t="s">
        <v>5</v>
      </c>
      <c r="C10" s="9">
        <v>107060</v>
      </c>
      <c r="D10" s="5" t="s">
        <v>72</v>
      </c>
      <c r="E10" s="54">
        <v>17087000</v>
      </c>
      <c r="F10" s="54">
        <v>19687900</v>
      </c>
      <c r="G10" s="54">
        <v>-9000000</v>
      </c>
      <c r="H10" s="96">
        <f t="shared" si="0"/>
        <v>10687900</v>
      </c>
      <c r="I10" s="114">
        <f t="shared" ref="I10:I43" si="1">H10-E10</f>
        <v>-6399100</v>
      </c>
    </row>
    <row r="11" spans="1:9" ht="15">
      <c r="A11" s="46"/>
      <c r="B11" s="39" t="s">
        <v>6</v>
      </c>
      <c r="C11" s="11">
        <v>107013</v>
      </c>
      <c r="D11" s="36" t="s">
        <v>87</v>
      </c>
      <c r="E11" s="19">
        <v>0</v>
      </c>
      <c r="F11" s="155">
        <v>0</v>
      </c>
      <c r="G11" s="19">
        <v>0</v>
      </c>
      <c r="H11" s="96">
        <f t="shared" si="0"/>
        <v>0</v>
      </c>
      <c r="I11" s="114">
        <f t="shared" si="1"/>
        <v>0</v>
      </c>
    </row>
    <row r="12" spans="1:9" ht="15">
      <c r="A12" s="46"/>
      <c r="B12" s="39" t="s">
        <v>7</v>
      </c>
      <c r="C12" s="77" t="s">
        <v>85</v>
      </c>
      <c r="D12" s="36" t="s">
        <v>86</v>
      </c>
      <c r="E12" s="19">
        <v>0</v>
      </c>
      <c r="F12" s="155">
        <v>0</v>
      </c>
      <c r="G12" s="19">
        <v>0</v>
      </c>
      <c r="H12" s="96">
        <f t="shared" si="0"/>
        <v>0</v>
      </c>
      <c r="I12" s="114">
        <f t="shared" si="1"/>
        <v>0</v>
      </c>
    </row>
    <row r="13" spans="1:9" ht="15">
      <c r="A13" s="46"/>
      <c r="B13" s="39" t="s">
        <v>8</v>
      </c>
      <c r="C13" s="82" t="s">
        <v>59</v>
      </c>
      <c r="D13" s="36" t="s">
        <v>32</v>
      </c>
      <c r="E13" s="19">
        <v>0</v>
      </c>
      <c r="F13" s="155">
        <v>0</v>
      </c>
      <c r="G13" s="19">
        <v>0</v>
      </c>
      <c r="H13" s="96">
        <f t="shared" si="0"/>
        <v>0</v>
      </c>
      <c r="I13" s="114">
        <f t="shared" si="1"/>
        <v>0</v>
      </c>
    </row>
    <row r="14" spans="1:9" s="21" customFormat="1" ht="15">
      <c r="A14" s="46"/>
      <c r="B14" s="39" t="s">
        <v>9</v>
      </c>
      <c r="C14" s="76" t="s">
        <v>60</v>
      </c>
      <c r="D14" s="5" t="s">
        <v>30</v>
      </c>
      <c r="E14" s="19">
        <v>0</v>
      </c>
      <c r="F14" s="155">
        <v>0</v>
      </c>
      <c r="G14" s="19">
        <v>0</v>
      </c>
      <c r="H14" s="96">
        <f t="shared" si="0"/>
        <v>0</v>
      </c>
      <c r="I14" s="114">
        <f t="shared" si="1"/>
        <v>0</v>
      </c>
    </row>
    <row r="15" spans="1:9" ht="15">
      <c r="A15" s="46"/>
      <c r="B15" s="39" t="s">
        <v>13</v>
      </c>
      <c r="C15" s="76" t="s">
        <v>61</v>
      </c>
      <c r="D15" s="5" t="s">
        <v>73</v>
      </c>
      <c r="E15" s="19">
        <v>0</v>
      </c>
      <c r="F15" s="155">
        <v>0</v>
      </c>
      <c r="G15" s="19">
        <v>0</v>
      </c>
      <c r="H15" s="96">
        <f t="shared" si="0"/>
        <v>0</v>
      </c>
      <c r="I15" s="114">
        <f t="shared" si="1"/>
        <v>0</v>
      </c>
    </row>
    <row r="16" spans="1:9" ht="15">
      <c r="A16" s="46"/>
      <c r="B16" s="39" t="s">
        <v>14</v>
      </c>
      <c r="C16" s="76" t="s">
        <v>118</v>
      </c>
      <c r="D16" s="5" t="s">
        <v>119</v>
      </c>
      <c r="E16" s="19">
        <v>0</v>
      </c>
      <c r="F16" s="155">
        <v>0</v>
      </c>
      <c r="G16" s="19">
        <v>0</v>
      </c>
      <c r="H16" s="96">
        <f t="shared" si="0"/>
        <v>0</v>
      </c>
      <c r="I16" s="114">
        <f t="shared" si="1"/>
        <v>0</v>
      </c>
    </row>
    <row r="17" spans="1:9" ht="15">
      <c r="A17" s="46"/>
      <c r="B17" s="39" t="s">
        <v>15</v>
      </c>
      <c r="C17" s="76">
        <v>72112</v>
      </c>
      <c r="D17" s="5" t="s">
        <v>137</v>
      </c>
      <c r="E17" s="19">
        <v>0</v>
      </c>
      <c r="F17" s="155">
        <v>0</v>
      </c>
      <c r="G17" s="19">
        <v>0</v>
      </c>
      <c r="H17" s="96">
        <f t="shared" si="0"/>
        <v>0</v>
      </c>
      <c r="I17" s="114"/>
    </row>
    <row r="18" spans="1:9" ht="15">
      <c r="A18" s="46"/>
      <c r="B18" s="39" t="s">
        <v>16</v>
      </c>
      <c r="C18" s="76" t="s">
        <v>62</v>
      </c>
      <c r="D18" s="5" t="s">
        <v>31</v>
      </c>
      <c r="E18" s="19">
        <v>0</v>
      </c>
      <c r="F18" s="155">
        <v>0</v>
      </c>
      <c r="G18" s="19">
        <v>0</v>
      </c>
      <c r="H18" s="96">
        <f t="shared" si="0"/>
        <v>0</v>
      </c>
      <c r="I18" s="114">
        <f t="shared" si="1"/>
        <v>0</v>
      </c>
    </row>
    <row r="19" spans="1:9" ht="15" customHeight="1">
      <c r="A19" s="46"/>
      <c r="B19" s="39" t="s">
        <v>17</v>
      </c>
      <c r="C19" s="76" t="s">
        <v>63</v>
      </c>
      <c r="D19" s="5" t="s">
        <v>53</v>
      </c>
      <c r="E19" s="19">
        <v>0</v>
      </c>
      <c r="F19" s="155">
        <v>0</v>
      </c>
      <c r="G19" s="19">
        <v>0</v>
      </c>
      <c r="H19" s="96">
        <f t="shared" si="0"/>
        <v>0</v>
      </c>
      <c r="I19" s="114">
        <f t="shared" si="1"/>
        <v>0</v>
      </c>
    </row>
    <row r="20" spans="1:9" ht="15">
      <c r="A20" s="46"/>
      <c r="B20" s="39" t="s">
        <v>18</v>
      </c>
      <c r="C20" s="76" t="s">
        <v>64</v>
      </c>
      <c r="D20" s="5" t="s">
        <v>74</v>
      </c>
      <c r="E20" s="19">
        <v>0</v>
      </c>
      <c r="F20" s="155">
        <v>0</v>
      </c>
      <c r="G20" s="19">
        <v>0</v>
      </c>
      <c r="H20" s="96">
        <f t="shared" si="0"/>
        <v>0</v>
      </c>
      <c r="I20" s="114">
        <f t="shared" si="1"/>
        <v>0</v>
      </c>
    </row>
    <row r="21" spans="1:9" ht="15">
      <c r="A21" s="46"/>
      <c r="B21" s="39" t="s">
        <v>19</v>
      </c>
      <c r="C21" s="76" t="s">
        <v>91</v>
      </c>
      <c r="D21" s="85" t="s">
        <v>90</v>
      </c>
      <c r="E21" s="19">
        <v>0</v>
      </c>
      <c r="F21" s="155">
        <v>0</v>
      </c>
      <c r="G21" s="19">
        <v>0</v>
      </c>
      <c r="H21" s="96">
        <f t="shared" si="0"/>
        <v>0</v>
      </c>
      <c r="I21" s="114">
        <f t="shared" si="1"/>
        <v>0</v>
      </c>
    </row>
    <row r="22" spans="1:9" ht="15">
      <c r="A22" s="46"/>
      <c r="B22" s="39" t="s">
        <v>34</v>
      </c>
      <c r="C22" s="83" t="s">
        <v>88</v>
      </c>
      <c r="D22" s="84" t="s">
        <v>89</v>
      </c>
      <c r="E22" s="19">
        <v>0</v>
      </c>
      <c r="F22" s="155">
        <v>0</v>
      </c>
      <c r="G22" s="19">
        <v>0</v>
      </c>
      <c r="H22" s="96">
        <f t="shared" si="0"/>
        <v>0</v>
      </c>
      <c r="I22" s="114">
        <f t="shared" si="1"/>
        <v>0</v>
      </c>
    </row>
    <row r="23" spans="1:9" ht="21" customHeight="1">
      <c r="A23" s="46"/>
      <c r="B23" s="39" t="s">
        <v>35</v>
      </c>
      <c r="C23" s="78" t="s">
        <v>77</v>
      </c>
      <c r="D23" s="38" t="s">
        <v>80</v>
      </c>
      <c r="E23" s="19">
        <v>0</v>
      </c>
      <c r="F23" s="155">
        <v>0</v>
      </c>
      <c r="G23" s="19">
        <v>0</v>
      </c>
      <c r="H23" s="96">
        <f t="shared" si="0"/>
        <v>0</v>
      </c>
      <c r="I23" s="114">
        <f t="shared" si="1"/>
        <v>0</v>
      </c>
    </row>
    <row r="24" spans="1:9" ht="15">
      <c r="A24" s="46"/>
      <c r="B24" s="39" t="s">
        <v>36</v>
      </c>
      <c r="C24" s="76" t="s">
        <v>66</v>
      </c>
      <c r="D24" s="5" t="s">
        <v>76</v>
      </c>
      <c r="E24" s="19">
        <v>0</v>
      </c>
      <c r="F24" s="155">
        <v>0</v>
      </c>
      <c r="G24" s="19">
        <v>0</v>
      </c>
      <c r="H24" s="96">
        <f t="shared" si="0"/>
        <v>0</v>
      </c>
      <c r="I24" s="114">
        <f t="shared" si="1"/>
        <v>0</v>
      </c>
    </row>
    <row r="25" spans="1:9" ht="15">
      <c r="A25" s="46"/>
      <c r="B25" s="39" t="s">
        <v>50</v>
      </c>
      <c r="C25" s="94" t="s">
        <v>96</v>
      </c>
      <c r="D25" s="5" t="s">
        <v>95</v>
      </c>
      <c r="E25" s="19">
        <v>0</v>
      </c>
      <c r="F25" s="155">
        <v>144000</v>
      </c>
      <c r="G25" s="19">
        <v>0</v>
      </c>
      <c r="H25" s="96">
        <f t="shared" si="0"/>
        <v>144000</v>
      </c>
      <c r="I25" s="114">
        <f t="shared" si="1"/>
        <v>144000</v>
      </c>
    </row>
    <row r="26" spans="1:9" ht="15">
      <c r="A26" s="46"/>
      <c r="B26" s="39" t="s">
        <v>37</v>
      </c>
      <c r="C26" s="94" t="s">
        <v>101</v>
      </c>
      <c r="D26" s="97" t="s">
        <v>102</v>
      </c>
      <c r="E26" s="19">
        <v>0</v>
      </c>
      <c r="F26" s="155">
        <v>0</v>
      </c>
      <c r="G26" s="19">
        <v>0</v>
      </c>
      <c r="H26" s="96">
        <f t="shared" si="0"/>
        <v>0</v>
      </c>
      <c r="I26" s="114">
        <f t="shared" si="1"/>
        <v>0</v>
      </c>
    </row>
    <row r="27" spans="1:9" ht="15">
      <c r="A27" s="46"/>
      <c r="B27" s="39" t="s">
        <v>38</v>
      </c>
      <c r="C27" s="98" t="s">
        <v>97</v>
      </c>
      <c r="D27" s="97" t="s">
        <v>98</v>
      </c>
      <c r="E27" s="19">
        <v>0</v>
      </c>
      <c r="F27" s="155">
        <v>0</v>
      </c>
      <c r="G27" s="19">
        <v>0</v>
      </c>
      <c r="H27" s="96">
        <f t="shared" si="0"/>
        <v>0</v>
      </c>
      <c r="I27" s="114">
        <f t="shared" si="1"/>
        <v>0</v>
      </c>
    </row>
    <row r="28" spans="1:9" ht="15">
      <c r="A28" s="46"/>
      <c r="B28" s="39" t="s">
        <v>39</v>
      </c>
      <c r="C28" s="98" t="s">
        <v>146</v>
      </c>
      <c r="D28" s="97" t="s">
        <v>147</v>
      </c>
      <c r="E28" s="19">
        <v>0</v>
      </c>
      <c r="F28" s="155">
        <v>0</v>
      </c>
      <c r="G28" s="19"/>
      <c r="H28" s="96"/>
      <c r="I28" s="114"/>
    </row>
    <row r="29" spans="1:9" ht="15">
      <c r="A29" s="46"/>
      <c r="B29" s="39" t="s">
        <v>40</v>
      </c>
      <c r="C29" s="98" t="s">
        <v>134</v>
      </c>
      <c r="D29" s="97" t="s">
        <v>135</v>
      </c>
      <c r="E29" s="19">
        <v>0</v>
      </c>
      <c r="F29" s="155">
        <v>0</v>
      </c>
      <c r="G29" s="19">
        <v>0</v>
      </c>
      <c r="H29" s="96">
        <f t="shared" si="0"/>
        <v>0</v>
      </c>
      <c r="I29" s="114"/>
    </row>
    <row r="30" spans="1:9" ht="15">
      <c r="A30" s="46"/>
      <c r="B30" s="121"/>
      <c r="C30" s="124"/>
      <c r="D30" s="125" t="s">
        <v>33</v>
      </c>
      <c r="E30" s="126">
        <v>0</v>
      </c>
      <c r="F30" s="158">
        <v>0</v>
      </c>
      <c r="G30" s="122">
        <v>0</v>
      </c>
      <c r="H30" s="134">
        <f t="shared" ref="H30:H42" si="2">SUM(E30:G30)</f>
        <v>0</v>
      </c>
      <c r="I30" s="114">
        <f t="shared" si="1"/>
        <v>0</v>
      </c>
    </row>
    <row r="31" spans="1:9" ht="15">
      <c r="A31" s="46"/>
      <c r="B31" s="39" t="s">
        <v>41</v>
      </c>
      <c r="C31" s="94"/>
      <c r="D31" s="97" t="s">
        <v>123</v>
      </c>
      <c r="E31" s="54">
        <v>0</v>
      </c>
      <c r="F31" s="155">
        <v>0</v>
      </c>
      <c r="G31" s="19">
        <v>0</v>
      </c>
      <c r="H31" s="55">
        <f t="shared" si="2"/>
        <v>0</v>
      </c>
      <c r="I31" s="114"/>
    </row>
    <row r="32" spans="1:9" ht="15">
      <c r="A32" s="46"/>
      <c r="B32" s="39" t="s">
        <v>48</v>
      </c>
      <c r="C32" s="94"/>
      <c r="D32" s="97" t="s">
        <v>125</v>
      </c>
      <c r="E32" s="54">
        <v>0</v>
      </c>
      <c r="F32" s="155">
        <v>0</v>
      </c>
      <c r="G32" s="19">
        <v>0</v>
      </c>
      <c r="H32" s="55">
        <f t="shared" si="2"/>
        <v>0</v>
      </c>
      <c r="I32" s="114"/>
    </row>
    <row r="33" spans="1:9" ht="15">
      <c r="A33" s="46"/>
      <c r="B33" s="39" t="s">
        <v>117</v>
      </c>
      <c r="C33" s="94"/>
      <c r="D33" s="97" t="s">
        <v>143</v>
      </c>
      <c r="E33" s="54">
        <v>0</v>
      </c>
      <c r="F33" s="155">
        <v>0</v>
      </c>
      <c r="G33" s="19">
        <v>0</v>
      </c>
      <c r="H33" s="55">
        <f>SUM(E33:G33)</f>
        <v>0</v>
      </c>
      <c r="I33" s="114"/>
    </row>
    <row r="34" spans="1:9" ht="15">
      <c r="A34" s="46"/>
      <c r="B34" s="39" t="s">
        <v>120</v>
      </c>
      <c r="C34" s="94"/>
      <c r="D34" s="97" t="s">
        <v>153</v>
      </c>
      <c r="E34" s="54">
        <v>0</v>
      </c>
      <c r="F34" s="155">
        <v>0</v>
      </c>
      <c r="G34" s="19"/>
      <c r="H34" s="55">
        <f>SUM(E34:G34)</f>
        <v>0</v>
      </c>
      <c r="I34" s="114"/>
    </row>
    <row r="35" spans="1:9" ht="15">
      <c r="A35" s="46"/>
      <c r="B35" s="121" t="s">
        <v>121</v>
      </c>
      <c r="C35" s="124"/>
      <c r="D35" s="127" t="s">
        <v>126</v>
      </c>
      <c r="E35" s="126">
        <v>0</v>
      </c>
      <c r="F35" s="158">
        <v>0</v>
      </c>
      <c r="G35" s="122">
        <v>0</v>
      </c>
      <c r="H35" s="134">
        <f t="shared" si="2"/>
        <v>0</v>
      </c>
      <c r="I35" s="114">
        <f t="shared" si="1"/>
        <v>0</v>
      </c>
    </row>
    <row r="36" spans="1:9" ht="15">
      <c r="A36" s="46"/>
      <c r="B36" s="121" t="s">
        <v>122</v>
      </c>
      <c r="C36" s="128"/>
      <c r="D36" s="127" t="s">
        <v>127</v>
      </c>
      <c r="E36" s="126">
        <v>0</v>
      </c>
      <c r="F36" s="158">
        <v>0</v>
      </c>
      <c r="G36" s="122">
        <v>0</v>
      </c>
      <c r="H36" s="134">
        <f t="shared" si="2"/>
        <v>0</v>
      </c>
      <c r="I36" s="114">
        <f t="shared" si="1"/>
        <v>0</v>
      </c>
    </row>
    <row r="37" spans="1:9" ht="15">
      <c r="A37" s="46"/>
      <c r="B37" s="121" t="s">
        <v>124</v>
      </c>
      <c r="C37" s="128"/>
      <c r="D37" s="129" t="s">
        <v>128</v>
      </c>
      <c r="E37" s="126">
        <v>0</v>
      </c>
      <c r="F37" s="158">
        <v>0</v>
      </c>
      <c r="G37" s="122">
        <v>0</v>
      </c>
      <c r="H37" s="134">
        <f t="shared" si="2"/>
        <v>0</v>
      </c>
      <c r="I37" s="114">
        <f t="shared" si="1"/>
        <v>0</v>
      </c>
    </row>
    <row r="38" spans="1:9" ht="15">
      <c r="A38" s="46"/>
      <c r="B38" s="121" t="s">
        <v>131</v>
      </c>
      <c r="C38" s="128"/>
      <c r="D38" s="129" t="s">
        <v>129</v>
      </c>
      <c r="E38" s="130">
        <v>0</v>
      </c>
      <c r="F38" s="159">
        <v>0</v>
      </c>
      <c r="G38" s="131">
        <v>0</v>
      </c>
      <c r="H38" s="133">
        <f t="shared" si="2"/>
        <v>0</v>
      </c>
      <c r="I38" s="114">
        <f t="shared" si="1"/>
        <v>0</v>
      </c>
    </row>
    <row r="39" spans="1:9" ht="15">
      <c r="A39" s="46"/>
      <c r="B39" s="121" t="s">
        <v>136</v>
      </c>
      <c r="C39" s="128"/>
      <c r="D39" s="187" t="s">
        <v>130</v>
      </c>
      <c r="E39" s="131">
        <v>0</v>
      </c>
      <c r="F39" s="159">
        <v>0</v>
      </c>
      <c r="G39" s="131">
        <v>0</v>
      </c>
      <c r="H39" s="133">
        <f t="shared" si="2"/>
        <v>0</v>
      </c>
      <c r="I39" s="114">
        <f t="shared" si="1"/>
        <v>0</v>
      </c>
    </row>
    <row r="40" spans="1:9" ht="15">
      <c r="A40" s="46"/>
      <c r="B40" s="121" t="s">
        <v>140</v>
      </c>
      <c r="C40" s="128"/>
      <c r="D40" s="187" t="s">
        <v>132</v>
      </c>
      <c r="E40" s="131">
        <v>0</v>
      </c>
      <c r="F40" s="159">
        <v>0</v>
      </c>
      <c r="G40" s="122">
        <v>0</v>
      </c>
      <c r="H40" s="133">
        <f t="shared" si="2"/>
        <v>0</v>
      </c>
      <c r="I40" s="114"/>
    </row>
    <row r="41" spans="1:9" ht="15">
      <c r="A41" s="46"/>
      <c r="B41" s="121" t="s">
        <v>142</v>
      </c>
      <c r="C41" s="128"/>
      <c r="D41" s="187" t="s">
        <v>133</v>
      </c>
      <c r="E41" s="131">
        <v>0</v>
      </c>
      <c r="F41" s="159">
        <v>0</v>
      </c>
      <c r="G41" s="294">
        <v>0</v>
      </c>
      <c r="H41" s="133">
        <f t="shared" si="2"/>
        <v>0</v>
      </c>
      <c r="I41" s="114"/>
    </row>
    <row r="42" spans="1:9" ht="15.75" thickBot="1">
      <c r="A42" s="46"/>
      <c r="B42" s="121" t="s">
        <v>154</v>
      </c>
      <c r="C42" s="128"/>
      <c r="D42" s="187" t="s">
        <v>141</v>
      </c>
      <c r="E42" s="169">
        <v>0</v>
      </c>
      <c r="F42" s="295">
        <v>0</v>
      </c>
      <c r="G42" s="169">
        <v>0</v>
      </c>
      <c r="H42" s="133">
        <f t="shared" si="2"/>
        <v>0</v>
      </c>
      <c r="I42" s="114"/>
    </row>
    <row r="43" spans="1:9" ht="15.75" thickBot="1">
      <c r="A43" s="46"/>
      <c r="B43" s="297" t="s">
        <v>46</v>
      </c>
      <c r="C43" s="298"/>
      <c r="D43" s="298"/>
      <c r="E43" s="177">
        <f>SUM(E1:E39)</f>
        <v>19679000</v>
      </c>
      <c r="F43" s="177">
        <f>SUM(F1:F39)</f>
        <v>19831900</v>
      </c>
      <c r="G43" s="177">
        <f>SUM(G1:G39)</f>
        <v>-9000000</v>
      </c>
      <c r="H43" s="275">
        <f>SUM(H1:H39)</f>
        <v>10831900</v>
      </c>
      <c r="I43" s="114">
        <f t="shared" si="1"/>
        <v>-8847100</v>
      </c>
    </row>
    <row r="44" spans="1:9" ht="13.5" thickBot="1">
      <c r="A44" s="52"/>
      <c r="B44" s="284"/>
      <c r="C44" s="210"/>
      <c r="D44" s="210"/>
      <c r="E44" s="24"/>
      <c r="F44" s="24"/>
      <c r="G44" s="24"/>
      <c r="H44" s="66"/>
    </row>
    <row r="45" spans="1:9" ht="15">
      <c r="A45" s="46" t="s">
        <v>1</v>
      </c>
      <c r="B45" s="43"/>
      <c r="C45" s="23"/>
      <c r="D45" s="42" t="s">
        <v>52</v>
      </c>
      <c r="E45" s="208"/>
      <c r="F45" s="208"/>
      <c r="G45" s="208"/>
      <c r="H45" s="209"/>
    </row>
    <row r="46" spans="1:9" ht="14.25" customHeight="1">
      <c r="A46" s="69"/>
      <c r="B46" s="37" t="s">
        <v>0</v>
      </c>
      <c r="C46" s="78" t="s">
        <v>77</v>
      </c>
      <c r="D46" s="38" t="s">
        <v>80</v>
      </c>
      <c r="E46" s="54">
        <v>0</v>
      </c>
      <c r="F46" s="155">
        <v>0</v>
      </c>
      <c r="G46" s="19">
        <v>0</v>
      </c>
      <c r="H46" s="96">
        <f>SUM(E46:G46)</f>
        <v>0</v>
      </c>
    </row>
    <row r="47" spans="1:9" ht="15">
      <c r="A47" s="69"/>
      <c r="B47" s="37" t="s">
        <v>1</v>
      </c>
      <c r="C47" s="76" t="s">
        <v>65</v>
      </c>
      <c r="D47" s="5" t="s">
        <v>75</v>
      </c>
      <c r="E47" s="54">
        <v>0</v>
      </c>
      <c r="F47" s="155">
        <v>0</v>
      </c>
      <c r="G47" s="19">
        <v>0</v>
      </c>
      <c r="H47" s="96">
        <f t="shared" ref="H47:H57" si="3">SUM(E47:G47)</f>
        <v>0</v>
      </c>
    </row>
    <row r="48" spans="1:9" ht="15">
      <c r="A48" s="69"/>
      <c r="B48" s="37" t="s">
        <v>2</v>
      </c>
      <c r="C48" s="76" t="s">
        <v>78</v>
      </c>
      <c r="D48" s="5" t="s">
        <v>29</v>
      </c>
      <c r="E48" s="54">
        <v>0</v>
      </c>
      <c r="F48" s="155">
        <v>0</v>
      </c>
      <c r="G48" s="19">
        <v>0</v>
      </c>
      <c r="H48" s="96">
        <f t="shared" si="3"/>
        <v>0</v>
      </c>
    </row>
    <row r="49" spans="1:8" ht="15">
      <c r="A49" s="69"/>
      <c r="B49" s="37" t="s">
        <v>3</v>
      </c>
      <c r="C49" s="76" t="s">
        <v>79</v>
      </c>
      <c r="D49" s="5" t="s">
        <v>81</v>
      </c>
      <c r="E49" s="54">
        <v>0</v>
      </c>
      <c r="F49" s="155">
        <v>0</v>
      </c>
      <c r="G49" s="19">
        <v>0</v>
      </c>
      <c r="H49" s="96">
        <f t="shared" si="3"/>
        <v>0</v>
      </c>
    </row>
    <row r="50" spans="1:8" ht="15">
      <c r="A50" s="69"/>
      <c r="B50" s="37" t="s">
        <v>4</v>
      </c>
      <c r="C50" s="9">
        <v>105010</v>
      </c>
      <c r="D50" s="5" t="s">
        <v>82</v>
      </c>
      <c r="E50" s="54">
        <v>0</v>
      </c>
      <c r="F50" s="155">
        <v>0</v>
      </c>
      <c r="G50" s="19">
        <v>0</v>
      </c>
      <c r="H50" s="96">
        <f t="shared" si="3"/>
        <v>0</v>
      </c>
    </row>
    <row r="51" spans="1:8" ht="15">
      <c r="A51" s="69"/>
      <c r="B51" s="37" t="s">
        <v>5</v>
      </c>
      <c r="C51" s="9">
        <v>106020</v>
      </c>
      <c r="D51" s="5" t="s">
        <v>83</v>
      </c>
      <c r="E51" s="54">
        <v>0</v>
      </c>
      <c r="F51" s="155">
        <v>0</v>
      </c>
      <c r="G51" s="19">
        <v>0</v>
      </c>
      <c r="H51" s="96">
        <f t="shared" si="3"/>
        <v>0</v>
      </c>
    </row>
    <row r="52" spans="1:8" ht="15">
      <c r="A52" s="69"/>
      <c r="B52" s="37" t="s">
        <v>6</v>
      </c>
      <c r="C52" s="9">
        <v>101150</v>
      </c>
      <c r="D52" s="5" t="s">
        <v>71</v>
      </c>
      <c r="E52" s="54">
        <v>0</v>
      </c>
      <c r="F52" s="155">
        <v>0</v>
      </c>
      <c r="G52" s="19">
        <v>0</v>
      </c>
      <c r="H52" s="96">
        <f t="shared" si="3"/>
        <v>0</v>
      </c>
    </row>
    <row r="53" spans="1:8" ht="15">
      <c r="A53" s="69"/>
      <c r="B53" s="37" t="s">
        <v>7</v>
      </c>
      <c r="C53" s="76" t="s">
        <v>66</v>
      </c>
      <c r="D53" s="5" t="s">
        <v>76</v>
      </c>
      <c r="E53" s="54">
        <v>0</v>
      </c>
      <c r="F53" s="155">
        <v>0</v>
      </c>
      <c r="G53" s="19">
        <v>0</v>
      </c>
      <c r="H53" s="96">
        <f t="shared" si="3"/>
        <v>0</v>
      </c>
    </row>
    <row r="54" spans="1:8" ht="15">
      <c r="A54" s="69"/>
      <c r="B54" s="37" t="s">
        <v>8</v>
      </c>
      <c r="C54" s="9">
        <v>104051</v>
      </c>
      <c r="D54" s="5" t="s">
        <v>84</v>
      </c>
      <c r="E54" s="54">
        <v>0</v>
      </c>
      <c r="F54" s="155">
        <v>400200</v>
      </c>
      <c r="G54" s="19">
        <f>179800+150000+5800</f>
        <v>335600</v>
      </c>
      <c r="H54" s="96">
        <f t="shared" si="3"/>
        <v>735800</v>
      </c>
    </row>
    <row r="55" spans="1:8" ht="28.5">
      <c r="A55" s="69"/>
      <c r="B55" s="37" t="s">
        <v>9</v>
      </c>
      <c r="C55" s="78" t="s">
        <v>92</v>
      </c>
      <c r="D55" s="86" t="s">
        <v>93</v>
      </c>
      <c r="E55" s="54">
        <v>0</v>
      </c>
      <c r="F55" s="155">
        <v>0</v>
      </c>
      <c r="G55" s="19">
        <v>0</v>
      </c>
      <c r="H55" s="96">
        <f t="shared" si="3"/>
        <v>0</v>
      </c>
    </row>
    <row r="56" spans="1:8" ht="15">
      <c r="A56" s="69"/>
      <c r="B56" s="37" t="s">
        <v>13</v>
      </c>
      <c r="C56" s="98" t="s">
        <v>97</v>
      </c>
      <c r="D56" s="12" t="s">
        <v>98</v>
      </c>
      <c r="E56" s="54">
        <v>0</v>
      </c>
      <c r="F56" s="155">
        <v>0</v>
      </c>
      <c r="G56" s="19">
        <v>0</v>
      </c>
      <c r="H56" s="96">
        <f t="shared" si="3"/>
        <v>0</v>
      </c>
    </row>
    <row r="57" spans="1:8" ht="15">
      <c r="A57" s="69"/>
      <c r="B57" s="37" t="s">
        <v>14</v>
      </c>
      <c r="C57" s="76" t="s">
        <v>144</v>
      </c>
      <c r="D57" s="12" t="s">
        <v>145</v>
      </c>
      <c r="E57" s="70">
        <v>0</v>
      </c>
      <c r="F57" s="32">
        <v>0</v>
      </c>
      <c r="G57" s="156">
        <v>0</v>
      </c>
      <c r="H57" s="108">
        <f t="shared" si="3"/>
        <v>0</v>
      </c>
    </row>
    <row r="58" spans="1:8" ht="15.75" thickBot="1">
      <c r="A58" s="69"/>
      <c r="B58" s="37"/>
      <c r="C58" s="13"/>
      <c r="D58" s="80"/>
      <c r="E58" s="70"/>
      <c r="F58" s="167"/>
      <c r="G58" s="156"/>
      <c r="H58" s="108"/>
    </row>
    <row r="59" spans="1:8" ht="15.75" thickBot="1">
      <c r="A59" s="46"/>
      <c r="B59" s="299" t="s">
        <v>51</v>
      </c>
      <c r="C59" s="300"/>
      <c r="D59" s="300"/>
      <c r="E59" s="57">
        <f>SUM(E46:E58)</f>
        <v>0</v>
      </c>
      <c r="F59" s="57">
        <f>SUM(F46:F58)</f>
        <v>400200</v>
      </c>
      <c r="G59" s="57">
        <f>SUM(G46:G58)</f>
        <v>335600</v>
      </c>
      <c r="H59" s="95">
        <f>SUM(H46:H58)</f>
        <v>735800</v>
      </c>
    </row>
    <row r="60" spans="1:8" ht="13.5" thickBot="1">
      <c r="A60" s="52"/>
      <c r="B60" s="103"/>
      <c r="C60" s="24"/>
      <c r="D60" s="24"/>
      <c r="E60" s="24"/>
      <c r="F60" s="160"/>
      <c r="G60" s="160"/>
      <c r="H60" s="109"/>
    </row>
    <row r="61" spans="1:8" ht="15.75" thickBot="1">
      <c r="A61" s="46" t="s">
        <v>2</v>
      </c>
      <c r="B61" s="26"/>
      <c r="C61" s="27"/>
      <c r="D61" s="59" t="s">
        <v>43</v>
      </c>
      <c r="E61" s="160"/>
      <c r="F61" s="160"/>
      <c r="G61" s="58"/>
      <c r="H61" s="109"/>
    </row>
    <row r="62" spans="1:8" ht="15">
      <c r="A62" s="46"/>
      <c r="B62" s="51" t="s">
        <v>0</v>
      </c>
      <c r="C62" s="10"/>
      <c r="D62" s="36" t="s">
        <v>27</v>
      </c>
      <c r="E62" s="89">
        <v>0</v>
      </c>
      <c r="F62" s="34">
        <v>0</v>
      </c>
      <c r="G62" s="157">
        <v>0</v>
      </c>
      <c r="H62" s="102">
        <f>SUM(E62:G62)</f>
        <v>0</v>
      </c>
    </row>
    <row r="63" spans="1:8" ht="15">
      <c r="A63" s="46"/>
      <c r="B63" s="51" t="s">
        <v>1</v>
      </c>
      <c r="C63" s="4"/>
      <c r="D63" s="5" t="s">
        <v>148</v>
      </c>
      <c r="E63" s="54">
        <v>0</v>
      </c>
      <c r="F63" s="19">
        <v>0</v>
      </c>
      <c r="G63" s="155">
        <v>0</v>
      </c>
      <c r="H63" s="96">
        <f>SUM(E63:G63)</f>
        <v>0</v>
      </c>
    </row>
    <row r="64" spans="1:8" ht="15.75" thickBot="1">
      <c r="A64" s="46"/>
      <c r="B64" s="276" t="s">
        <v>2</v>
      </c>
      <c r="C64" s="4"/>
      <c r="D64" s="5" t="s">
        <v>44</v>
      </c>
      <c r="E64" s="54">
        <v>0</v>
      </c>
      <c r="F64" s="167">
        <v>0</v>
      </c>
      <c r="G64" s="155">
        <v>0</v>
      </c>
      <c r="H64" s="96">
        <f>SUM(E64:G64)</f>
        <v>0</v>
      </c>
    </row>
    <row r="65" spans="1:8" s="21" customFormat="1" ht="13.5" customHeight="1" thickBot="1">
      <c r="A65" s="46"/>
      <c r="B65" s="198" t="s">
        <v>99</v>
      </c>
      <c r="C65" s="61"/>
      <c r="D65" s="170"/>
      <c r="E65" s="171">
        <f>SUM(E62:E64)</f>
        <v>0</v>
      </c>
      <c r="F65" s="171">
        <f>SUM(F62:F64)</f>
        <v>0</v>
      </c>
      <c r="G65" s="171">
        <f>SUM(G62:G64)</f>
        <v>0</v>
      </c>
      <c r="H65" s="110">
        <f>SUM(H62:H64)</f>
        <v>0</v>
      </c>
    </row>
    <row r="66" spans="1:8" s="21" customFormat="1" ht="15.75" thickBot="1">
      <c r="A66" s="46"/>
      <c r="B66" s="104"/>
      <c r="C66" s="7"/>
      <c r="D66" s="8"/>
      <c r="E66" s="162"/>
      <c r="F66" s="212"/>
      <c r="G66" s="212"/>
      <c r="H66" s="213"/>
    </row>
    <row r="67" spans="1:8" s="21" customFormat="1" ht="13.5" customHeight="1" thickBot="1">
      <c r="A67" s="46"/>
      <c r="B67" s="297" t="s">
        <v>42</v>
      </c>
      <c r="C67" s="298"/>
      <c r="D67" s="298"/>
      <c r="E67" s="177">
        <f>E65+E43+E59</f>
        <v>19679000</v>
      </c>
      <c r="F67" s="177">
        <f>F65+F43+F59</f>
        <v>20232100</v>
      </c>
      <c r="G67" s="177">
        <f>G65+G43+G59</f>
        <v>-8664400</v>
      </c>
      <c r="H67" s="113">
        <f>H65+H43+H59</f>
        <v>11567700</v>
      </c>
    </row>
    <row r="68" spans="1:8" ht="15.75" thickBot="1">
      <c r="A68" s="46"/>
      <c r="B68" s="105"/>
      <c r="C68" s="14"/>
      <c r="D68" s="6"/>
      <c r="E68" s="163"/>
      <c r="F68" s="174"/>
      <c r="G68" s="174"/>
      <c r="H68" s="195"/>
    </row>
    <row r="69" spans="1:8" ht="15.75" customHeight="1" thickBot="1">
      <c r="A69" s="46"/>
      <c r="B69" s="279"/>
      <c r="C69" s="253"/>
      <c r="D69" s="278" t="s">
        <v>10</v>
      </c>
      <c r="E69" s="57">
        <f>SUM(E70:E71)</f>
        <v>0</v>
      </c>
      <c r="F69" s="57">
        <f>SUM(F70:F71)</f>
        <v>0</v>
      </c>
      <c r="G69" s="57">
        <f>SUM(G70:G71)</f>
        <v>0</v>
      </c>
      <c r="H69" s="95">
        <f>SUM(H70:H71)</f>
        <v>0</v>
      </c>
    </row>
    <row r="70" spans="1:8" ht="15">
      <c r="A70" s="46"/>
      <c r="B70" s="51" t="s">
        <v>0</v>
      </c>
      <c r="C70" s="10"/>
      <c r="D70" s="247" t="s">
        <v>11</v>
      </c>
      <c r="E70" s="33">
        <v>0</v>
      </c>
      <c r="F70" s="33">
        <v>0</v>
      </c>
      <c r="G70" s="33">
        <v>0</v>
      </c>
      <c r="H70" s="102">
        <f>SUM(E70:G70)</f>
        <v>0</v>
      </c>
    </row>
    <row r="71" spans="1:8" ht="15">
      <c r="A71" s="46"/>
      <c r="B71" s="39" t="s">
        <v>1</v>
      </c>
      <c r="C71" s="4"/>
      <c r="D71" s="16" t="s">
        <v>12</v>
      </c>
      <c r="E71" s="19">
        <v>0</v>
      </c>
      <c r="F71" s="19">
        <v>0</v>
      </c>
      <c r="G71" s="19">
        <v>0</v>
      </c>
      <c r="H71" s="96">
        <f>SUM(E71:G71)</f>
        <v>0</v>
      </c>
    </row>
    <row r="72" spans="1:8" ht="15.75" thickBot="1">
      <c r="A72" s="46"/>
      <c r="B72" s="106"/>
      <c r="C72" s="3"/>
      <c r="D72" s="17"/>
      <c r="E72" s="165"/>
      <c r="F72" s="165"/>
      <c r="G72" s="165"/>
      <c r="H72" s="182"/>
    </row>
    <row r="73" spans="1:8" ht="13.5" customHeight="1" thickBot="1">
      <c r="A73" s="46"/>
      <c r="B73" s="25"/>
      <c r="C73" s="253"/>
      <c r="D73" s="15" t="s">
        <v>25</v>
      </c>
      <c r="E73" s="35">
        <v>0</v>
      </c>
      <c r="F73" s="35">
        <v>0</v>
      </c>
      <c r="G73" s="71">
        <v>0</v>
      </c>
      <c r="H73" s="101">
        <f>SUM(E73:G73)</f>
        <v>0</v>
      </c>
    </row>
    <row r="74" spans="1:8" ht="15.75" thickBot="1">
      <c r="A74" s="47"/>
      <c r="B74" s="26"/>
      <c r="C74" s="254"/>
      <c r="D74" s="285" t="s">
        <v>26</v>
      </c>
      <c r="E74" s="35">
        <v>0</v>
      </c>
      <c r="F74" s="35">
        <v>0</v>
      </c>
      <c r="G74" s="71">
        <v>0</v>
      </c>
      <c r="H74" s="101">
        <f>SUM(E74:G74)</f>
        <v>0</v>
      </c>
    </row>
    <row r="75" spans="1:8" ht="13.5" customHeight="1" thickBot="1">
      <c r="A75" s="48" t="s">
        <v>28</v>
      </c>
      <c r="B75" s="49"/>
      <c r="C75" s="50"/>
      <c r="D75" s="266"/>
      <c r="E75" s="177">
        <f>E67+E69+E73+E74</f>
        <v>19679000</v>
      </c>
      <c r="F75" s="177">
        <f>F67+F69+F73+F74</f>
        <v>20232100</v>
      </c>
      <c r="G75" s="177">
        <f>G67+G69+G73+G74</f>
        <v>-8664400</v>
      </c>
      <c r="H75" s="281">
        <f>H67+H69+H73+H74</f>
        <v>11567700</v>
      </c>
    </row>
    <row r="76" spans="1:8" ht="14.25">
      <c r="E76" s="20"/>
      <c r="F76" s="20"/>
      <c r="G76" s="20"/>
      <c r="H76" s="20"/>
    </row>
    <row r="77" spans="1:8" ht="14.25">
      <c r="E77" s="20"/>
      <c r="F77" s="20"/>
      <c r="G77" s="20"/>
      <c r="H77" s="20"/>
    </row>
    <row r="78" spans="1:8" ht="14.25">
      <c r="E78" s="20"/>
      <c r="F78" s="20"/>
      <c r="G78" s="20"/>
      <c r="H78" s="20"/>
    </row>
    <row r="79" spans="1:8" ht="14.25">
      <c r="E79" s="20"/>
      <c r="F79" s="20"/>
      <c r="G79" s="20"/>
      <c r="H79" s="20"/>
    </row>
    <row r="80" spans="1:8" ht="14.25">
      <c r="E80" s="20"/>
      <c r="F80" s="20"/>
      <c r="G80" s="20"/>
      <c r="H80" s="20"/>
    </row>
    <row r="81" spans="5:8" ht="14.25">
      <c r="E81" s="20"/>
      <c r="F81" s="20"/>
      <c r="G81" s="20"/>
      <c r="H81" s="20"/>
    </row>
    <row r="82" spans="5:8" ht="14.25">
      <c r="E82" s="20"/>
      <c r="F82" s="20"/>
      <c r="G82" s="20"/>
      <c r="H82" s="20"/>
    </row>
    <row r="83" spans="5:8" ht="14.25">
      <c r="E83" s="20"/>
      <c r="F83" s="20"/>
      <c r="G83" s="20"/>
      <c r="H83" s="20"/>
    </row>
    <row r="84" spans="5:8" ht="14.25">
      <c r="E84" s="20"/>
      <c r="F84" s="20"/>
      <c r="G84" s="20"/>
      <c r="H84" s="20"/>
    </row>
  </sheetData>
  <mergeCells count="3">
    <mergeCell ref="B43:D43"/>
    <mergeCell ref="B59:D59"/>
    <mergeCell ref="B67:D67"/>
  </mergeCells>
  <phoneticPr fontId="2" type="noConversion"/>
  <printOptions horizontalCentered="1" verticalCentered="1"/>
  <pageMargins left="0.19685039370078741" right="0.19685039370078741" top="1.0629921259842521" bottom="0.39370078740157483" header="0.55118110236220474" footer="0.15748031496062992"/>
  <pageSetup paperSize="9" scale="66" orientation="portrait" r:id="rId1"/>
  <headerFooter alignWithMargins="0">
    <oddHeader xml:space="preserve">&amp;LEll. pénzb. jutt.&amp;C&amp;"MS Sans Serif,Félkövér""10. mell. a 8/2016. (II.25.) Ör."
Balatonalmádi Város Önkormányzata 
   2016. évi költségvetés műk. kiad. (Ft)&amp;R&amp;"MS Sans Serif,Félkövér"9.d. melléklet a 23/2016.(XII.16.)
önkormányzati rendelethez </oddHeader>
    <oddFooter>&amp;C&amp;P. oldal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84"/>
  <sheetViews>
    <sheetView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1" max="1" width="8.7109375" style="22" customWidth="1"/>
    <col min="2" max="2" width="6.42578125" style="18" customWidth="1"/>
    <col min="3" max="3" width="11.140625" style="18" customWidth="1"/>
    <col min="4" max="4" width="72.7109375" style="18" customWidth="1"/>
    <col min="5" max="8" width="14.85546875" style="18" customWidth="1"/>
    <col min="9" max="16384" width="9.140625" style="18"/>
  </cols>
  <sheetData>
    <row r="1" spans="1:8" ht="18" customHeight="1">
      <c r="A1" s="45" t="s">
        <v>20</v>
      </c>
      <c r="B1" s="203" t="s">
        <v>22</v>
      </c>
      <c r="C1" s="200"/>
      <c r="D1" s="200"/>
      <c r="E1" s="291" t="s">
        <v>100</v>
      </c>
      <c r="F1" s="291" t="s">
        <v>100</v>
      </c>
      <c r="G1" s="291" t="s">
        <v>138</v>
      </c>
      <c r="H1" s="291" t="s">
        <v>115</v>
      </c>
    </row>
    <row r="2" spans="1:8" ht="15.75" thickBot="1">
      <c r="A2" s="63" t="s">
        <v>21</v>
      </c>
      <c r="B2" s="204" t="s">
        <v>23</v>
      </c>
      <c r="C2" s="201"/>
      <c r="D2" s="206" t="s">
        <v>54</v>
      </c>
      <c r="E2" s="292" t="s">
        <v>24</v>
      </c>
      <c r="F2" s="293" t="s">
        <v>150</v>
      </c>
      <c r="G2" s="293" t="s">
        <v>139</v>
      </c>
      <c r="H2" s="293" t="s">
        <v>152</v>
      </c>
    </row>
    <row r="3" spans="1:8" ht="15.75" thickBot="1">
      <c r="A3" s="64" t="s">
        <v>0</v>
      </c>
      <c r="B3" s="205" t="s">
        <v>1</v>
      </c>
      <c r="C3" s="202" t="s">
        <v>2</v>
      </c>
      <c r="D3" s="190" t="s">
        <v>3</v>
      </c>
      <c r="E3" s="190" t="s">
        <v>4</v>
      </c>
      <c r="F3" s="190" t="s">
        <v>5</v>
      </c>
      <c r="G3" s="202" t="s">
        <v>6</v>
      </c>
      <c r="H3" s="207" t="s">
        <v>7</v>
      </c>
    </row>
    <row r="4" spans="1:8" ht="15">
      <c r="A4" s="72" t="s">
        <v>0</v>
      </c>
      <c r="B4" s="67"/>
      <c r="C4" s="68"/>
      <c r="D4" s="68" t="s">
        <v>45</v>
      </c>
      <c r="E4" s="88"/>
      <c r="F4" s="154"/>
      <c r="G4" s="154"/>
      <c r="H4" s="99"/>
    </row>
    <row r="5" spans="1:8" ht="15">
      <c r="A5" s="46"/>
      <c r="B5" s="39" t="s">
        <v>0</v>
      </c>
      <c r="C5" s="76" t="s">
        <v>55</v>
      </c>
      <c r="D5" s="5" t="s">
        <v>67</v>
      </c>
      <c r="E5" s="19">
        <v>0</v>
      </c>
      <c r="F5" s="155">
        <v>0</v>
      </c>
      <c r="G5" s="19">
        <v>0</v>
      </c>
      <c r="H5" s="55">
        <f>SUM(E5:G5)</f>
        <v>0</v>
      </c>
    </row>
    <row r="6" spans="1:8" ht="15">
      <c r="A6" s="46"/>
      <c r="B6" s="39" t="s">
        <v>1</v>
      </c>
      <c r="C6" s="76" t="s">
        <v>56</v>
      </c>
      <c r="D6" s="5" t="s">
        <v>68</v>
      </c>
      <c r="E6" s="19">
        <v>0</v>
      </c>
      <c r="F6" s="155">
        <v>0</v>
      </c>
      <c r="G6" s="19">
        <v>0</v>
      </c>
      <c r="H6" s="55">
        <f t="shared" ref="H6:H39" si="0">SUM(E6:G6)</f>
        <v>0</v>
      </c>
    </row>
    <row r="7" spans="1:8" ht="15">
      <c r="A7" s="46"/>
      <c r="B7" s="39" t="s">
        <v>2</v>
      </c>
      <c r="C7" s="76" t="s">
        <v>57</v>
      </c>
      <c r="D7" s="5" t="s">
        <v>69</v>
      </c>
      <c r="E7" s="19">
        <v>0</v>
      </c>
      <c r="F7" s="155">
        <v>0</v>
      </c>
      <c r="G7" s="19">
        <v>0</v>
      </c>
      <c r="H7" s="55">
        <f t="shared" si="0"/>
        <v>0</v>
      </c>
    </row>
    <row r="8" spans="1:8" ht="15">
      <c r="A8" s="46"/>
      <c r="B8" s="39" t="s">
        <v>3</v>
      </c>
      <c r="C8" s="76" t="s">
        <v>58</v>
      </c>
      <c r="D8" s="5" t="s">
        <v>70</v>
      </c>
      <c r="E8" s="19">
        <v>0</v>
      </c>
      <c r="F8" s="155">
        <v>0</v>
      </c>
      <c r="G8" s="19">
        <v>0</v>
      </c>
      <c r="H8" s="55">
        <f t="shared" si="0"/>
        <v>0</v>
      </c>
    </row>
    <row r="9" spans="1:8" ht="15">
      <c r="A9" s="46"/>
      <c r="B9" s="39" t="s">
        <v>4</v>
      </c>
      <c r="C9" s="13">
        <v>101150</v>
      </c>
      <c r="D9" s="60" t="s">
        <v>71</v>
      </c>
      <c r="E9" s="19">
        <v>0</v>
      </c>
      <c r="F9" s="155">
        <v>0</v>
      </c>
      <c r="G9" s="19">
        <v>0</v>
      </c>
      <c r="H9" s="55">
        <f t="shared" si="0"/>
        <v>0</v>
      </c>
    </row>
    <row r="10" spans="1:8" ht="15">
      <c r="A10" s="46"/>
      <c r="B10" s="39" t="s">
        <v>5</v>
      </c>
      <c r="C10" s="9">
        <v>107060</v>
      </c>
      <c r="D10" s="5" t="s">
        <v>72</v>
      </c>
      <c r="E10" s="19">
        <v>0</v>
      </c>
      <c r="F10" s="155">
        <v>0</v>
      </c>
      <c r="G10" s="19">
        <v>0</v>
      </c>
      <c r="H10" s="55">
        <f t="shared" si="0"/>
        <v>0</v>
      </c>
    </row>
    <row r="11" spans="1:8" ht="15">
      <c r="A11" s="46"/>
      <c r="B11" s="39" t="s">
        <v>6</v>
      </c>
      <c r="C11" s="11">
        <v>107013</v>
      </c>
      <c r="D11" s="36" t="s">
        <v>87</v>
      </c>
      <c r="E11" s="19">
        <v>0</v>
      </c>
      <c r="F11" s="155">
        <v>0</v>
      </c>
      <c r="G11" s="19">
        <v>0</v>
      </c>
      <c r="H11" s="55">
        <f t="shared" si="0"/>
        <v>0</v>
      </c>
    </row>
    <row r="12" spans="1:8" ht="15">
      <c r="A12" s="46"/>
      <c r="B12" s="39" t="s">
        <v>7</v>
      </c>
      <c r="C12" s="77" t="s">
        <v>85</v>
      </c>
      <c r="D12" s="36" t="s">
        <v>86</v>
      </c>
      <c r="E12" s="19">
        <v>0</v>
      </c>
      <c r="F12" s="155">
        <v>0</v>
      </c>
      <c r="G12" s="19">
        <v>0</v>
      </c>
      <c r="H12" s="55">
        <f t="shared" si="0"/>
        <v>0</v>
      </c>
    </row>
    <row r="13" spans="1:8" ht="15">
      <c r="A13" s="46"/>
      <c r="B13" s="39" t="s">
        <v>8</v>
      </c>
      <c r="C13" s="82" t="s">
        <v>59</v>
      </c>
      <c r="D13" s="36" t="s">
        <v>32</v>
      </c>
      <c r="E13" s="19">
        <v>0</v>
      </c>
      <c r="F13" s="155">
        <v>0</v>
      </c>
      <c r="G13" s="19">
        <v>0</v>
      </c>
      <c r="H13" s="55">
        <f t="shared" si="0"/>
        <v>0</v>
      </c>
    </row>
    <row r="14" spans="1:8" s="21" customFormat="1" ht="15">
      <c r="A14" s="46"/>
      <c r="B14" s="39" t="s">
        <v>9</v>
      </c>
      <c r="C14" s="76" t="s">
        <v>60</v>
      </c>
      <c r="D14" s="5" t="s">
        <v>30</v>
      </c>
      <c r="E14" s="19">
        <v>0</v>
      </c>
      <c r="F14" s="155">
        <v>0</v>
      </c>
      <c r="G14" s="19">
        <v>0</v>
      </c>
      <c r="H14" s="55">
        <f t="shared" si="0"/>
        <v>0</v>
      </c>
    </row>
    <row r="15" spans="1:8" ht="15">
      <c r="A15" s="46"/>
      <c r="B15" s="39" t="s">
        <v>13</v>
      </c>
      <c r="C15" s="76" t="s">
        <v>61</v>
      </c>
      <c r="D15" s="5" t="s">
        <v>73</v>
      </c>
      <c r="E15" s="19">
        <v>0</v>
      </c>
      <c r="F15" s="155">
        <v>0</v>
      </c>
      <c r="G15" s="19">
        <v>0</v>
      </c>
      <c r="H15" s="55">
        <f t="shared" si="0"/>
        <v>0</v>
      </c>
    </row>
    <row r="16" spans="1:8" ht="15">
      <c r="A16" s="46"/>
      <c r="B16" s="39" t="s">
        <v>14</v>
      </c>
      <c r="C16" s="76" t="s">
        <v>118</v>
      </c>
      <c r="D16" s="5" t="s">
        <v>119</v>
      </c>
      <c r="E16" s="19">
        <v>0</v>
      </c>
      <c r="F16" s="155">
        <v>0</v>
      </c>
      <c r="G16" s="19">
        <v>0</v>
      </c>
      <c r="H16" s="55">
        <f t="shared" si="0"/>
        <v>0</v>
      </c>
    </row>
    <row r="17" spans="1:8" ht="15">
      <c r="A17" s="46"/>
      <c r="B17" s="39" t="s">
        <v>15</v>
      </c>
      <c r="C17" s="76">
        <v>72112</v>
      </c>
      <c r="D17" s="5" t="s">
        <v>137</v>
      </c>
      <c r="E17" s="19">
        <v>0</v>
      </c>
      <c r="F17" s="155">
        <v>0</v>
      </c>
      <c r="G17" s="19">
        <v>0</v>
      </c>
      <c r="H17" s="55">
        <f>SUM(E17:G17)</f>
        <v>0</v>
      </c>
    </row>
    <row r="18" spans="1:8" ht="15">
      <c r="A18" s="46"/>
      <c r="B18" s="39" t="s">
        <v>16</v>
      </c>
      <c r="C18" s="76" t="s">
        <v>62</v>
      </c>
      <c r="D18" s="5" t="s">
        <v>31</v>
      </c>
      <c r="E18" s="19">
        <v>0</v>
      </c>
      <c r="F18" s="155">
        <v>0</v>
      </c>
      <c r="G18" s="19">
        <v>0</v>
      </c>
      <c r="H18" s="55">
        <f t="shared" si="0"/>
        <v>0</v>
      </c>
    </row>
    <row r="19" spans="1:8" ht="15" customHeight="1">
      <c r="A19" s="46"/>
      <c r="B19" s="39" t="s">
        <v>17</v>
      </c>
      <c r="C19" s="76" t="s">
        <v>63</v>
      </c>
      <c r="D19" s="5" t="s">
        <v>53</v>
      </c>
      <c r="E19" s="19">
        <v>0</v>
      </c>
      <c r="F19" s="155">
        <v>0</v>
      </c>
      <c r="G19" s="19">
        <v>0</v>
      </c>
      <c r="H19" s="55">
        <f t="shared" si="0"/>
        <v>0</v>
      </c>
    </row>
    <row r="20" spans="1:8" ht="15">
      <c r="A20" s="46"/>
      <c r="B20" s="39" t="s">
        <v>18</v>
      </c>
      <c r="C20" s="76" t="s">
        <v>64</v>
      </c>
      <c r="D20" s="5" t="s">
        <v>74</v>
      </c>
      <c r="E20" s="19">
        <v>0</v>
      </c>
      <c r="F20" s="155">
        <v>0</v>
      </c>
      <c r="G20" s="19">
        <v>0</v>
      </c>
      <c r="H20" s="55">
        <f t="shared" si="0"/>
        <v>0</v>
      </c>
    </row>
    <row r="21" spans="1:8" ht="15">
      <c r="A21" s="46"/>
      <c r="B21" s="39" t="s">
        <v>19</v>
      </c>
      <c r="C21" s="76" t="s">
        <v>91</v>
      </c>
      <c r="D21" s="85" t="s">
        <v>90</v>
      </c>
      <c r="E21" s="19">
        <v>0</v>
      </c>
      <c r="F21" s="155">
        <v>0</v>
      </c>
      <c r="G21" s="19">
        <v>0</v>
      </c>
      <c r="H21" s="55">
        <f t="shared" si="0"/>
        <v>0</v>
      </c>
    </row>
    <row r="22" spans="1:8" ht="15">
      <c r="A22" s="46"/>
      <c r="B22" s="39" t="s">
        <v>34</v>
      </c>
      <c r="C22" s="83" t="s">
        <v>88</v>
      </c>
      <c r="D22" s="84" t="s">
        <v>89</v>
      </c>
      <c r="E22" s="19">
        <v>0</v>
      </c>
      <c r="F22" s="155">
        <v>0</v>
      </c>
      <c r="G22" s="19">
        <v>0</v>
      </c>
      <c r="H22" s="55">
        <f t="shared" si="0"/>
        <v>0</v>
      </c>
    </row>
    <row r="23" spans="1:8" ht="15" customHeight="1">
      <c r="A23" s="46"/>
      <c r="B23" s="39" t="s">
        <v>35</v>
      </c>
      <c r="C23" s="78" t="s">
        <v>77</v>
      </c>
      <c r="D23" s="38" t="s">
        <v>80</v>
      </c>
      <c r="E23" s="19">
        <v>0</v>
      </c>
      <c r="F23" s="155">
        <v>0</v>
      </c>
      <c r="G23" s="19">
        <v>0</v>
      </c>
      <c r="H23" s="55">
        <f t="shared" si="0"/>
        <v>0</v>
      </c>
    </row>
    <row r="24" spans="1:8" ht="15">
      <c r="A24" s="46"/>
      <c r="B24" s="39" t="s">
        <v>36</v>
      </c>
      <c r="C24" s="76" t="s">
        <v>66</v>
      </c>
      <c r="D24" s="5" t="s">
        <v>76</v>
      </c>
      <c r="E24" s="19">
        <v>0</v>
      </c>
      <c r="F24" s="155">
        <v>0</v>
      </c>
      <c r="G24" s="19">
        <v>0</v>
      </c>
      <c r="H24" s="55">
        <f t="shared" si="0"/>
        <v>0</v>
      </c>
    </row>
    <row r="25" spans="1:8" ht="15">
      <c r="A25" s="46"/>
      <c r="B25" s="39" t="s">
        <v>50</v>
      </c>
      <c r="C25" s="94" t="s">
        <v>96</v>
      </c>
      <c r="D25" s="5" t="s">
        <v>95</v>
      </c>
      <c r="E25" s="19">
        <v>0</v>
      </c>
      <c r="F25" s="155">
        <v>0</v>
      </c>
      <c r="G25" s="19">
        <v>0</v>
      </c>
      <c r="H25" s="55">
        <f t="shared" si="0"/>
        <v>0</v>
      </c>
    </row>
    <row r="26" spans="1:8" ht="15">
      <c r="A26" s="46"/>
      <c r="B26" s="39" t="s">
        <v>37</v>
      </c>
      <c r="C26" s="94" t="s">
        <v>101</v>
      </c>
      <c r="D26" s="97" t="s">
        <v>102</v>
      </c>
      <c r="E26" s="19">
        <v>0</v>
      </c>
      <c r="F26" s="155">
        <v>0</v>
      </c>
      <c r="G26" s="19">
        <v>0</v>
      </c>
      <c r="H26" s="55">
        <f t="shared" si="0"/>
        <v>0</v>
      </c>
    </row>
    <row r="27" spans="1:8" ht="15">
      <c r="A27" s="46"/>
      <c r="B27" s="39" t="s">
        <v>38</v>
      </c>
      <c r="C27" s="98" t="s">
        <v>97</v>
      </c>
      <c r="D27" s="97" t="s">
        <v>98</v>
      </c>
      <c r="E27" s="19">
        <v>0</v>
      </c>
      <c r="F27" s="155">
        <v>0</v>
      </c>
      <c r="G27" s="19">
        <v>0</v>
      </c>
      <c r="H27" s="55">
        <f t="shared" si="0"/>
        <v>0</v>
      </c>
    </row>
    <row r="28" spans="1:8" ht="15">
      <c r="A28" s="46"/>
      <c r="B28" s="39" t="s">
        <v>39</v>
      </c>
      <c r="C28" s="98" t="s">
        <v>146</v>
      </c>
      <c r="D28" s="97" t="s">
        <v>147</v>
      </c>
      <c r="E28" s="19">
        <v>0</v>
      </c>
      <c r="F28" s="155">
        <v>0</v>
      </c>
      <c r="G28" s="19">
        <v>0</v>
      </c>
      <c r="H28" s="55">
        <f t="shared" si="0"/>
        <v>0</v>
      </c>
    </row>
    <row r="29" spans="1:8" ht="15">
      <c r="A29" s="46"/>
      <c r="B29" s="39" t="s">
        <v>40</v>
      </c>
      <c r="C29" s="98" t="s">
        <v>134</v>
      </c>
      <c r="D29" s="97" t="s">
        <v>135</v>
      </c>
      <c r="E29" s="19">
        <v>0</v>
      </c>
      <c r="F29" s="155">
        <v>1575302</v>
      </c>
      <c r="G29" s="19">
        <v>0</v>
      </c>
      <c r="H29" s="55">
        <f>SUM(F29:G29)</f>
        <v>1575302</v>
      </c>
    </row>
    <row r="30" spans="1:8" ht="15">
      <c r="A30" s="46"/>
      <c r="B30" s="121"/>
      <c r="C30" s="124"/>
      <c r="D30" s="125" t="s">
        <v>33</v>
      </c>
      <c r="E30" s="126">
        <v>0</v>
      </c>
      <c r="F30" s="158">
        <v>0</v>
      </c>
      <c r="G30" s="122">
        <v>0</v>
      </c>
      <c r="H30" s="134">
        <f t="shared" si="0"/>
        <v>0</v>
      </c>
    </row>
    <row r="31" spans="1:8" ht="15">
      <c r="A31" s="46"/>
      <c r="B31" s="39" t="s">
        <v>41</v>
      </c>
      <c r="C31" s="94"/>
      <c r="D31" s="97" t="s">
        <v>123</v>
      </c>
      <c r="E31" s="54">
        <v>0</v>
      </c>
      <c r="F31" s="155">
        <v>0</v>
      </c>
      <c r="G31" s="19">
        <v>0</v>
      </c>
      <c r="H31" s="55">
        <f>SUM(E31:G31)</f>
        <v>0</v>
      </c>
    </row>
    <row r="32" spans="1:8" ht="15">
      <c r="A32" s="46"/>
      <c r="B32" s="39" t="s">
        <v>48</v>
      </c>
      <c r="C32" s="94"/>
      <c r="D32" s="97" t="s">
        <v>125</v>
      </c>
      <c r="E32" s="54">
        <v>0</v>
      </c>
      <c r="F32" s="155">
        <v>0</v>
      </c>
      <c r="G32" s="19">
        <v>0</v>
      </c>
      <c r="H32" s="55">
        <f>SUM(E32:G32)</f>
        <v>0</v>
      </c>
    </row>
    <row r="33" spans="1:8" ht="15">
      <c r="A33" s="46"/>
      <c r="B33" s="39" t="s">
        <v>117</v>
      </c>
      <c r="C33" s="94"/>
      <c r="D33" s="97" t="s">
        <v>143</v>
      </c>
      <c r="E33" s="54">
        <v>0</v>
      </c>
      <c r="F33" s="155">
        <v>0</v>
      </c>
      <c r="G33" s="19">
        <v>0</v>
      </c>
      <c r="H33" s="55">
        <f>SUM(E33:G33)</f>
        <v>0</v>
      </c>
    </row>
    <row r="34" spans="1:8" ht="15">
      <c r="A34" s="46"/>
      <c r="B34" s="39" t="s">
        <v>120</v>
      </c>
      <c r="C34" s="94"/>
      <c r="D34" s="97" t="s">
        <v>153</v>
      </c>
      <c r="E34" s="54">
        <v>0</v>
      </c>
      <c r="F34" s="155">
        <v>0</v>
      </c>
      <c r="G34" s="19"/>
      <c r="H34" s="55">
        <f>SUM(E34:G34)</f>
        <v>0</v>
      </c>
    </row>
    <row r="35" spans="1:8" ht="15">
      <c r="A35" s="46"/>
      <c r="B35" s="121" t="s">
        <v>121</v>
      </c>
      <c r="C35" s="124"/>
      <c r="D35" s="127" t="s">
        <v>126</v>
      </c>
      <c r="E35" s="126">
        <v>0</v>
      </c>
      <c r="F35" s="158">
        <v>0</v>
      </c>
      <c r="G35" s="122">
        <v>0</v>
      </c>
      <c r="H35" s="134">
        <f t="shared" si="0"/>
        <v>0</v>
      </c>
    </row>
    <row r="36" spans="1:8" ht="15">
      <c r="A36" s="46"/>
      <c r="B36" s="121" t="s">
        <v>122</v>
      </c>
      <c r="C36" s="128"/>
      <c r="D36" s="127" t="s">
        <v>127</v>
      </c>
      <c r="E36" s="126">
        <v>0</v>
      </c>
      <c r="F36" s="158">
        <v>0</v>
      </c>
      <c r="G36" s="122">
        <v>0</v>
      </c>
      <c r="H36" s="134">
        <f t="shared" si="0"/>
        <v>0</v>
      </c>
    </row>
    <row r="37" spans="1:8" ht="15">
      <c r="A37" s="46"/>
      <c r="B37" s="121" t="s">
        <v>124</v>
      </c>
      <c r="C37" s="128"/>
      <c r="D37" s="129" t="s">
        <v>128</v>
      </c>
      <c r="E37" s="126">
        <v>0</v>
      </c>
      <c r="F37" s="158">
        <v>0</v>
      </c>
      <c r="G37" s="122">
        <v>0</v>
      </c>
      <c r="H37" s="134">
        <f t="shared" si="0"/>
        <v>0</v>
      </c>
    </row>
    <row r="38" spans="1:8" ht="15">
      <c r="A38" s="46"/>
      <c r="B38" s="121" t="s">
        <v>131</v>
      </c>
      <c r="C38" s="128"/>
      <c r="D38" s="129" t="s">
        <v>129</v>
      </c>
      <c r="E38" s="130">
        <v>0</v>
      </c>
      <c r="F38" s="159">
        <v>0</v>
      </c>
      <c r="G38" s="131">
        <v>0</v>
      </c>
      <c r="H38" s="133">
        <f t="shared" si="0"/>
        <v>0</v>
      </c>
    </row>
    <row r="39" spans="1:8" ht="15">
      <c r="A39" s="46"/>
      <c r="B39" s="121" t="s">
        <v>136</v>
      </c>
      <c r="C39" s="128"/>
      <c r="D39" s="187" t="s">
        <v>130</v>
      </c>
      <c r="E39" s="131">
        <v>0</v>
      </c>
      <c r="F39" s="159">
        <v>0</v>
      </c>
      <c r="G39" s="131">
        <v>0</v>
      </c>
      <c r="H39" s="133">
        <f t="shared" si="0"/>
        <v>0</v>
      </c>
    </row>
    <row r="40" spans="1:8" ht="15">
      <c r="A40" s="46"/>
      <c r="B40" s="121" t="s">
        <v>140</v>
      </c>
      <c r="C40" s="128"/>
      <c r="D40" s="187" t="s">
        <v>132</v>
      </c>
      <c r="E40" s="131">
        <v>0</v>
      </c>
      <c r="F40" s="159">
        <v>0</v>
      </c>
      <c r="G40" s="122">
        <v>0</v>
      </c>
      <c r="H40" s="133">
        <f>SUM(E40:G40)</f>
        <v>0</v>
      </c>
    </row>
    <row r="41" spans="1:8" ht="15">
      <c r="A41" s="46"/>
      <c r="B41" s="121" t="s">
        <v>142</v>
      </c>
      <c r="C41" s="128"/>
      <c r="D41" s="187" t="s">
        <v>133</v>
      </c>
      <c r="E41" s="131">
        <v>0</v>
      </c>
      <c r="F41" s="159">
        <v>0</v>
      </c>
      <c r="G41" s="294">
        <v>0</v>
      </c>
      <c r="H41" s="133">
        <f>SUM(E41:G41)</f>
        <v>0</v>
      </c>
    </row>
    <row r="42" spans="1:8" ht="15.75" thickBot="1">
      <c r="A42" s="46"/>
      <c r="B42" s="121" t="s">
        <v>154</v>
      </c>
      <c r="C42" s="128"/>
      <c r="D42" s="187" t="s">
        <v>141</v>
      </c>
      <c r="E42" s="169">
        <v>0</v>
      </c>
      <c r="F42" s="295">
        <v>0</v>
      </c>
      <c r="G42" s="169">
        <v>0</v>
      </c>
      <c r="H42" s="133">
        <f>SUM(E42:G42)</f>
        <v>0</v>
      </c>
    </row>
    <row r="43" spans="1:8" ht="15.75" thickBot="1">
      <c r="A43" s="46"/>
      <c r="B43" s="297" t="s">
        <v>46</v>
      </c>
      <c r="C43" s="298"/>
      <c r="D43" s="298"/>
      <c r="E43" s="177">
        <f>SUM(E38:E39)</f>
        <v>0</v>
      </c>
      <c r="F43" s="177">
        <f>SUM(F5:F42)</f>
        <v>1575302</v>
      </c>
      <c r="G43" s="177">
        <f>SUM(G5:G42)</f>
        <v>0</v>
      </c>
      <c r="H43" s="275">
        <f>SUM(H5:H42)</f>
        <v>1575302</v>
      </c>
    </row>
    <row r="44" spans="1:8" ht="13.5" thickBot="1">
      <c r="A44" s="52"/>
      <c r="B44" s="103"/>
      <c r="C44" s="24"/>
      <c r="D44" s="24"/>
      <c r="E44" s="24"/>
      <c r="F44" s="24"/>
      <c r="G44" s="24"/>
      <c r="H44" s="66"/>
    </row>
    <row r="45" spans="1:8" ht="15">
      <c r="A45" s="46" t="s">
        <v>1</v>
      </c>
      <c r="B45" s="43"/>
      <c r="C45" s="23"/>
      <c r="D45" s="42" t="s">
        <v>52</v>
      </c>
      <c r="E45" s="208"/>
      <c r="F45" s="208"/>
      <c r="G45" s="208"/>
      <c r="H45" s="209"/>
    </row>
    <row r="46" spans="1:8" ht="14.25" customHeight="1">
      <c r="A46" s="69"/>
      <c r="B46" s="37" t="s">
        <v>0</v>
      </c>
      <c r="C46" s="78" t="s">
        <v>77</v>
      </c>
      <c r="D46" s="38" t="s">
        <v>80</v>
      </c>
      <c r="E46" s="54">
        <v>0</v>
      </c>
      <c r="F46" s="155">
        <v>0</v>
      </c>
      <c r="G46" s="19">
        <v>0</v>
      </c>
      <c r="H46" s="96">
        <f>SUM(E46:G46)</f>
        <v>0</v>
      </c>
    </row>
    <row r="47" spans="1:8" ht="15">
      <c r="A47" s="69"/>
      <c r="B47" s="37" t="s">
        <v>1</v>
      </c>
      <c r="C47" s="76" t="s">
        <v>65</v>
      </c>
      <c r="D47" s="5" t="s">
        <v>75</v>
      </c>
      <c r="E47" s="54">
        <v>0</v>
      </c>
      <c r="F47" s="155">
        <v>0</v>
      </c>
      <c r="G47" s="19">
        <v>0</v>
      </c>
      <c r="H47" s="96">
        <f t="shared" ref="H47:H57" si="1">SUM(E47:G47)</f>
        <v>0</v>
      </c>
    </row>
    <row r="48" spans="1:8" ht="15">
      <c r="A48" s="69"/>
      <c r="B48" s="37" t="s">
        <v>2</v>
      </c>
      <c r="C48" s="76" t="s">
        <v>78</v>
      </c>
      <c r="D48" s="5" t="s">
        <v>29</v>
      </c>
      <c r="E48" s="54">
        <v>0</v>
      </c>
      <c r="F48" s="155">
        <v>0</v>
      </c>
      <c r="G48" s="19">
        <v>0</v>
      </c>
      <c r="H48" s="96">
        <f t="shared" si="1"/>
        <v>0</v>
      </c>
    </row>
    <row r="49" spans="1:8" ht="15">
      <c r="A49" s="69"/>
      <c r="B49" s="37" t="s">
        <v>3</v>
      </c>
      <c r="C49" s="76" t="s">
        <v>79</v>
      </c>
      <c r="D49" s="5" t="s">
        <v>81</v>
      </c>
      <c r="E49" s="54">
        <v>0</v>
      </c>
      <c r="F49" s="155">
        <v>0</v>
      </c>
      <c r="G49" s="19">
        <v>0</v>
      </c>
      <c r="H49" s="96">
        <f t="shared" si="1"/>
        <v>0</v>
      </c>
    </row>
    <row r="50" spans="1:8" ht="15">
      <c r="A50" s="69"/>
      <c r="B50" s="37" t="s">
        <v>4</v>
      </c>
      <c r="C50" s="9">
        <v>105010</v>
      </c>
      <c r="D50" s="5" t="s">
        <v>82</v>
      </c>
      <c r="E50" s="54">
        <v>0</v>
      </c>
      <c r="F50" s="155">
        <v>0</v>
      </c>
      <c r="G50" s="19">
        <v>0</v>
      </c>
      <c r="H50" s="96">
        <f t="shared" si="1"/>
        <v>0</v>
      </c>
    </row>
    <row r="51" spans="1:8" ht="15">
      <c r="A51" s="69"/>
      <c r="B51" s="37" t="s">
        <v>5</v>
      </c>
      <c r="C51" s="9">
        <v>106020</v>
      </c>
      <c r="D51" s="5" t="s">
        <v>83</v>
      </c>
      <c r="E51" s="54">
        <v>0</v>
      </c>
      <c r="F51" s="155">
        <v>0</v>
      </c>
      <c r="G51" s="19">
        <v>0</v>
      </c>
      <c r="H51" s="96">
        <f t="shared" si="1"/>
        <v>0</v>
      </c>
    </row>
    <row r="52" spans="1:8" ht="15">
      <c r="A52" s="69"/>
      <c r="B52" s="37" t="s">
        <v>6</v>
      </c>
      <c r="C52" s="9">
        <v>101150</v>
      </c>
      <c r="D52" s="5" t="s">
        <v>71</v>
      </c>
      <c r="E52" s="54">
        <v>0</v>
      </c>
      <c r="F52" s="155">
        <v>0</v>
      </c>
      <c r="G52" s="19">
        <v>0</v>
      </c>
      <c r="H52" s="96">
        <f t="shared" si="1"/>
        <v>0</v>
      </c>
    </row>
    <row r="53" spans="1:8" ht="15">
      <c r="A53" s="69"/>
      <c r="B53" s="37" t="s">
        <v>7</v>
      </c>
      <c r="C53" s="76" t="s">
        <v>66</v>
      </c>
      <c r="D53" s="5" t="s">
        <v>76</v>
      </c>
      <c r="E53" s="54">
        <v>0</v>
      </c>
      <c r="F53" s="155">
        <v>0</v>
      </c>
      <c r="G53" s="19">
        <v>0</v>
      </c>
      <c r="H53" s="96">
        <f t="shared" si="1"/>
        <v>0</v>
      </c>
    </row>
    <row r="54" spans="1:8" ht="15">
      <c r="A54" s="69"/>
      <c r="B54" s="37" t="s">
        <v>8</v>
      </c>
      <c r="C54" s="9">
        <v>104051</v>
      </c>
      <c r="D54" s="5" t="s">
        <v>84</v>
      </c>
      <c r="E54" s="54">
        <v>0</v>
      </c>
      <c r="F54" s="155">
        <v>0</v>
      </c>
      <c r="G54" s="19">
        <v>0</v>
      </c>
      <c r="H54" s="96">
        <f t="shared" si="1"/>
        <v>0</v>
      </c>
    </row>
    <row r="55" spans="1:8" ht="28.5">
      <c r="A55" s="69"/>
      <c r="B55" s="37" t="s">
        <v>9</v>
      </c>
      <c r="C55" s="78" t="s">
        <v>92</v>
      </c>
      <c r="D55" s="86" t="s">
        <v>93</v>
      </c>
      <c r="E55" s="54">
        <v>0</v>
      </c>
      <c r="F55" s="155">
        <v>0</v>
      </c>
      <c r="G55" s="19">
        <v>0</v>
      </c>
      <c r="H55" s="96">
        <f t="shared" si="1"/>
        <v>0</v>
      </c>
    </row>
    <row r="56" spans="1:8" ht="15">
      <c r="A56" s="69"/>
      <c r="B56" s="37" t="s">
        <v>13</v>
      </c>
      <c r="C56" s="98" t="s">
        <v>97</v>
      </c>
      <c r="D56" s="12" t="s">
        <v>98</v>
      </c>
      <c r="E56" s="54">
        <v>0</v>
      </c>
      <c r="F56" s="19">
        <v>0</v>
      </c>
      <c r="G56" s="54">
        <v>0</v>
      </c>
      <c r="H56" s="96">
        <f t="shared" si="1"/>
        <v>0</v>
      </c>
    </row>
    <row r="57" spans="1:8" ht="15">
      <c r="A57" s="69"/>
      <c r="B57" s="37" t="s">
        <v>14</v>
      </c>
      <c r="C57" s="76" t="s">
        <v>144</v>
      </c>
      <c r="D57" s="12" t="s">
        <v>145</v>
      </c>
      <c r="E57" s="70">
        <v>0</v>
      </c>
      <c r="F57" s="32">
        <v>0</v>
      </c>
      <c r="G57" s="156">
        <v>0</v>
      </c>
      <c r="H57" s="108">
        <f t="shared" si="1"/>
        <v>0</v>
      </c>
    </row>
    <row r="58" spans="1:8" ht="15.75" thickBot="1">
      <c r="A58" s="69"/>
      <c r="B58" s="37"/>
      <c r="C58" s="13"/>
      <c r="D58" s="80"/>
      <c r="E58" s="70"/>
      <c r="F58" s="167"/>
      <c r="G58" s="156"/>
      <c r="H58" s="108"/>
    </row>
    <row r="59" spans="1:8" ht="15.75" thickBot="1">
      <c r="A59" s="46"/>
      <c r="B59" s="299" t="s">
        <v>51</v>
      </c>
      <c r="C59" s="300"/>
      <c r="D59" s="300"/>
      <c r="E59" s="57">
        <f>SUM(E46:E58)</f>
        <v>0</v>
      </c>
      <c r="F59" s="57">
        <f>SUM(F46:F58)</f>
        <v>0</v>
      </c>
      <c r="G59" s="57">
        <f>SUM(G46:G58)</f>
        <v>0</v>
      </c>
      <c r="H59" s="95">
        <f>SUM(H46:H58)</f>
        <v>0</v>
      </c>
    </row>
    <row r="60" spans="1:8" ht="13.5" thickBot="1">
      <c r="A60" s="52"/>
      <c r="B60" s="103"/>
      <c r="C60" s="24"/>
      <c r="D60" s="24"/>
      <c r="E60" s="24"/>
      <c r="F60" s="160"/>
      <c r="G60" s="160"/>
      <c r="H60" s="109"/>
    </row>
    <row r="61" spans="1:8" ht="15.75" thickBot="1">
      <c r="A61" s="46" t="s">
        <v>2</v>
      </c>
      <c r="B61" s="26"/>
      <c r="C61" s="27"/>
      <c r="D61" s="59" t="s">
        <v>43</v>
      </c>
      <c r="E61" s="160"/>
      <c r="F61" s="160"/>
      <c r="G61" s="58"/>
      <c r="H61" s="109"/>
    </row>
    <row r="62" spans="1:8" ht="15">
      <c r="A62" s="46"/>
      <c r="B62" s="51" t="s">
        <v>0</v>
      </c>
      <c r="C62" s="10"/>
      <c r="D62" s="36" t="s">
        <v>27</v>
      </c>
      <c r="E62" s="89">
        <v>0</v>
      </c>
      <c r="F62" s="34">
        <v>0</v>
      </c>
      <c r="G62" s="157">
        <v>0</v>
      </c>
      <c r="H62" s="102">
        <f>SUM(E62:G62)</f>
        <v>0</v>
      </c>
    </row>
    <row r="63" spans="1:8" ht="15">
      <c r="A63" s="46"/>
      <c r="B63" s="51" t="s">
        <v>1</v>
      </c>
      <c r="C63" s="4"/>
      <c r="D63" s="5" t="s">
        <v>148</v>
      </c>
      <c r="E63" s="54">
        <v>0</v>
      </c>
      <c r="F63" s="19">
        <v>0</v>
      </c>
      <c r="G63" s="155">
        <v>0</v>
      </c>
      <c r="H63" s="96">
        <f>SUM(E63:G63)</f>
        <v>0</v>
      </c>
    </row>
    <row r="64" spans="1:8" ht="15.75" thickBot="1">
      <c r="A64" s="46"/>
      <c r="B64" s="276" t="s">
        <v>2</v>
      </c>
      <c r="C64" s="4"/>
      <c r="D64" s="5" t="s">
        <v>44</v>
      </c>
      <c r="E64" s="54">
        <v>0</v>
      </c>
      <c r="F64" s="167">
        <v>0</v>
      </c>
      <c r="G64" s="155">
        <v>0</v>
      </c>
      <c r="H64" s="96">
        <f>SUM(E64:G64)</f>
        <v>0</v>
      </c>
    </row>
    <row r="65" spans="1:8" s="21" customFormat="1" ht="13.5" customHeight="1" thickBot="1">
      <c r="A65" s="46"/>
      <c r="B65" s="198" t="s">
        <v>99</v>
      </c>
      <c r="C65" s="61"/>
      <c r="D65" s="170"/>
      <c r="E65" s="171">
        <f>SUM(E62:E64)</f>
        <v>0</v>
      </c>
      <c r="F65" s="171">
        <f>SUM(F62:F64)</f>
        <v>0</v>
      </c>
      <c r="G65" s="171">
        <f>SUM(G62:G64)</f>
        <v>0</v>
      </c>
      <c r="H65" s="110">
        <f>SUM(H62:H64)</f>
        <v>0</v>
      </c>
    </row>
    <row r="66" spans="1:8" s="21" customFormat="1" ht="15.75" thickBot="1">
      <c r="A66" s="46"/>
      <c r="B66" s="104"/>
      <c r="C66" s="7"/>
      <c r="D66" s="8"/>
      <c r="E66" s="162"/>
      <c r="F66" s="212"/>
      <c r="G66" s="212"/>
      <c r="H66" s="213"/>
    </row>
    <row r="67" spans="1:8" s="21" customFormat="1" ht="13.5" customHeight="1" thickBot="1">
      <c r="A67" s="46"/>
      <c r="B67" s="304" t="s">
        <v>42</v>
      </c>
      <c r="C67" s="304"/>
      <c r="D67" s="304"/>
      <c r="E67" s="177">
        <f>E65+E43+E59</f>
        <v>0</v>
      </c>
      <c r="F67" s="177">
        <f>F65+F43+F59</f>
        <v>1575302</v>
      </c>
      <c r="G67" s="177">
        <f>G65+G43+G59</f>
        <v>0</v>
      </c>
      <c r="H67" s="113">
        <f>H65+H43+H59</f>
        <v>1575302</v>
      </c>
    </row>
    <row r="68" spans="1:8" ht="15.75" thickBot="1">
      <c r="A68" s="46"/>
      <c r="B68" s="105"/>
      <c r="C68" s="14"/>
      <c r="D68" s="6"/>
      <c r="E68" s="163"/>
      <c r="F68" s="174"/>
      <c r="G68" s="174"/>
      <c r="H68" s="195"/>
    </row>
    <row r="69" spans="1:8" ht="15.75" customHeight="1" thickBot="1">
      <c r="A69" s="46"/>
      <c r="B69" s="279"/>
      <c r="C69" s="253"/>
      <c r="D69" s="278" t="s">
        <v>10</v>
      </c>
      <c r="E69" s="57">
        <f>SUM(E70:E71)</f>
        <v>0</v>
      </c>
      <c r="F69" s="57">
        <f>SUM(F70:F71)</f>
        <v>0</v>
      </c>
      <c r="G69" s="57">
        <f>SUM(G70:G71)</f>
        <v>0</v>
      </c>
      <c r="H69" s="95">
        <f>SUM(H70:H71)</f>
        <v>0</v>
      </c>
    </row>
    <row r="70" spans="1:8" ht="15">
      <c r="A70" s="46"/>
      <c r="B70" s="51" t="s">
        <v>0</v>
      </c>
      <c r="C70" s="10"/>
      <c r="D70" s="247" t="s">
        <v>11</v>
      </c>
      <c r="E70" s="33">
        <v>0</v>
      </c>
      <c r="F70" s="33">
        <v>0</v>
      </c>
      <c r="G70" s="33">
        <v>0</v>
      </c>
      <c r="H70" s="102">
        <f>SUM(E70:G70)</f>
        <v>0</v>
      </c>
    </row>
    <row r="71" spans="1:8" ht="15">
      <c r="A71" s="46"/>
      <c r="B71" s="39" t="s">
        <v>1</v>
      </c>
      <c r="C71" s="4"/>
      <c r="D71" s="16" t="s">
        <v>12</v>
      </c>
      <c r="E71" s="19">
        <v>0</v>
      </c>
      <c r="F71" s="19">
        <v>0</v>
      </c>
      <c r="G71" s="19">
        <v>0</v>
      </c>
      <c r="H71" s="96">
        <f>SUM(E71:G71)</f>
        <v>0</v>
      </c>
    </row>
    <row r="72" spans="1:8" ht="15.75" thickBot="1">
      <c r="A72" s="46"/>
      <c r="B72" s="106"/>
      <c r="C72" s="3"/>
      <c r="D72" s="17"/>
      <c r="E72" s="165"/>
      <c r="F72" s="165"/>
      <c r="G72" s="165"/>
      <c r="H72" s="182"/>
    </row>
    <row r="73" spans="1:8" ht="13.5" customHeight="1" thickBot="1">
      <c r="A73" s="46"/>
      <c r="B73" s="25"/>
      <c r="C73" s="253"/>
      <c r="D73" s="15" t="s">
        <v>25</v>
      </c>
      <c r="E73" s="35">
        <v>0</v>
      </c>
      <c r="F73" s="71">
        <v>0</v>
      </c>
      <c r="G73" s="71">
        <v>0</v>
      </c>
      <c r="H73" s="101">
        <f>SUM(E73:G73)</f>
        <v>0</v>
      </c>
    </row>
    <row r="74" spans="1:8" ht="15.75" thickBot="1">
      <c r="A74" s="47"/>
      <c r="B74" s="26"/>
      <c r="C74" s="254"/>
      <c r="D74" s="285" t="s">
        <v>26</v>
      </c>
      <c r="E74" s="35">
        <v>0</v>
      </c>
      <c r="F74" s="71">
        <v>0</v>
      </c>
      <c r="G74" s="71">
        <v>0</v>
      </c>
      <c r="H74" s="101">
        <f>SUM(E74:G74)</f>
        <v>0</v>
      </c>
    </row>
    <row r="75" spans="1:8" ht="13.5" customHeight="1" thickBot="1">
      <c r="A75" s="48" t="s">
        <v>28</v>
      </c>
      <c r="B75" s="49"/>
      <c r="C75" s="50"/>
      <c r="D75" s="266"/>
      <c r="E75" s="267">
        <f>E67+E69+E73+E74</f>
        <v>0</v>
      </c>
      <c r="F75" s="280">
        <f>F67+F69+F73+F74</f>
        <v>1575302</v>
      </c>
      <c r="G75" s="177">
        <f>G67+G69+G73+G74</f>
        <v>0</v>
      </c>
      <c r="H75" s="281">
        <f>H67+H69+H73+H74</f>
        <v>1575302</v>
      </c>
    </row>
    <row r="76" spans="1:8" ht="14.25">
      <c r="E76" s="20"/>
      <c r="F76" s="20"/>
      <c r="G76" s="20"/>
      <c r="H76" s="20"/>
    </row>
    <row r="77" spans="1:8" ht="14.25">
      <c r="E77" s="20"/>
      <c r="F77" s="20"/>
      <c r="G77" s="20"/>
      <c r="H77" s="20"/>
    </row>
    <row r="78" spans="1:8" ht="14.25">
      <c r="E78" s="20"/>
      <c r="F78" s="20"/>
      <c r="G78" s="20"/>
      <c r="H78" s="20"/>
    </row>
    <row r="79" spans="1:8" ht="14.25">
      <c r="E79" s="20"/>
      <c r="F79" s="20"/>
      <c r="G79" s="20"/>
      <c r="H79" s="20"/>
    </row>
    <row r="80" spans="1:8" ht="14.25">
      <c r="E80" s="20"/>
      <c r="F80" s="20"/>
      <c r="G80" s="20"/>
      <c r="H80" s="20"/>
    </row>
    <row r="81" spans="5:8" ht="14.25">
      <c r="E81" s="20"/>
      <c r="F81" s="20"/>
      <c r="G81" s="20"/>
      <c r="H81" s="20"/>
    </row>
    <row r="82" spans="5:8" ht="14.25">
      <c r="E82" s="20"/>
      <c r="F82" s="20"/>
      <c r="G82" s="20"/>
      <c r="H82" s="20"/>
    </row>
    <row r="83" spans="5:8" ht="14.25">
      <c r="E83" s="20"/>
      <c r="F83" s="20"/>
      <c r="G83" s="20"/>
      <c r="H83" s="20"/>
    </row>
    <row r="84" spans="5:8" ht="14.25">
      <c r="E84" s="20"/>
      <c r="F84" s="20"/>
      <c r="G84" s="20"/>
      <c r="H84" s="20"/>
    </row>
  </sheetData>
  <mergeCells count="3">
    <mergeCell ref="B43:D43"/>
    <mergeCell ref="B59:D59"/>
    <mergeCell ref="B67:D67"/>
  </mergeCells>
  <phoneticPr fontId="17" type="noConversion"/>
  <printOptions horizontalCentered="1" verticalCentered="1"/>
  <pageMargins left="0.19685039370078741" right="0.19685039370078741" top="1.0629921259842521" bottom="0.39370078740157483" header="0.55118110236220474" footer="0.15748031496062992"/>
  <pageSetup paperSize="9" scale="63" orientation="portrait" r:id="rId1"/>
  <headerFooter alignWithMargins="0">
    <oddHeader xml:space="preserve">&amp;LElvonások és befizetések&amp;C&amp;"MS Sans Serif,Félkövér""10. mell. a 8/2016. (II.25.) Ör."
Balatonalmádi Város Önkormányzata 
   2016. évi költségvetés műk. kiad. (Ft)&amp;R&amp;"MS Sans Serif,Félkövér"9.e. melléklet a 23/2016.(XII.16.)
önkormányzati rendelethez </oddHeader>
    <oddFooter>&amp;C&amp;P. oldal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7"/>
  <dimension ref="A1:J84"/>
  <sheetViews>
    <sheetView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1" max="1" width="8.7109375" style="22" customWidth="1"/>
    <col min="2" max="2" width="6.42578125" style="18" customWidth="1"/>
    <col min="3" max="3" width="11.140625" style="18" customWidth="1"/>
    <col min="4" max="4" width="68.5703125" style="18" bestFit="1" customWidth="1"/>
    <col min="5" max="8" width="14.85546875" style="18" customWidth="1"/>
    <col min="9" max="10" width="0" style="18" hidden="1" customWidth="1"/>
    <col min="11" max="16384" width="9.140625" style="18"/>
  </cols>
  <sheetData>
    <row r="1" spans="1:8" ht="18" customHeight="1">
      <c r="A1" s="45" t="s">
        <v>20</v>
      </c>
      <c r="B1" s="203" t="s">
        <v>22</v>
      </c>
      <c r="C1" s="200"/>
      <c r="D1" s="200"/>
      <c r="E1" s="291" t="s">
        <v>100</v>
      </c>
      <c r="F1" s="291" t="s">
        <v>100</v>
      </c>
      <c r="G1" s="291" t="s">
        <v>138</v>
      </c>
      <c r="H1" s="291" t="s">
        <v>115</v>
      </c>
    </row>
    <row r="2" spans="1:8" ht="15.75" thickBot="1">
      <c r="A2" s="63" t="s">
        <v>21</v>
      </c>
      <c r="B2" s="204" t="s">
        <v>23</v>
      </c>
      <c r="C2" s="201"/>
      <c r="D2" s="206" t="s">
        <v>54</v>
      </c>
      <c r="E2" s="292" t="s">
        <v>24</v>
      </c>
      <c r="F2" s="293" t="s">
        <v>150</v>
      </c>
      <c r="G2" s="293" t="s">
        <v>139</v>
      </c>
      <c r="H2" s="293" t="s">
        <v>152</v>
      </c>
    </row>
    <row r="3" spans="1:8" ht="15.75" thickBot="1">
      <c r="A3" s="64" t="s">
        <v>0</v>
      </c>
      <c r="B3" s="205" t="s">
        <v>1</v>
      </c>
      <c r="C3" s="202" t="s">
        <v>2</v>
      </c>
      <c r="D3" s="190" t="s">
        <v>3</v>
      </c>
      <c r="E3" s="190" t="s">
        <v>4</v>
      </c>
      <c r="F3" s="190" t="s">
        <v>5</v>
      </c>
      <c r="G3" s="202" t="s">
        <v>6</v>
      </c>
      <c r="H3" s="207" t="s">
        <v>7</v>
      </c>
    </row>
    <row r="4" spans="1:8" ht="15">
      <c r="A4" s="72" t="s">
        <v>0</v>
      </c>
      <c r="B4" s="67"/>
      <c r="C4" s="68"/>
      <c r="D4" s="68" t="s">
        <v>45</v>
      </c>
      <c r="E4" s="88"/>
      <c r="F4" s="154"/>
      <c r="G4" s="154"/>
      <c r="H4" s="99"/>
    </row>
    <row r="5" spans="1:8" ht="15">
      <c r="A5" s="46"/>
      <c r="B5" s="39" t="s">
        <v>0</v>
      </c>
      <c r="C5" s="76" t="s">
        <v>55</v>
      </c>
      <c r="D5" s="5" t="s">
        <v>67</v>
      </c>
      <c r="E5" s="19">
        <v>0</v>
      </c>
      <c r="F5" s="155">
        <v>0</v>
      </c>
      <c r="G5" s="19">
        <v>0</v>
      </c>
      <c r="H5" s="55">
        <f>SUM(E5:G5)</f>
        <v>0</v>
      </c>
    </row>
    <row r="6" spans="1:8" ht="15">
      <c r="A6" s="46"/>
      <c r="B6" s="39" t="s">
        <v>1</v>
      </c>
      <c r="C6" s="76" t="s">
        <v>56</v>
      </c>
      <c r="D6" s="5" t="s">
        <v>68</v>
      </c>
      <c r="E6" s="19">
        <v>0</v>
      </c>
      <c r="F6" s="155">
        <v>0</v>
      </c>
      <c r="G6" s="19">
        <v>0</v>
      </c>
      <c r="H6" s="55">
        <f t="shared" ref="H6:H39" si="0">SUM(E6:G6)</f>
        <v>0</v>
      </c>
    </row>
    <row r="7" spans="1:8" ht="15">
      <c r="A7" s="46"/>
      <c r="B7" s="39" t="s">
        <v>2</v>
      </c>
      <c r="C7" s="76" t="s">
        <v>57</v>
      </c>
      <c r="D7" s="5" t="s">
        <v>69</v>
      </c>
      <c r="E7" s="19">
        <v>0</v>
      </c>
      <c r="F7" s="155">
        <v>0</v>
      </c>
      <c r="G7" s="19">
        <v>0</v>
      </c>
      <c r="H7" s="55">
        <f t="shared" si="0"/>
        <v>0</v>
      </c>
    </row>
    <row r="8" spans="1:8" ht="15">
      <c r="A8" s="46"/>
      <c r="B8" s="39" t="s">
        <v>3</v>
      </c>
      <c r="C8" s="76" t="s">
        <v>58</v>
      </c>
      <c r="D8" s="5" t="s">
        <v>70</v>
      </c>
      <c r="E8" s="19">
        <v>0</v>
      </c>
      <c r="F8" s="155">
        <v>0</v>
      </c>
      <c r="G8" s="19">
        <v>0</v>
      </c>
      <c r="H8" s="55">
        <f t="shared" si="0"/>
        <v>0</v>
      </c>
    </row>
    <row r="9" spans="1:8" ht="15">
      <c r="A9" s="46"/>
      <c r="B9" s="39" t="s">
        <v>4</v>
      </c>
      <c r="C9" s="13">
        <v>101150</v>
      </c>
      <c r="D9" s="60" t="s">
        <v>71</v>
      </c>
      <c r="E9" s="19">
        <v>0</v>
      </c>
      <c r="F9" s="155">
        <v>0</v>
      </c>
      <c r="G9" s="19">
        <v>0</v>
      </c>
      <c r="H9" s="55">
        <f t="shared" si="0"/>
        <v>0</v>
      </c>
    </row>
    <row r="10" spans="1:8" ht="15">
      <c r="A10" s="46"/>
      <c r="B10" s="39" t="s">
        <v>5</v>
      </c>
      <c r="C10" s="9">
        <v>107060</v>
      </c>
      <c r="D10" s="5" t="s">
        <v>72</v>
      </c>
      <c r="E10" s="19">
        <v>0</v>
      </c>
      <c r="F10" s="155">
        <v>0</v>
      </c>
      <c r="G10" s="19">
        <v>0</v>
      </c>
      <c r="H10" s="55">
        <f t="shared" si="0"/>
        <v>0</v>
      </c>
    </row>
    <row r="11" spans="1:8" ht="15">
      <c r="A11" s="46"/>
      <c r="B11" s="39" t="s">
        <v>6</v>
      </c>
      <c r="C11" s="11">
        <v>107013</v>
      </c>
      <c r="D11" s="36" t="s">
        <v>87</v>
      </c>
      <c r="E11" s="19">
        <v>0</v>
      </c>
      <c r="F11" s="155">
        <v>0</v>
      </c>
      <c r="G11" s="19">
        <v>0</v>
      </c>
      <c r="H11" s="55">
        <f t="shared" si="0"/>
        <v>0</v>
      </c>
    </row>
    <row r="12" spans="1:8" ht="15">
      <c r="A12" s="46"/>
      <c r="B12" s="39" t="s">
        <v>7</v>
      </c>
      <c r="C12" s="77" t="s">
        <v>85</v>
      </c>
      <c r="D12" s="36" t="s">
        <v>86</v>
      </c>
      <c r="E12" s="19">
        <v>0</v>
      </c>
      <c r="F12" s="155">
        <v>0</v>
      </c>
      <c r="G12" s="19">
        <v>0</v>
      </c>
      <c r="H12" s="55">
        <f t="shared" si="0"/>
        <v>0</v>
      </c>
    </row>
    <row r="13" spans="1:8" ht="15">
      <c r="A13" s="46"/>
      <c r="B13" s="39" t="s">
        <v>8</v>
      </c>
      <c r="C13" s="82" t="s">
        <v>59</v>
      </c>
      <c r="D13" s="36" t="s">
        <v>32</v>
      </c>
      <c r="E13" s="19">
        <v>0</v>
      </c>
      <c r="F13" s="155">
        <v>0</v>
      </c>
      <c r="G13" s="19">
        <v>0</v>
      </c>
      <c r="H13" s="55">
        <f t="shared" si="0"/>
        <v>0</v>
      </c>
    </row>
    <row r="14" spans="1:8" s="21" customFormat="1" ht="15">
      <c r="A14" s="46"/>
      <c r="B14" s="39" t="s">
        <v>9</v>
      </c>
      <c r="C14" s="76" t="s">
        <v>60</v>
      </c>
      <c r="D14" s="5" t="s">
        <v>30</v>
      </c>
      <c r="E14" s="19">
        <v>0</v>
      </c>
      <c r="F14" s="155">
        <v>0</v>
      </c>
      <c r="G14" s="19">
        <v>0</v>
      </c>
      <c r="H14" s="55">
        <f t="shared" si="0"/>
        <v>0</v>
      </c>
    </row>
    <row r="15" spans="1:8" ht="15">
      <c r="A15" s="46"/>
      <c r="B15" s="39" t="s">
        <v>13</v>
      </c>
      <c r="C15" s="76" t="s">
        <v>61</v>
      </c>
      <c r="D15" s="5" t="s">
        <v>73</v>
      </c>
      <c r="E15" s="19">
        <v>0</v>
      </c>
      <c r="F15" s="155">
        <v>0</v>
      </c>
      <c r="G15" s="19">
        <v>0</v>
      </c>
      <c r="H15" s="55">
        <f t="shared" si="0"/>
        <v>0</v>
      </c>
    </row>
    <row r="16" spans="1:8" ht="15">
      <c r="A16" s="46"/>
      <c r="B16" s="39" t="s">
        <v>14</v>
      </c>
      <c r="C16" s="76" t="s">
        <v>118</v>
      </c>
      <c r="D16" s="5" t="s">
        <v>119</v>
      </c>
      <c r="E16" s="19">
        <v>0</v>
      </c>
      <c r="F16" s="155">
        <v>0</v>
      </c>
      <c r="G16" s="19">
        <v>0</v>
      </c>
      <c r="H16" s="55">
        <f t="shared" si="0"/>
        <v>0</v>
      </c>
    </row>
    <row r="17" spans="1:8" ht="15">
      <c r="A17" s="46"/>
      <c r="B17" s="39" t="s">
        <v>15</v>
      </c>
      <c r="C17" s="76">
        <v>72112</v>
      </c>
      <c r="D17" s="5" t="s">
        <v>137</v>
      </c>
      <c r="E17" s="19">
        <v>0</v>
      </c>
      <c r="F17" s="155">
        <v>0</v>
      </c>
      <c r="G17" s="19">
        <v>0</v>
      </c>
      <c r="H17" s="55">
        <f>SUM(E17:G17)</f>
        <v>0</v>
      </c>
    </row>
    <row r="18" spans="1:8" ht="15">
      <c r="A18" s="46"/>
      <c r="B18" s="39" t="s">
        <v>16</v>
      </c>
      <c r="C18" s="76" t="s">
        <v>62</v>
      </c>
      <c r="D18" s="5" t="s">
        <v>31</v>
      </c>
      <c r="E18" s="19">
        <v>0</v>
      </c>
      <c r="F18" s="155">
        <v>0</v>
      </c>
      <c r="G18" s="19">
        <v>0</v>
      </c>
      <c r="H18" s="55">
        <f t="shared" si="0"/>
        <v>0</v>
      </c>
    </row>
    <row r="19" spans="1:8" ht="15" customHeight="1">
      <c r="A19" s="46"/>
      <c r="B19" s="39" t="s">
        <v>17</v>
      </c>
      <c r="C19" s="76" t="s">
        <v>63</v>
      </c>
      <c r="D19" s="5" t="s">
        <v>53</v>
      </c>
      <c r="E19" s="19">
        <v>0</v>
      </c>
      <c r="F19" s="155">
        <v>0</v>
      </c>
      <c r="G19" s="19">
        <v>0</v>
      </c>
      <c r="H19" s="55">
        <f t="shared" si="0"/>
        <v>0</v>
      </c>
    </row>
    <row r="20" spans="1:8" ht="15">
      <c r="A20" s="46"/>
      <c r="B20" s="39" t="s">
        <v>18</v>
      </c>
      <c r="C20" s="76" t="s">
        <v>64</v>
      </c>
      <c r="D20" s="5" t="s">
        <v>74</v>
      </c>
      <c r="E20" s="19">
        <v>0</v>
      </c>
      <c r="F20" s="155">
        <v>0</v>
      </c>
      <c r="G20" s="19">
        <v>0</v>
      </c>
      <c r="H20" s="55">
        <f t="shared" si="0"/>
        <v>0</v>
      </c>
    </row>
    <row r="21" spans="1:8" ht="15">
      <c r="A21" s="46"/>
      <c r="B21" s="39" t="s">
        <v>19</v>
      </c>
      <c r="C21" s="76" t="s">
        <v>91</v>
      </c>
      <c r="D21" s="85" t="s">
        <v>90</v>
      </c>
      <c r="E21" s="19">
        <v>0</v>
      </c>
      <c r="F21" s="155">
        <v>0</v>
      </c>
      <c r="G21" s="19">
        <v>0</v>
      </c>
      <c r="H21" s="55">
        <f t="shared" si="0"/>
        <v>0</v>
      </c>
    </row>
    <row r="22" spans="1:8" ht="15">
      <c r="A22" s="46"/>
      <c r="B22" s="39" t="s">
        <v>34</v>
      </c>
      <c r="C22" s="83" t="s">
        <v>88</v>
      </c>
      <c r="D22" s="84" t="s">
        <v>89</v>
      </c>
      <c r="E22" s="19">
        <v>0</v>
      </c>
      <c r="F22" s="155">
        <v>0</v>
      </c>
      <c r="G22" s="19">
        <v>0</v>
      </c>
      <c r="H22" s="55">
        <f t="shared" si="0"/>
        <v>0</v>
      </c>
    </row>
    <row r="23" spans="1:8" ht="18" customHeight="1">
      <c r="A23" s="46"/>
      <c r="B23" s="39" t="s">
        <v>35</v>
      </c>
      <c r="C23" s="78" t="s">
        <v>77</v>
      </c>
      <c r="D23" s="38" t="s">
        <v>80</v>
      </c>
      <c r="E23" s="19">
        <v>0</v>
      </c>
      <c r="F23" s="155">
        <v>0</v>
      </c>
      <c r="G23" s="19">
        <v>0</v>
      </c>
      <c r="H23" s="55">
        <f t="shared" si="0"/>
        <v>0</v>
      </c>
    </row>
    <row r="24" spans="1:8" ht="15">
      <c r="A24" s="46"/>
      <c r="B24" s="39" t="s">
        <v>36</v>
      </c>
      <c r="C24" s="76" t="s">
        <v>66</v>
      </c>
      <c r="D24" s="5" t="s">
        <v>76</v>
      </c>
      <c r="E24" s="19">
        <v>0</v>
      </c>
      <c r="F24" s="155">
        <v>0</v>
      </c>
      <c r="G24" s="19">
        <v>0</v>
      </c>
      <c r="H24" s="55">
        <f t="shared" si="0"/>
        <v>0</v>
      </c>
    </row>
    <row r="25" spans="1:8" ht="15">
      <c r="A25" s="46"/>
      <c r="B25" s="39" t="s">
        <v>50</v>
      </c>
      <c r="C25" s="94" t="s">
        <v>96</v>
      </c>
      <c r="D25" s="5" t="s">
        <v>95</v>
      </c>
      <c r="E25" s="19">
        <v>0</v>
      </c>
      <c r="F25" s="155">
        <v>0</v>
      </c>
      <c r="G25" s="19">
        <v>0</v>
      </c>
      <c r="H25" s="55">
        <f t="shared" si="0"/>
        <v>0</v>
      </c>
    </row>
    <row r="26" spans="1:8" ht="15">
      <c r="A26" s="46"/>
      <c r="B26" s="39" t="s">
        <v>37</v>
      </c>
      <c r="C26" s="94" t="s">
        <v>101</v>
      </c>
      <c r="D26" s="97" t="s">
        <v>102</v>
      </c>
      <c r="E26" s="19">
        <v>0</v>
      </c>
      <c r="F26" s="155">
        <v>0</v>
      </c>
      <c r="G26" s="19">
        <v>0</v>
      </c>
      <c r="H26" s="55">
        <f t="shared" si="0"/>
        <v>0</v>
      </c>
    </row>
    <row r="27" spans="1:8" ht="15">
      <c r="A27" s="46"/>
      <c r="B27" s="39" t="s">
        <v>38</v>
      </c>
      <c r="C27" s="98" t="s">
        <v>97</v>
      </c>
      <c r="D27" s="97" t="s">
        <v>98</v>
      </c>
      <c r="E27" s="19">
        <v>0</v>
      </c>
      <c r="F27" s="155">
        <v>0</v>
      </c>
      <c r="G27" s="19">
        <v>0</v>
      </c>
      <c r="H27" s="55">
        <f t="shared" si="0"/>
        <v>0</v>
      </c>
    </row>
    <row r="28" spans="1:8" ht="15">
      <c r="A28" s="46"/>
      <c r="B28" s="39" t="s">
        <v>39</v>
      </c>
      <c r="C28" s="98" t="s">
        <v>146</v>
      </c>
      <c r="D28" s="97" t="s">
        <v>147</v>
      </c>
      <c r="E28" s="19">
        <v>0</v>
      </c>
      <c r="F28" s="155">
        <v>0</v>
      </c>
      <c r="G28" s="19">
        <v>0</v>
      </c>
      <c r="H28" s="55">
        <f t="shared" si="0"/>
        <v>0</v>
      </c>
    </row>
    <row r="29" spans="1:8" ht="15">
      <c r="A29" s="46"/>
      <c r="B29" s="39" t="s">
        <v>40</v>
      </c>
      <c r="C29" s="98" t="s">
        <v>134</v>
      </c>
      <c r="D29" s="97" t="s">
        <v>135</v>
      </c>
      <c r="E29" s="19">
        <v>0</v>
      </c>
      <c r="F29" s="155">
        <v>0</v>
      </c>
      <c r="G29" s="19">
        <v>0</v>
      </c>
      <c r="H29" s="55">
        <f>SUM(E29:G29)</f>
        <v>0</v>
      </c>
    </row>
    <row r="30" spans="1:8" ht="15">
      <c r="A30" s="46"/>
      <c r="B30" s="121"/>
      <c r="C30" s="124"/>
      <c r="D30" s="125" t="s">
        <v>33</v>
      </c>
      <c r="E30" s="126">
        <v>0</v>
      </c>
      <c r="F30" s="158">
        <v>0</v>
      </c>
      <c r="G30" s="122">
        <v>0</v>
      </c>
      <c r="H30" s="134">
        <f t="shared" si="0"/>
        <v>0</v>
      </c>
    </row>
    <row r="31" spans="1:8" ht="15">
      <c r="A31" s="46"/>
      <c r="B31" s="39" t="s">
        <v>41</v>
      </c>
      <c r="C31" s="94"/>
      <c r="D31" s="97" t="s">
        <v>123</v>
      </c>
      <c r="E31" s="54">
        <v>0</v>
      </c>
      <c r="F31" s="155">
        <v>0</v>
      </c>
      <c r="G31" s="19">
        <v>0</v>
      </c>
      <c r="H31" s="55">
        <f>SUM(E31:G31)</f>
        <v>0</v>
      </c>
    </row>
    <row r="32" spans="1:8" ht="15">
      <c r="A32" s="46"/>
      <c r="B32" s="39" t="s">
        <v>48</v>
      </c>
      <c r="C32" s="94"/>
      <c r="D32" s="97" t="s">
        <v>125</v>
      </c>
      <c r="E32" s="54">
        <v>0</v>
      </c>
      <c r="F32" s="155">
        <v>0</v>
      </c>
      <c r="G32" s="19">
        <v>0</v>
      </c>
      <c r="H32" s="55">
        <f>SUM(E32:G32)</f>
        <v>0</v>
      </c>
    </row>
    <row r="33" spans="1:8" ht="15">
      <c r="A33" s="46"/>
      <c r="B33" s="39" t="s">
        <v>117</v>
      </c>
      <c r="C33" s="94"/>
      <c r="D33" s="97" t="s">
        <v>143</v>
      </c>
      <c r="E33" s="54">
        <v>0</v>
      </c>
      <c r="F33" s="155">
        <v>0</v>
      </c>
      <c r="G33" s="19">
        <v>0</v>
      </c>
      <c r="H33" s="55">
        <f>SUM(E33:G33)</f>
        <v>0</v>
      </c>
    </row>
    <row r="34" spans="1:8" ht="15">
      <c r="A34" s="46"/>
      <c r="B34" s="39" t="s">
        <v>120</v>
      </c>
      <c r="C34" s="94"/>
      <c r="D34" s="97" t="s">
        <v>153</v>
      </c>
      <c r="E34" s="54">
        <v>0</v>
      </c>
      <c r="F34" s="155">
        <v>0</v>
      </c>
      <c r="G34" s="19"/>
      <c r="H34" s="55">
        <f>SUM(E34:G34)</f>
        <v>0</v>
      </c>
    </row>
    <row r="35" spans="1:8" ht="15">
      <c r="A35" s="46"/>
      <c r="B35" s="121" t="s">
        <v>121</v>
      </c>
      <c r="C35" s="124"/>
      <c r="D35" s="127" t="s">
        <v>126</v>
      </c>
      <c r="E35" s="126">
        <v>0</v>
      </c>
      <c r="F35" s="158">
        <v>0</v>
      </c>
      <c r="G35" s="122">
        <v>0</v>
      </c>
      <c r="H35" s="134">
        <f t="shared" si="0"/>
        <v>0</v>
      </c>
    </row>
    <row r="36" spans="1:8" ht="15">
      <c r="A36" s="46"/>
      <c r="B36" s="121" t="s">
        <v>122</v>
      </c>
      <c r="C36" s="128"/>
      <c r="D36" s="127" t="s">
        <v>127</v>
      </c>
      <c r="E36" s="126">
        <v>0</v>
      </c>
      <c r="F36" s="158">
        <v>0</v>
      </c>
      <c r="G36" s="122">
        <v>0</v>
      </c>
      <c r="H36" s="134">
        <f t="shared" si="0"/>
        <v>0</v>
      </c>
    </row>
    <row r="37" spans="1:8" ht="15">
      <c r="A37" s="46"/>
      <c r="B37" s="121" t="s">
        <v>124</v>
      </c>
      <c r="C37" s="128"/>
      <c r="D37" s="129" t="s">
        <v>128</v>
      </c>
      <c r="E37" s="126">
        <v>0</v>
      </c>
      <c r="F37" s="158">
        <v>0</v>
      </c>
      <c r="G37" s="122">
        <v>0</v>
      </c>
      <c r="H37" s="134">
        <f t="shared" si="0"/>
        <v>0</v>
      </c>
    </row>
    <row r="38" spans="1:8" ht="15">
      <c r="A38" s="46"/>
      <c r="B38" s="121" t="s">
        <v>131</v>
      </c>
      <c r="C38" s="128"/>
      <c r="D38" s="129" t="s">
        <v>129</v>
      </c>
      <c r="E38" s="130">
        <v>0</v>
      </c>
      <c r="F38" s="159">
        <v>0</v>
      </c>
      <c r="G38" s="131">
        <v>0</v>
      </c>
      <c r="H38" s="133">
        <f t="shared" si="0"/>
        <v>0</v>
      </c>
    </row>
    <row r="39" spans="1:8" ht="15">
      <c r="A39" s="46"/>
      <c r="B39" s="121" t="s">
        <v>136</v>
      </c>
      <c r="C39" s="128"/>
      <c r="D39" s="187" t="s">
        <v>130</v>
      </c>
      <c r="E39" s="131">
        <v>0</v>
      </c>
      <c r="F39" s="159">
        <v>0</v>
      </c>
      <c r="G39" s="131">
        <v>0</v>
      </c>
      <c r="H39" s="133">
        <f t="shared" si="0"/>
        <v>0</v>
      </c>
    </row>
    <row r="40" spans="1:8" ht="15">
      <c r="A40" s="46"/>
      <c r="B40" s="121" t="s">
        <v>140</v>
      </c>
      <c r="C40" s="128"/>
      <c r="D40" s="187" t="s">
        <v>132</v>
      </c>
      <c r="E40" s="131">
        <v>0</v>
      </c>
      <c r="F40" s="159">
        <v>0</v>
      </c>
      <c r="G40" s="122">
        <v>0</v>
      </c>
      <c r="H40" s="133">
        <f>SUM(E40:G40)</f>
        <v>0</v>
      </c>
    </row>
    <row r="41" spans="1:8" ht="15">
      <c r="A41" s="46"/>
      <c r="B41" s="121" t="s">
        <v>142</v>
      </c>
      <c r="C41" s="128"/>
      <c r="D41" s="187" t="s">
        <v>133</v>
      </c>
      <c r="E41" s="131">
        <v>0</v>
      </c>
      <c r="F41" s="159">
        <v>0</v>
      </c>
      <c r="G41" s="294">
        <v>0</v>
      </c>
      <c r="H41" s="133">
        <f>SUM(E41:G41)</f>
        <v>0</v>
      </c>
    </row>
    <row r="42" spans="1:8" ht="15.75" thickBot="1">
      <c r="A42" s="46"/>
      <c r="B42" s="121" t="s">
        <v>154</v>
      </c>
      <c r="C42" s="128"/>
      <c r="D42" s="187" t="s">
        <v>141</v>
      </c>
      <c r="E42" s="169">
        <v>0</v>
      </c>
      <c r="F42" s="295">
        <v>0</v>
      </c>
      <c r="G42" s="169">
        <v>0</v>
      </c>
      <c r="H42" s="133">
        <f>SUM(E42:G42)</f>
        <v>0</v>
      </c>
    </row>
    <row r="43" spans="1:8" ht="15.75" thickBot="1">
      <c r="A43" s="46"/>
      <c r="B43" s="297" t="s">
        <v>46</v>
      </c>
      <c r="C43" s="298"/>
      <c r="D43" s="298"/>
      <c r="E43" s="177">
        <f>SUM(E38:E39)</f>
        <v>0</v>
      </c>
      <c r="F43" s="177">
        <f>SUM(F38:F39)</f>
        <v>0</v>
      </c>
      <c r="G43" s="177">
        <f>SUM(G38:G39)</f>
        <v>0</v>
      </c>
      <c r="H43" s="275">
        <f>SUM(H38:H39)</f>
        <v>0</v>
      </c>
    </row>
    <row r="44" spans="1:8" ht="13.5" thickBot="1">
      <c r="A44" s="52"/>
      <c r="B44" s="103"/>
      <c r="C44" s="24"/>
      <c r="D44" s="24"/>
      <c r="E44" s="24"/>
      <c r="F44" s="24"/>
      <c r="G44" s="24"/>
      <c r="H44" s="66"/>
    </row>
    <row r="45" spans="1:8" ht="15">
      <c r="A45" s="46" t="s">
        <v>1</v>
      </c>
      <c r="B45" s="43"/>
      <c r="C45" s="23"/>
      <c r="D45" s="42" t="s">
        <v>52</v>
      </c>
      <c r="E45" s="208"/>
      <c r="F45" s="208"/>
      <c r="G45" s="208"/>
      <c r="H45" s="209"/>
    </row>
    <row r="46" spans="1:8" ht="14.25" customHeight="1">
      <c r="A46" s="69"/>
      <c r="B46" s="37" t="s">
        <v>0</v>
      </c>
      <c r="C46" s="78" t="s">
        <v>77</v>
      </c>
      <c r="D46" s="38" t="s">
        <v>94</v>
      </c>
      <c r="E46" s="54">
        <v>0</v>
      </c>
      <c r="F46" s="155">
        <v>0</v>
      </c>
      <c r="G46" s="19">
        <v>0</v>
      </c>
      <c r="H46" s="96">
        <f>SUM(E46:G46)</f>
        <v>0</v>
      </c>
    </row>
    <row r="47" spans="1:8" ht="15">
      <c r="A47" s="69"/>
      <c r="B47" s="37" t="s">
        <v>1</v>
      </c>
      <c r="C47" s="76" t="s">
        <v>65</v>
      </c>
      <c r="D47" s="5" t="s">
        <v>75</v>
      </c>
      <c r="E47" s="54">
        <v>0</v>
      </c>
      <c r="F47" s="155">
        <v>0</v>
      </c>
      <c r="G47" s="19">
        <v>0</v>
      </c>
      <c r="H47" s="96">
        <f t="shared" ref="H47:H57" si="1">SUM(E47:G47)</f>
        <v>0</v>
      </c>
    </row>
    <row r="48" spans="1:8" ht="15">
      <c r="A48" s="69"/>
      <c r="B48" s="37" t="s">
        <v>2</v>
      </c>
      <c r="C48" s="76" t="s">
        <v>78</v>
      </c>
      <c r="D48" s="5" t="s">
        <v>29</v>
      </c>
      <c r="E48" s="54">
        <v>0</v>
      </c>
      <c r="F48" s="155">
        <v>0</v>
      </c>
      <c r="G48" s="19">
        <v>0</v>
      </c>
      <c r="H48" s="96">
        <f t="shared" si="1"/>
        <v>0</v>
      </c>
    </row>
    <row r="49" spans="1:8" ht="15">
      <c r="A49" s="69"/>
      <c r="B49" s="37" t="s">
        <v>3</v>
      </c>
      <c r="C49" s="76" t="s">
        <v>79</v>
      </c>
      <c r="D49" s="5" t="s">
        <v>81</v>
      </c>
      <c r="E49" s="54">
        <v>0</v>
      </c>
      <c r="F49" s="155">
        <v>0</v>
      </c>
      <c r="G49" s="19">
        <v>0</v>
      </c>
      <c r="H49" s="96">
        <f t="shared" si="1"/>
        <v>0</v>
      </c>
    </row>
    <row r="50" spans="1:8" ht="15">
      <c r="A50" s="69"/>
      <c r="B50" s="37" t="s">
        <v>4</v>
      </c>
      <c r="C50" s="9">
        <v>105010</v>
      </c>
      <c r="D50" s="5" t="s">
        <v>82</v>
      </c>
      <c r="E50" s="54">
        <v>0</v>
      </c>
      <c r="F50" s="155">
        <v>0</v>
      </c>
      <c r="G50" s="19">
        <v>0</v>
      </c>
      <c r="H50" s="96">
        <f t="shared" si="1"/>
        <v>0</v>
      </c>
    </row>
    <row r="51" spans="1:8" ht="15">
      <c r="A51" s="69"/>
      <c r="B51" s="37" t="s">
        <v>5</v>
      </c>
      <c r="C51" s="9">
        <v>106020</v>
      </c>
      <c r="D51" s="5" t="s">
        <v>83</v>
      </c>
      <c r="E51" s="54">
        <v>0</v>
      </c>
      <c r="F51" s="155">
        <v>0</v>
      </c>
      <c r="G51" s="19">
        <v>0</v>
      </c>
      <c r="H51" s="96">
        <f t="shared" si="1"/>
        <v>0</v>
      </c>
    </row>
    <row r="52" spans="1:8" ht="15">
      <c r="A52" s="69"/>
      <c r="B52" s="37" t="s">
        <v>6</v>
      </c>
      <c r="C52" s="9">
        <v>101150</v>
      </c>
      <c r="D52" s="5" t="s">
        <v>71</v>
      </c>
      <c r="E52" s="54">
        <v>0</v>
      </c>
      <c r="F52" s="155">
        <v>0</v>
      </c>
      <c r="G52" s="19">
        <v>0</v>
      </c>
      <c r="H52" s="96">
        <f t="shared" si="1"/>
        <v>0</v>
      </c>
    </row>
    <row r="53" spans="1:8" ht="15">
      <c r="A53" s="69"/>
      <c r="B53" s="37" t="s">
        <v>7</v>
      </c>
      <c r="C53" s="76" t="s">
        <v>66</v>
      </c>
      <c r="D53" s="5" t="s">
        <v>76</v>
      </c>
      <c r="E53" s="54">
        <v>0</v>
      </c>
      <c r="F53" s="155">
        <v>0</v>
      </c>
      <c r="G53" s="19">
        <v>0</v>
      </c>
      <c r="H53" s="96">
        <f t="shared" si="1"/>
        <v>0</v>
      </c>
    </row>
    <row r="54" spans="1:8" ht="15">
      <c r="A54" s="69"/>
      <c r="B54" s="37" t="s">
        <v>8</v>
      </c>
      <c r="C54" s="9">
        <v>104051</v>
      </c>
      <c r="D54" s="5" t="s">
        <v>84</v>
      </c>
      <c r="E54" s="54">
        <v>0</v>
      </c>
      <c r="F54" s="155">
        <v>0</v>
      </c>
      <c r="G54" s="19">
        <v>0</v>
      </c>
      <c r="H54" s="96">
        <f t="shared" si="1"/>
        <v>0</v>
      </c>
    </row>
    <row r="55" spans="1:8" ht="28.5">
      <c r="A55" s="69"/>
      <c r="B55" s="37" t="s">
        <v>9</v>
      </c>
      <c r="C55" s="78" t="s">
        <v>92</v>
      </c>
      <c r="D55" s="86" t="s">
        <v>93</v>
      </c>
      <c r="E55" s="54">
        <v>0</v>
      </c>
      <c r="F55" s="155">
        <v>0</v>
      </c>
      <c r="G55" s="19">
        <v>0</v>
      </c>
      <c r="H55" s="96">
        <f t="shared" si="1"/>
        <v>0</v>
      </c>
    </row>
    <row r="56" spans="1:8" ht="15">
      <c r="A56" s="69"/>
      <c r="B56" s="37" t="s">
        <v>13</v>
      </c>
      <c r="C56" s="98" t="s">
        <v>97</v>
      </c>
      <c r="D56" s="12" t="s">
        <v>98</v>
      </c>
      <c r="E56" s="54">
        <v>0</v>
      </c>
      <c r="F56" s="155">
        <v>0</v>
      </c>
      <c r="G56" s="19">
        <v>0</v>
      </c>
      <c r="H56" s="96">
        <f t="shared" si="1"/>
        <v>0</v>
      </c>
    </row>
    <row r="57" spans="1:8" ht="15">
      <c r="A57" s="69"/>
      <c r="B57" s="37" t="s">
        <v>14</v>
      </c>
      <c r="C57" s="76" t="s">
        <v>144</v>
      </c>
      <c r="D57" s="12" t="s">
        <v>145</v>
      </c>
      <c r="E57" s="70">
        <v>0</v>
      </c>
      <c r="F57" s="32">
        <v>0</v>
      </c>
      <c r="G57" s="156">
        <v>0</v>
      </c>
      <c r="H57" s="108">
        <f t="shared" si="1"/>
        <v>0</v>
      </c>
    </row>
    <row r="58" spans="1:8" ht="15.75" thickBot="1">
      <c r="A58" s="69"/>
      <c r="B58" s="37"/>
      <c r="C58" s="13"/>
      <c r="D58" s="80"/>
      <c r="E58" s="70"/>
      <c r="F58" s="167"/>
      <c r="G58" s="156"/>
      <c r="H58" s="108"/>
    </row>
    <row r="59" spans="1:8" ht="15.75" thickBot="1">
      <c r="A59" s="46"/>
      <c r="B59" s="299" t="s">
        <v>51</v>
      </c>
      <c r="C59" s="300"/>
      <c r="D59" s="300"/>
      <c r="E59" s="57">
        <f>SUM(E46:E58)</f>
        <v>0</v>
      </c>
      <c r="F59" s="57">
        <f>SUM(F46:F58)</f>
        <v>0</v>
      </c>
      <c r="G59" s="57">
        <f>SUM(G46:G58)</f>
        <v>0</v>
      </c>
      <c r="H59" s="95">
        <f>SUM(H46:H58)</f>
        <v>0</v>
      </c>
    </row>
    <row r="60" spans="1:8" ht="13.5" thickBot="1">
      <c r="A60" s="52"/>
      <c r="B60" s="103"/>
      <c r="C60" s="24"/>
      <c r="D60" s="24"/>
      <c r="E60" s="24"/>
      <c r="F60" s="160"/>
      <c r="G60" s="160"/>
      <c r="H60" s="109"/>
    </row>
    <row r="61" spans="1:8" ht="15.75" thickBot="1">
      <c r="A61" s="46" t="s">
        <v>2</v>
      </c>
      <c r="B61" s="26"/>
      <c r="C61" s="27"/>
      <c r="D61" s="59" t="s">
        <v>43</v>
      </c>
      <c r="E61" s="160"/>
      <c r="F61" s="160"/>
      <c r="G61" s="58"/>
      <c r="H61" s="109"/>
    </row>
    <row r="62" spans="1:8" ht="15">
      <c r="A62" s="46"/>
      <c r="B62" s="51" t="s">
        <v>0</v>
      </c>
      <c r="C62" s="10"/>
      <c r="D62" s="36" t="s">
        <v>27</v>
      </c>
      <c r="E62" s="89">
        <v>0</v>
      </c>
      <c r="F62" s="56">
        <v>0</v>
      </c>
      <c r="G62" s="157">
        <v>0</v>
      </c>
      <c r="H62" s="102">
        <f>SUM(E62:G62)</f>
        <v>0</v>
      </c>
    </row>
    <row r="63" spans="1:8" ht="15">
      <c r="A63" s="46"/>
      <c r="B63" s="51" t="s">
        <v>1</v>
      </c>
      <c r="C63" s="4"/>
      <c r="D63" s="5" t="s">
        <v>148</v>
      </c>
      <c r="E63" s="54">
        <v>0</v>
      </c>
      <c r="F63" s="54">
        <v>0</v>
      </c>
      <c r="G63" s="155">
        <v>0</v>
      </c>
      <c r="H63" s="96">
        <f>SUM(E63:G63)</f>
        <v>0</v>
      </c>
    </row>
    <row r="64" spans="1:8" ht="15.75" thickBot="1">
      <c r="A64" s="46"/>
      <c r="B64" s="276" t="s">
        <v>2</v>
      </c>
      <c r="C64" s="4"/>
      <c r="D64" s="5" t="s">
        <v>44</v>
      </c>
      <c r="E64" s="54">
        <v>0</v>
      </c>
      <c r="F64" s="54">
        <v>0</v>
      </c>
      <c r="G64" s="155">
        <v>0</v>
      </c>
      <c r="H64" s="96">
        <f>SUM(E64:G64)</f>
        <v>0</v>
      </c>
    </row>
    <row r="65" spans="1:10" s="21" customFormat="1" ht="13.5" customHeight="1" thickBot="1">
      <c r="A65" s="46"/>
      <c r="B65" s="198" t="s">
        <v>99</v>
      </c>
      <c r="C65" s="61"/>
      <c r="D65" s="170"/>
      <c r="E65" s="171">
        <f>SUM(E62:E64)</f>
        <v>0</v>
      </c>
      <c r="F65" s="171">
        <f>SUM(F62:F64)</f>
        <v>0</v>
      </c>
      <c r="G65" s="181">
        <f>SUM(G62:G64)</f>
        <v>0</v>
      </c>
      <c r="H65" s="110">
        <f>SUM(H62:H64)</f>
        <v>0</v>
      </c>
    </row>
    <row r="66" spans="1:10" s="21" customFormat="1" ht="15.75" thickBot="1">
      <c r="A66" s="46"/>
      <c r="B66" s="104"/>
      <c r="C66" s="7"/>
      <c r="D66" s="8"/>
      <c r="E66" s="162"/>
      <c r="F66" s="212"/>
      <c r="G66" s="212"/>
      <c r="H66" s="213"/>
    </row>
    <row r="67" spans="1:10" s="21" customFormat="1" ht="13.5" customHeight="1" thickBot="1">
      <c r="A67" s="46"/>
      <c r="B67" s="297" t="s">
        <v>42</v>
      </c>
      <c r="C67" s="298"/>
      <c r="D67" s="298"/>
      <c r="E67" s="171">
        <f>E65+E43+E59</f>
        <v>0</v>
      </c>
      <c r="F67" s="171">
        <v>0</v>
      </c>
      <c r="G67" s="171">
        <v>0</v>
      </c>
      <c r="H67" s="110">
        <f>H65+H43+H59</f>
        <v>0</v>
      </c>
    </row>
    <row r="68" spans="1:10" ht="15.75" thickBot="1">
      <c r="A68" s="46"/>
      <c r="B68" s="105"/>
      <c r="C68" s="14"/>
      <c r="D68" s="6"/>
      <c r="E68" s="163"/>
      <c r="F68" s="174"/>
      <c r="G68" s="174"/>
      <c r="H68" s="195"/>
    </row>
    <row r="69" spans="1:10" ht="15.75" customHeight="1" thickBot="1">
      <c r="A69" s="46"/>
      <c r="B69" s="279"/>
      <c r="C69" s="253"/>
      <c r="D69" s="278" t="s">
        <v>10</v>
      </c>
      <c r="E69" s="57">
        <f>SUM(E70:E71)</f>
        <v>0</v>
      </c>
      <c r="F69" s="57">
        <f>SUM(F70:F71)</f>
        <v>0</v>
      </c>
      <c r="G69" s="57">
        <f>SUM(G70:G71)</f>
        <v>0</v>
      </c>
      <c r="H69" s="95">
        <f>SUM(H70:H71)</f>
        <v>0</v>
      </c>
    </row>
    <row r="70" spans="1:10" ht="15">
      <c r="A70" s="46"/>
      <c r="B70" s="51" t="s">
        <v>0</v>
      </c>
      <c r="C70" s="10"/>
      <c r="D70" s="247" t="s">
        <v>11</v>
      </c>
      <c r="E70" s="33">
        <v>0</v>
      </c>
      <c r="F70" s="33">
        <v>0</v>
      </c>
      <c r="G70" s="33">
        <v>0</v>
      </c>
      <c r="H70" s="102">
        <f>SUM(E70:G70)</f>
        <v>0</v>
      </c>
    </row>
    <row r="71" spans="1:10" ht="15">
      <c r="A71" s="46"/>
      <c r="B71" s="39" t="s">
        <v>1</v>
      </c>
      <c r="C71" s="4"/>
      <c r="D71" s="16" t="s">
        <v>12</v>
      </c>
      <c r="E71" s="19">
        <v>0</v>
      </c>
      <c r="F71" s="19">
        <v>0</v>
      </c>
      <c r="G71" s="19">
        <v>0</v>
      </c>
      <c r="H71" s="96">
        <f>SUM(E71:G71)</f>
        <v>0</v>
      </c>
    </row>
    <row r="72" spans="1:10" ht="15.75" thickBot="1">
      <c r="A72" s="46"/>
      <c r="B72" s="106"/>
      <c r="C72" s="3"/>
      <c r="D72" s="17"/>
      <c r="E72" s="165"/>
      <c r="F72" s="165"/>
      <c r="G72" s="165"/>
      <c r="H72" s="182"/>
    </row>
    <row r="73" spans="1:10" ht="13.5" customHeight="1" thickBot="1">
      <c r="A73" s="46"/>
      <c r="B73" s="25"/>
      <c r="C73" s="253"/>
      <c r="D73" s="15" t="s">
        <v>25</v>
      </c>
      <c r="E73" s="35">
        <v>125964000</v>
      </c>
      <c r="F73" s="163">
        <v>131570570</v>
      </c>
      <c r="G73" s="173">
        <v>12673</v>
      </c>
      <c r="H73" s="172">
        <f>SUM(F73:G73)</f>
        <v>131583243</v>
      </c>
      <c r="I73" s="172"/>
      <c r="J73" s="114">
        <f>H73-I73</f>
        <v>131583243</v>
      </c>
    </row>
    <row r="74" spans="1:10" ht="15.75" thickBot="1">
      <c r="A74" s="47"/>
      <c r="B74" s="26"/>
      <c r="C74" s="254"/>
      <c r="D74" s="285" t="s">
        <v>26</v>
      </c>
      <c r="E74" s="35">
        <v>53298000</v>
      </c>
      <c r="F74" s="166">
        <v>104987000</v>
      </c>
      <c r="G74" s="35">
        <v>255050</v>
      </c>
      <c r="H74" s="172">
        <f>SUM(F74:G74)</f>
        <v>105242050</v>
      </c>
    </row>
    <row r="75" spans="1:10" ht="13.5" customHeight="1" thickBot="1">
      <c r="A75" s="48" t="s">
        <v>28</v>
      </c>
      <c r="B75" s="49"/>
      <c r="C75" s="50"/>
      <c r="D75" s="266"/>
      <c r="E75" s="176">
        <f>E67+E69+E73+E74</f>
        <v>179262000</v>
      </c>
      <c r="F75" s="290">
        <f>F67+F69+F73+F74</f>
        <v>236557570</v>
      </c>
      <c r="G75" s="177">
        <f>G67+G69+G73+G74</f>
        <v>267723</v>
      </c>
      <c r="H75" s="281">
        <f>H67+H69+H73+H74</f>
        <v>236825293</v>
      </c>
    </row>
    <row r="76" spans="1:10" ht="14.25">
      <c r="E76" s="20"/>
      <c r="F76" s="20"/>
      <c r="G76" s="20"/>
      <c r="H76" s="20"/>
    </row>
    <row r="77" spans="1:10" ht="14.25">
      <c r="E77" s="20"/>
      <c r="F77" s="20"/>
      <c r="G77" s="20"/>
      <c r="H77" s="20"/>
    </row>
    <row r="78" spans="1:10" ht="14.25">
      <c r="E78" s="20"/>
      <c r="F78" s="20"/>
      <c r="G78" s="20"/>
      <c r="H78" s="20"/>
    </row>
    <row r="79" spans="1:10" ht="14.25">
      <c r="E79" s="20"/>
      <c r="F79" s="20"/>
      <c r="G79" s="20"/>
      <c r="H79" s="20"/>
    </row>
    <row r="80" spans="1:10" ht="14.25">
      <c r="E80" s="20"/>
      <c r="F80" s="20"/>
      <c r="G80" s="20"/>
      <c r="H80" s="20"/>
    </row>
    <row r="81" spans="5:8" ht="14.25">
      <c r="E81" s="20"/>
      <c r="F81" s="20"/>
      <c r="G81" s="20"/>
      <c r="H81" s="20"/>
    </row>
    <row r="82" spans="5:8" ht="14.25">
      <c r="E82" s="20"/>
      <c r="F82" s="20"/>
      <c r="G82" s="20"/>
      <c r="H82" s="20"/>
    </row>
    <row r="83" spans="5:8" ht="14.25">
      <c r="E83" s="20"/>
      <c r="F83" s="20"/>
      <c r="G83" s="20"/>
      <c r="H83" s="20"/>
    </row>
    <row r="84" spans="5:8" ht="14.25">
      <c r="E84" s="20"/>
      <c r="F84" s="20"/>
      <c r="G84" s="20"/>
      <c r="H84" s="20"/>
    </row>
  </sheetData>
  <mergeCells count="3">
    <mergeCell ref="B43:D43"/>
    <mergeCell ref="B59:D59"/>
    <mergeCell ref="B67:D67"/>
  </mergeCells>
  <phoneticPr fontId="2" type="noConversion"/>
  <printOptions horizontalCentered="1" verticalCentered="1"/>
  <pageMargins left="0.19685039370078741" right="0.19685039370078741" top="1.0629921259842521" bottom="0.39370078740157483" header="0.55118110236220474" footer="0.15748031496062992"/>
  <pageSetup paperSize="9" scale="65" orientation="portrait" r:id="rId1"/>
  <headerFooter alignWithMargins="0">
    <oddHeader xml:space="preserve">&amp;LMűk. átadott pénzeszk.&amp;C&amp;"MS Sans Serif,Félkövér""10. mell. a 8/2016. (II.25.) Ör."
Balatonalmádi Város Önkormányzata 
   2016. évi költségvetés műk. kiad. (Ft)&amp;R&amp;"MS Sans Serif,Félkövér"9.f. melléklet a 23/2016.(XII.16.)
önkormányzati rendelethez </oddHeader>
    <oddFooter>&amp;C&amp;P. oldal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8"/>
  <dimension ref="A1:H84"/>
  <sheetViews>
    <sheetView tabSelected="1" zoomScaleNormal="100" zoomScaleSheetLayoutView="100" workbookViewId="0">
      <pane xSplit="1" ySplit="3" topLeftCell="B52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1" max="1" width="8.7109375" style="22" customWidth="1"/>
    <col min="2" max="2" width="6.42578125" style="18" customWidth="1"/>
    <col min="3" max="3" width="11.140625" style="18" customWidth="1"/>
    <col min="4" max="4" width="73.5703125" style="18" customWidth="1"/>
    <col min="5" max="8" width="14.85546875" style="18" customWidth="1"/>
    <col min="9" max="16384" width="9.140625" style="18"/>
  </cols>
  <sheetData>
    <row r="1" spans="1:8" ht="18" customHeight="1">
      <c r="A1" s="45" t="s">
        <v>20</v>
      </c>
      <c r="B1" s="203" t="s">
        <v>22</v>
      </c>
      <c r="C1" s="200"/>
      <c r="D1" s="200"/>
      <c r="E1" s="291" t="s">
        <v>100</v>
      </c>
      <c r="F1" s="291" t="s">
        <v>100</v>
      </c>
      <c r="G1" s="291" t="s">
        <v>138</v>
      </c>
      <c r="H1" s="291" t="s">
        <v>115</v>
      </c>
    </row>
    <row r="2" spans="1:8" ht="15.75" thickBot="1">
      <c r="A2" s="63" t="s">
        <v>21</v>
      </c>
      <c r="B2" s="204" t="s">
        <v>23</v>
      </c>
      <c r="C2" s="201"/>
      <c r="D2" s="206" t="s">
        <v>54</v>
      </c>
      <c r="E2" s="292" t="s">
        <v>24</v>
      </c>
      <c r="F2" s="293" t="s">
        <v>150</v>
      </c>
      <c r="G2" s="293" t="s">
        <v>139</v>
      </c>
      <c r="H2" s="293" t="s">
        <v>152</v>
      </c>
    </row>
    <row r="3" spans="1:8" ht="15.75" thickBot="1">
      <c r="A3" s="64" t="s">
        <v>0</v>
      </c>
      <c r="B3" s="205" t="s">
        <v>1</v>
      </c>
      <c r="C3" s="202" t="s">
        <v>2</v>
      </c>
      <c r="D3" s="190" t="s">
        <v>3</v>
      </c>
      <c r="E3" s="190" t="s">
        <v>4</v>
      </c>
      <c r="F3" s="190" t="s">
        <v>5</v>
      </c>
      <c r="G3" s="202" t="s">
        <v>6</v>
      </c>
      <c r="H3" s="207" t="s">
        <v>7</v>
      </c>
    </row>
    <row r="4" spans="1:8" ht="15">
      <c r="A4" s="72" t="s">
        <v>0</v>
      </c>
      <c r="B4" s="67"/>
      <c r="C4" s="68"/>
      <c r="D4" s="68" t="s">
        <v>45</v>
      </c>
      <c r="E4" s="88"/>
      <c r="F4" s="154"/>
      <c r="G4" s="154"/>
      <c r="H4" s="75"/>
    </row>
    <row r="5" spans="1:8" ht="15">
      <c r="A5" s="46"/>
      <c r="B5" s="39" t="s">
        <v>0</v>
      </c>
      <c r="C5" s="76" t="s">
        <v>55</v>
      </c>
      <c r="D5" s="5" t="s">
        <v>67</v>
      </c>
      <c r="E5" s="19">
        <v>0</v>
      </c>
      <c r="F5" s="155">
        <v>0</v>
      </c>
      <c r="G5" s="19">
        <v>0</v>
      </c>
      <c r="H5" s="55">
        <f>SUM(E5:G5)</f>
        <v>0</v>
      </c>
    </row>
    <row r="6" spans="1:8" ht="15">
      <c r="A6" s="46"/>
      <c r="B6" s="39" t="s">
        <v>1</v>
      </c>
      <c r="C6" s="76" t="s">
        <v>56</v>
      </c>
      <c r="D6" s="5" t="s">
        <v>68</v>
      </c>
      <c r="E6" s="19">
        <v>0</v>
      </c>
      <c r="F6" s="155">
        <v>0</v>
      </c>
      <c r="G6" s="19">
        <v>0</v>
      </c>
      <c r="H6" s="55">
        <f t="shared" ref="H6:H39" si="0">SUM(E6:G6)</f>
        <v>0</v>
      </c>
    </row>
    <row r="7" spans="1:8" ht="15">
      <c r="A7" s="46"/>
      <c r="B7" s="39" t="s">
        <v>2</v>
      </c>
      <c r="C7" s="76" t="s">
        <v>57</v>
      </c>
      <c r="D7" s="5" t="s">
        <v>69</v>
      </c>
      <c r="E7" s="19">
        <v>0</v>
      </c>
      <c r="F7" s="155">
        <v>0</v>
      </c>
      <c r="G7" s="19">
        <v>0</v>
      </c>
      <c r="H7" s="55">
        <f t="shared" si="0"/>
        <v>0</v>
      </c>
    </row>
    <row r="8" spans="1:8" ht="15">
      <c r="A8" s="46"/>
      <c r="B8" s="39" t="s">
        <v>3</v>
      </c>
      <c r="C8" s="76" t="s">
        <v>58</v>
      </c>
      <c r="D8" s="5" t="s">
        <v>70</v>
      </c>
      <c r="E8" s="19">
        <v>0</v>
      </c>
      <c r="F8" s="155">
        <v>0</v>
      </c>
      <c r="G8" s="19">
        <v>0</v>
      </c>
      <c r="H8" s="55">
        <f t="shared" si="0"/>
        <v>0</v>
      </c>
    </row>
    <row r="9" spans="1:8" ht="15">
      <c r="A9" s="46"/>
      <c r="B9" s="39" t="s">
        <v>4</v>
      </c>
      <c r="C9" s="13">
        <v>101150</v>
      </c>
      <c r="D9" s="60" t="s">
        <v>71</v>
      </c>
      <c r="E9" s="19">
        <v>0</v>
      </c>
      <c r="F9" s="155">
        <v>0</v>
      </c>
      <c r="G9" s="19">
        <v>0</v>
      </c>
      <c r="H9" s="55">
        <f t="shared" si="0"/>
        <v>0</v>
      </c>
    </row>
    <row r="10" spans="1:8" ht="15">
      <c r="A10" s="46"/>
      <c r="B10" s="39" t="s">
        <v>5</v>
      </c>
      <c r="C10" s="9">
        <v>107060</v>
      </c>
      <c r="D10" s="5" t="s">
        <v>72</v>
      </c>
      <c r="E10" s="19">
        <v>0</v>
      </c>
      <c r="F10" s="155">
        <v>0</v>
      </c>
      <c r="G10" s="19">
        <v>0</v>
      </c>
      <c r="H10" s="55">
        <f t="shared" si="0"/>
        <v>0</v>
      </c>
    </row>
    <row r="11" spans="1:8" ht="15">
      <c r="A11" s="46"/>
      <c r="B11" s="39" t="s">
        <v>6</v>
      </c>
      <c r="C11" s="11">
        <v>107013</v>
      </c>
      <c r="D11" s="36" t="s">
        <v>87</v>
      </c>
      <c r="E11" s="19">
        <v>0</v>
      </c>
      <c r="F11" s="155">
        <v>0</v>
      </c>
      <c r="G11" s="19">
        <v>0</v>
      </c>
      <c r="H11" s="55">
        <f t="shared" si="0"/>
        <v>0</v>
      </c>
    </row>
    <row r="12" spans="1:8" ht="15">
      <c r="A12" s="46"/>
      <c r="B12" s="39" t="s">
        <v>7</v>
      </c>
      <c r="C12" s="77" t="s">
        <v>85</v>
      </c>
      <c r="D12" s="36" t="s">
        <v>86</v>
      </c>
      <c r="E12" s="19">
        <v>0</v>
      </c>
      <c r="F12" s="155">
        <v>0</v>
      </c>
      <c r="G12" s="19">
        <v>0</v>
      </c>
      <c r="H12" s="55">
        <f t="shared" si="0"/>
        <v>0</v>
      </c>
    </row>
    <row r="13" spans="1:8" ht="15">
      <c r="A13" s="46"/>
      <c r="B13" s="39" t="s">
        <v>8</v>
      </c>
      <c r="C13" s="82" t="s">
        <v>59</v>
      </c>
      <c r="D13" s="36" t="s">
        <v>32</v>
      </c>
      <c r="E13" s="19">
        <v>0</v>
      </c>
      <c r="F13" s="155">
        <v>0</v>
      </c>
      <c r="G13" s="19">
        <v>0</v>
      </c>
      <c r="H13" s="55">
        <f t="shared" si="0"/>
        <v>0</v>
      </c>
    </row>
    <row r="14" spans="1:8" s="21" customFormat="1" ht="15">
      <c r="A14" s="46"/>
      <c r="B14" s="39" t="s">
        <v>9</v>
      </c>
      <c r="C14" s="76" t="s">
        <v>60</v>
      </c>
      <c r="D14" s="5" t="s">
        <v>30</v>
      </c>
      <c r="E14" s="19">
        <v>0</v>
      </c>
      <c r="F14" s="155">
        <v>0</v>
      </c>
      <c r="G14" s="19">
        <v>0</v>
      </c>
      <c r="H14" s="55">
        <f t="shared" si="0"/>
        <v>0</v>
      </c>
    </row>
    <row r="15" spans="1:8" ht="15">
      <c r="A15" s="46"/>
      <c r="B15" s="39" t="s">
        <v>13</v>
      </c>
      <c r="C15" s="76" t="s">
        <v>61</v>
      </c>
      <c r="D15" s="5" t="s">
        <v>73</v>
      </c>
      <c r="E15" s="19">
        <v>0</v>
      </c>
      <c r="F15" s="155">
        <v>0</v>
      </c>
      <c r="G15" s="19">
        <v>0</v>
      </c>
      <c r="H15" s="55">
        <f t="shared" si="0"/>
        <v>0</v>
      </c>
    </row>
    <row r="16" spans="1:8" ht="15">
      <c r="A16" s="46"/>
      <c r="B16" s="39" t="s">
        <v>14</v>
      </c>
      <c r="C16" s="76" t="s">
        <v>118</v>
      </c>
      <c r="D16" s="5" t="s">
        <v>119</v>
      </c>
      <c r="E16" s="19">
        <v>0</v>
      </c>
      <c r="F16" s="155">
        <v>0</v>
      </c>
      <c r="G16" s="19">
        <v>0</v>
      </c>
      <c r="H16" s="55">
        <f t="shared" si="0"/>
        <v>0</v>
      </c>
    </row>
    <row r="17" spans="1:8" ht="15">
      <c r="A17" s="46"/>
      <c r="B17" s="39" t="s">
        <v>15</v>
      </c>
      <c r="C17" s="76">
        <v>72112</v>
      </c>
      <c r="D17" s="5" t="s">
        <v>137</v>
      </c>
      <c r="E17" s="19">
        <v>0</v>
      </c>
      <c r="F17" s="155">
        <v>0</v>
      </c>
      <c r="G17" s="19">
        <v>0</v>
      </c>
      <c r="H17" s="55">
        <f>SUM(E17:G17)</f>
        <v>0</v>
      </c>
    </row>
    <row r="18" spans="1:8" ht="15">
      <c r="A18" s="46"/>
      <c r="B18" s="39" t="s">
        <v>16</v>
      </c>
      <c r="C18" s="76" t="s">
        <v>62</v>
      </c>
      <c r="D18" s="5" t="s">
        <v>31</v>
      </c>
      <c r="E18" s="19">
        <v>0</v>
      </c>
      <c r="F18" s="155">
        <v>0</v>
      </c>
      <c r="G18" s="19">
        <v>0</v>
      </c>
      <c r="H18" s="55">
        <f t="shared" si="0"/>
        <v>0</v>
      </c>
    </row>
    <row r="19" spans="1:8" ht="15" customHeight="1">
      <c r="A19" s="46"/>
      <c r="B19" s="39" t="s">
        <v>17</v>
      </c>
      <c r="C19" s="76" t="s">
        <v>63</v>
      </c>
      <c r="D19" s="5" t="s">
        <v>53</v>
      </c>
      <c r="E19" s="19">
        <v>0</v>
      </c>
      <c r="F19" s="155">
        <v>0</v>
      </c>
      <c r="G19" s="19">
        <v>0</v>
      </c>
      <c r="H19" s="55">
        <f t="shared" si="0"/>
        <v>0</v>
      </c>
    </row>
    <row r="20" spans="1:8" ht="15">
      <c r="A20" s="46"/>
      <c r="B20" s="39" t="s">
        <v>18</v>
      </c>
      <c r="C20" s="76" t="s">
        <v>64</v>
      </c>
      <c r="D20" s="5" t="s">
        <v>74</v>
      </c>
      <c r="E20" s="19">
        <v>0</v>
      </c>
      <c r="F20" s="155">
        <v>0</v>
      </c>
      <c r="G20" s="19">
        <v>0</v>
      </c>
      <c r="H20" s="55">
        <f t="shared" si="0"/>
        <v>0</v>
      </c>
    </row>
    <row r="21" spans="1:8" ht="15">
      <c r="A21" s="46"/>
      <c r="B21" s="39" t="s">
        <v>19</v>
      </c>
      <c r="C21" s="76" t="s">
        <v>91</v>
      </c>
      <c r="D21" s="85" t="s">
        <v>90</v>
      </c>
      <c r="E21" s="19">
        <v>0</v>
      </c>
      <c r="F21" s="155">
        <v>0</v>
      </c>
      <c r="G21" s="19">
        <v>0</v>
      </c>
      <c r="H21" s="55">
        <f t="shared" si="0"/>
        <v>0</v>
      </c>
    </row>
    <row r="22" spans="1:8" ht="15">
      <c r="A22" s="46"/>
      <c r="B22" s="39" t="s">
        <v>34</v>
      </c>
      <c r="C22" s="83" t="s">
        <v>88</v>
      </c>
      <c r="D22" s="84" t="s">
        <v>89</v>
      </c>
      <c r="E22" s="19">
        <v>0</v>
      </c>
      <c r="F22" s="155">
        <v>0</v>
      </c>
      <c r="G22" s="19">
        <v>0</v>
      </c>
      <c r="H22" s="55">
        <f t="shared" si="0"/>
        <v>0</v>
      </c>
    </row>
    <row r="23" spans="1:8" ht="15" customHeight="1">
      <c r="A23" s="46"/>
      <c r="B23" s="39" t="s">
        <v>35</v>
      </c>
      <c r="C23" s="78" t="s">
        <v>77</v>
      </c>
      <c r="D23" s="38" t="s">
        <v>80</v>
      </c>
      <c r="E23" s="19">
        <v>0</v>
      </c>
      <c r="F23" s="155">
        <v>0</v>
      </c>
      <c r="G23" s="19">
        <v>0</v>
      </c>
      <c r="H23" s="55">
        <f t="shared" si="0"/>
        <v>0</v>
      </c>
    </row>
    <row r="24" spans="1:8" ht="15">
      <c r="A24" s="46"/>
      <c r="B24" s="39" t="s">
        <v>36</v>
      </c>
      <c r="C24" s="76" t="s">
        <v>66</v>
      </c>
      <c r="D24" s="5" t="s">
        <v>76</v>
      </c>
      <c r="E24" s="19">
        <v>0</v>
      </c>
      <c r="F24" s="155">
        <v>0</v>
      </c>
      <c r="G24" s="19">
        <v>0</v>
      </c>
      <c r="H24" s="55">
        <f t="shared" si="0"/>
        <v>0</v>
      </c>
    </row>
    <row r="25" spans="1:8" ht="15">
      <c r="A25" s="46"/>
      <c r="B25" s="39" t="s">
        <v>50</v>
      </c>
      <c r="C25" s="94" t="s">
        <v>96</v>
      </c>
      <c r="D25" s="5" t="s">
        <v>95</v>
      </c>
      <c r="E25" s="19">
        <v>0</v>
      </c>
      <c r="F25" s="155">
        <v>0</v>
      </c>
      <c r="G25" s="19">
        <v>0</v>
      </c>
      <c r="H25" s="55">
        <f t="shared" si="0"/>
        <v>0</v>
      </c>
    </row>
    <row r="26" spans="1:8" ht="15">
      <c r="A26" s="46"/>
      <c r="B26" s="39" t="s">
        <v>37</v>
      </c>
      <c r="C26" s="94" t="s">
        <v>101</v>
      </c>
      <c r="D26" s="97" t="s">
        <v>102</v>
      </c>
      <c r="E26" s="19">
        <v>0</v>
      </c>
      <c r="F26" s="155">
        <v>0</v>
      </c>
      <c r="G26" s="19">
        <v>0</v>
      </c>
      <c r="H26" s="55">
        <f t="shared" si="0"/>
        <v>0</v>
      </c>
    </row>
    <row r="27" spans="1:8" ht="15">
      <c r="A27" s="46"/>
      <c r="B27" s="39" t="s">
        <v>38</v>
      </c>
      <c r="C27" s="98" t="s">
        <v>97</v>
      </c>
      <c r="D27" s="97" t="s">
        <v>98</v>
      </c>
      <c r="E27" s="19">
        <v>0</v>
      </c>
      <c r="F27" s="155">
        <v>0</v>
      </c>
      <c r="G27" s="19">
        <v>0</v>
      </c>
      <c r="H27" s="55">
        <f t="shared" si="0"/>
        <v>0</v>
      </c>
    </row>
    <row r="28" spans="1:8" ht="15">
      <c r="A28" s="46"/>
      <c r="B28" s="39" t="s">
        <v>39</v>
      </c>
      <c r="C28" s="98" t="s">
        <v>146</v>
      </c>
      <c r="D28" s="97" t="s">
        <v>147</v>
      </c>
      <c r="E28" s="19">
        <v>0</v>
      </c>
      <c r="F28" s="155">
        <v>0</v>
      </c>
      <c r="G28" s="19">
        <v>0</v>
      </c>
      <c r="H28" s="55">
        <f t="shared" si="0"/>
        <v>0</v>
      </c>
    </row>
    <row r="29" spans="1:8" ht="15">
      <c r="A29" s="46"/>
      <c r="B29" s="39" t="s">
        <v>40</v>
      </c>
      <c r="C29" s="98" t="s">
        <v>134</v>
      </c>
      <c r="D29" s="97" t="s">
        <v>135</v>
      </c>
      <c r="E29" s="19">
        <v>0</v>
      </c>
      <c r="F29" s="155">
        <v>0</v>
      </c>
      <c r="G29" s="19">
        <v>0</v>
      </c>
      <c r="H29" s="55">
        <f>SUM(E29:G29)</f>
        <v>0</v>
      </c>
    </row>
    <row r="30" spans="1:8" ht="15">
      <c r="A30" s="46"/>
      <c r="B30" s="121"/>
      <c r="C30" s="124"/>
      <c r="D30" s="125" t="s">
        <v>33</v>
      </c>
      <c r="E30" s="126">
        <v>0</v>
      </c>
      <c r="F30" s="158">
        <v>0</v>
      </c>
      <c r="G30" s="122">
        <v>0</v>
      </c>
      <c r="H30" s="134">
        <f t="shared" si="0"/>
        <v>0</v>
      </c>
    </row>
    <row r="31" spans="1:8" ht="15">
      <c r="A31" s="46"/>
      <c r="B31" s="39" t="s">
        <v>41</v>
      </c>
      <c r="C31" s="94"/>
      <c r="D31" s="97" t="s">
        <v>123</v>
      </c>
      <c r="E31" s="54">
        <v>0</v>
      </c>
      <c r="F31" s="155">
        <v>0</v>
      </c>
      <c r="G31" s="19">
        <v>0</v>
      </c>
      <c r="H31" s="55">
        <f>SUM(E31:G31)</f>
        <v>0</v>
      </c>
    </row>
    <row r="32" spans="1:8" ht="15">
      <c r="A32" s="46"/>
      <c r="B32" s="39" t="s">
        <v>48</v>
      </c>
      <c r="C32" s="94"/>
      <c r="D32" s="97" t="s">
        <v>125</v>
      </c>
      <c r="E32" s="54">
        <v>0</v>
      </c>
      <c r="F32" s="155">
        <v>0</v>
      </c>
      <c r="G32" s="19">
        <v>0</v>
      </c>
      <c r="H32" s="55">
        <f>SUM(E32:G32)</f>
        <v>0</v>
      </c>
    </row>
    <row r="33" spans="1:8" ht="15">
      <c r="A33" s="46"/>
      <c r="B33" s="39" t="s">
        <v>117</v>
      </c>
      <c r="C33" s="94"/>
      <c r="D33" s="97" t="s">
        <v>143</v>
      </c>
      <c r="E33" s="54">
        <v>0</v>
      </c>
      <c r="F33" s="155">
        <v>0</v>
      </c>
      <c r="G33" s="19">
        <v>0</v>
      </c>
      <c r="H33" s="55">
        <f>SUM(E33:G33)</f>
        <v>0</v>
      </c>
    </row>
    <row r="34" spans="1:8" ht="15">
      <c r="A34" s="46"/>
      <c r="B34" s="39" t="s">
        <v>120</v>
      </c>
      <c r="C34" s="94"/>
      <c r="D34" s="97" t="s">
        <v>153</v>
      </c>
      <c r="E34" s="54">
        <v>0</v>
      </c>
      <c r="F34" s="155">
        <v>0</v>
      </c>
      <c r="G34" s="19"/>
      <c r="H34" s="55">
        <f>SUM(E34:G34)</f>
        <v>0</v>
      </c>
    </row>
    <row r="35" spans="1:8" ht="15">
      <c r="A35" s="46"/>
      <c r="B35" s="121" t="s">
        <v>121</v>
      </c>
      <c r="C35" s="124"/>
      <c r="D35" s="127" t="s">
        <v>126</v>
      </c>
      <c r="E35" s="126">
        <v>0</v>
      </c>
      <c r="F35" s="158">
        <v>0</v>
      </c>
      <c r="G35" s="122">
        <v>0</v>
      </c>
      <c r="H35" s="134">
        <f t="shared" si="0"/>
        <v>0</v>
      </c>
    </row>
    <row r="36" spans="1:8" ht="15">
      <c r="A36" s="46"/>
      <c r="B36" s="121" t="s">
        <v>122</v>
      </c>
      <c r="C36" s="128"/>
      <c r="D36" s="127" t="s">
        <v>127</v>
      </c>
      <c r="E36" s="126">
        <v>0</v>
      </c>
      <c r="F36" s="158">
        <v>0</v>
      </c>
      <c r="G36" s="122">
        <v>0</v>
      </c>
      <c r="H36" s="134">
        <f t="shared" si="0"/>
        <v>0</v>
      </c>
    </row>
    <row r="37" spans="1:8" ht="15">
      <c r="A37" s="46"/>
      <c r="B37" s="121" t="s">
        <v>124</v>
      </c>
      <c r="C37" s="128"/>
      <c r="D37" s="129" t="s">
        <v>128</v>
      </c>
      <c r="E37" s="126">
        <v>0</v>
      </c>
      <c r="F37" s="158">
        <v>0</v>
      </c>
      <c r="G37" s="122">
        <v>0</v>
      </c>
      <c r="H37" s="134">
        <f t="shared" si="0"/>
        <v>0</v>
      </c>
    </row>
    <row r="38" spans="1:8" ht="15">
      <c r="A38" s="46"/>
      <c r="B38" s="121" t="s">
        <v>131</v>
      </c>
      <c r="C38" s="128"/>
      <c r="D38" s="129" t="s">
        <v>129</v>
      </c>
      <c r="E38" s="130">
        <v>0</v>
      </c>
      <c r="F38" s="159">
        <v>0</v>
      </c>
      <c r="G38" s="131">
        <v>0</v>
      </c>
      <c r="H38" s="133">
        <f t="shared" si="0"/>
        <v>0</v>
      </c>
    </row>
    <row r="39" spans="1:8" ht="15">
      <c r="A39" s="46"/>
      <c r="B39" s="121" t="s">
        <v>136</v>
      </c>
      <c r="C39" s="128"/>
      <c r="D39" s="187" t="s">
        <v>130</v>
      </c>
      <c r="E39" s="131">
        <v>0</v>
      </c>
      <c r="F39" s="159">
        <v>0</v>
      </c>
      <c r="G39" s="131">
        <v>0</v>
      </c>
      <c r="H39" s="133">
        <f t="shared" si="0"/>
        <v>0</v>
      </c>
    </row>
    <row r="40" spans="1:8" ht="15">
      <c r="A40" s="46"/>
      <c r="B40" s="121" t="s">
        <v>140</v>
      </c>
      <c r="C40" s="128"/>
      <c r="D40" s="187" t="s">
        <v>132</v>
      </c>
      <c r="E40" s="131">
        <v>0</v>
      </c>
      <c r="F40" s="159">
        <v>0</v>
      </c>
      <c r="G40" s="122">
        <v>0</v>
      </c>
      <c r="H40" s="133">
        <f>SUM(E40:G40)</f>
        <v>0</v>
      </c>
    </row>
    <row r="41" spans="1:8" ht="15">
      <c r="A41" s="46"/>
      <c r="B41" s="121" t="s">
        <v>142</v>
      </c>
      <c r="C41" s="128"/>
      <c r="D41" s="187" t="s">
        <v>133</v>
      </c>
      <c r="E41" s="131">
        <v>0</v>
      </c>
      <c r="F41" s="159">
        <v>0</v>
      </c>
      <c r="G41" s="294">
        <v>0</v>
      </c>
      <c r="H41" s="133">
        <f>SUM(E41:G41)</f>
        <v>0</v>
      </c>
    </row>
    <row r="42" spans="1:8" ht="15.75" thickBot="1">
      <c r="A42" s="46"/>
      <c r="B42" s="121" t="s">
        <v>154</v>
      </c>
      <c r="C42" s="128"/>
      <c r="D42" s="187" t="s">
        <v>141</v>
      </c>
      <c r="E42" s="169">
        <v>0</v>
      </c>
      <c r="F42" s="295">
        <v>0</v>
      </c>
      <c r="G42" s="169">
        <v>0</v>
      </c>
      <c r="H42" s="133">
        <f>SUM(E42:G42)</f>
        <v>0</v>
      </c>
    </row>
    <row r="43" spans="1:8" ht="15.75" thickBot="1">
      <c r="A43" s="46"/>
      <c r="B43" s="297" t="s">
        <v>46</v>
      </c>
      <c r="C43" s="298"/>
      <c r="D43" s="298"/>
      <c r="E43" s="177">
        <f>SUM(E38:E39)</f>
        <v>0</v>
      </c>
      <c r="F43" s="177">
        <f>SUM(F38:F39)</f>
        <v>0</v>
      </c>
      <c r="G43" s="113">
        <f>SUM(G38:G39)</f>
        <v>0</v>
      </c>
      <c r="H43" s="62">
        <f>SUM(H38:H39)</f>
        <v>0</v>
      </c>
    </row>
    <row r="44" spans="1:8" ht="13.5" thickBot="1">
      <c r="A44" s="52"/>
      <c r="B44" s="103"/>
      <c r="C44" s="24"/>
      <c r="D44" s="24"/>
      <c r="E44" s="24"/>
      <c r="F44" s="24"/>
      <c r="G44" s="24"/>
      <c r="H44" s="66"/>
    </row>
    <row r="45" spans="1:8" ht="15">
      <c r="A45" s="46" t="s">
        <v>1</v>
      </c>
      <c r="B45" s="43"/>
      <c r="C45" s="23"/>
      <c r="D45" s="42" t="s">
        <v>52</v>
      </c>
      <c r="E45" s="208"/>
      <c r="F45" s="208"/>
      <c r="G45" s="208"/>
      <c r="H45" s="209"/>
    </row>
    <row r="46" spans="1:8" ht="14.25" customHeight="1">
      <c r="A46" s="69"/>
      <c r="B46" s="37" t="s">
        <v>0</v>
      </c>
      <c r="C46" s="78" t="s">
        <v>77</v>
      </c>
      <c r="D46" s="38" t="s">
        <v>94</v>
      </c>
      <c r="E46" s="54">
        <v>0</v>
      </c>
      <c r="F46" s="155">
        <v>0</v>
      </c>
      <c r="G46" s="19">
        <v>0</v>
      </c>
      <c r="H46" s="96">
        <f>SUM(E46:G46)</f>
        <v>0</v>
      </c>
    </row>
    <row r="47" spans="1:8" ht="15">
      <c r="A47" s="69"/>
      <c r="B47" s="37" t="s">
        <v>1</v>
      </c>
      <c r="C47" s="76" t="s">
        <v>65</v>
      </c>
      <c r="D47" s="5" t="s">
        <v>75</v>
      </c>
      <c r="E47" s="54">
        <v>0</v>
      </c>
      <c r="F47" s="155">
        <v>0</v>
      </c>
      <c r="G47" s="19">
        <v>0</v>
      </c>
      <c r="H47" s="96">
        <f t="shared" ref="H47:H57" si="1">SUM(E47:G47)</f>
        <v>0</v>
      </c>
    </row>
    <row r="48" spans="1:8" ht="15">
      <c r="A48" s="69"/>
      <c r="B48" s="37" t="s">
        <v>2</v>
      </c>
      <c r="C48" s="76" t="s">
        <v>78</v>
      </c>
      <c r="D48" s="5" t="s">
        <v>29</v>
      </c>
      <c r="E48" s="54">
        <v>0</v>
      </c>
      <c r="F48" s="155">
        <v>0</v>
      </c>
      <c r="G48" s="19">
        <v>0</v>
      </c>
      <c r="H48" s="96">
        <f t="shared" si="1"/>
        <v>0</v>
      </c>
    </row>
    <row r="49" spans="1:8" ht="15">
      <c r="A49" s="69"/>
      <c r="B49" s="37" t="s">
        <v>3</v>
      </c>
      <c r="C49" s="76" t="s">
        <v>79</v>
      </c>
      <c r="D49" s="5" t="s">
        <v>81</v>
      </c>
      <c r="E49" s="54">
        <v>0</v>
      </c>
      <c r="F49" s="155">
        <v>0</v>
      </c>
      <c r="G49" s="19">
        <v>0</v>
      </c>
      <c r="H49" s="96">
        <f t="shared" si="1"/>
        <v>0</v>
      </c>
    </row>
    <row r="50" spans="1:8" ht="15">
      <c r="A50" s="69"/>
      <c r="B50" s="37" t="s">
        <v>4</v>
      </c>
      <c r="C50" s="9">
        <v>105010</v>
      </c>
      <c r="D50" s="5" t="s">
        <v>82</v>
      </c>
      <c r="E50" s="54">
        <v>0</v>
      </c>
      <c r="F50" s="155">
        <v>0</v>
      </c>
      <c r="G50" s="19">
        <v>0</v>
      </c>
      <c r="H50" s="96">
        <f t="shared" si="1"/>
        <v>0</v>
      </c>
    </row>
    <row r="51" spans="1:8" ht="15">
      <c r="A51" s="69"/>
      <c r="B51" s="37" t="s">
        <v>5</v>
      </c>
      <c r="C51" s="9">
        <v>106020</v>
      </c>
      <c r="D51" s="5" t="s">
        <v>83</v>
      </c>
      <c r="E51" s="54">
        <v>0</v>
      </c>
      <c r="F51" s="155">
        <v>0</v>
      </c>
      <c r="G51" s="19">
        <v>0</v>
      </c>
      <c r="H51" s="96">
        <f t="shared" si="1"/>
        <v>0</v>
      </c>
    </row>
    <row r="52" spans="1:8" ht="15">
      <c r="A52" s="69"/>
      <c r="B52" s="37" t="s">
        <v>6</v>
      </c>
      <c r="C52" s="9">
        <v>101150</v>
      </c>
      <c r="D52" s="5" t="s">
        <v>71</v>
      </c>
      <c r="E52" s="54">
        <v>0</v>
      </c>
      <c r="F52" s="155">
        <v>0</v>
      </c>
      <c r="G52" s="19">
        <v>0</v>
      </c>
      <c r="H52" s="96">
        <f t="shared" si="1"/>
        <v>0</v>
      </c>
    </row>
    <row r="53" spans="1:8" ht="15">
      <c r="A53" s="69"/>
      <c r="B53" s="37" t="s">
        <v>7</v>
      </c>
      <c r="C53" s="76" t="s">
        <v>66</v>
      </c>
      <c r="D53" s="5" t="s">
        <v>76</v>
      </c>
      <c r="E53" s="54">
        <v>0</v>
      </c>
      <c r="F53" s="155">
        <v>0</v>
      </c>
      <c r="G53" s="19">
        <v>0</v>
      </c>
      <c r="H53" s="96">
        <f t="shared" si="1"/>
        <v>0</v>
      </c>
    </row>
    <row r="54" spans="1:8" ht="15">
      <c r="A54" s="69"/>
      <c r="B54" s="37" t="s">
        <v>8</v>
      </c>
      <c r="C54" s="9">
        <v>104051</v>
      </c>
      <c r="D54" s="5" t="s">
        <v>84</v>
      </c>
      <c r="E54" s="54">
        <v>0</v>
      </c>
      <c r="F54" s="155">
        <v>0</v>
      </c>
      <c r="G54" s="19">
        <v>0</v>
      </c>
      <c r="H54" s="96">
        <f t="shared" si="1"/>
        <v>0</v>
      </c>
    </row>
    <row r="55" spans="1:8" ht="28.5">
      <c r="A55" s="69"/>
      <c r="B55" s="37" t="s">
        <v>9</v>
      </c>
      <c r="C55" s="78" t="s">
        <v>92</v>
      </c>
      <c r="D55" s="86" t="s">
        <v>93</v>
      </c>
      <c r="E55" s="54">
        <v>0</v>
      </c>
      <c r="F55" s="155">
        <v>0</v>
      </c>
      <c r="G55" s="19">
        <v>0</v>
      </c>
      <c r="H55" s="96">
        <f t="shared" si="1"/>
        <v>0</v>
      </c>
    </row>
    <row r="56" spans="1:8" ht="15">
      <c r="A56" s="69"/>
      <c r="B56" s="37" t="s">
        <v>13</v>
      </c>
      <c r="C56" s="98" t="s">
        <v>97</v>
      </c>
      <c r="D56" s="12" t="s">
        <v>98</v>
      </c>
      <c r="E56" s="54">
        <v>0</v>
      </c>
      <c r="F56" s="155">
        <v>0</v>
      </c>
      <c r="G56" s="19">
        <v>0</v>
      </c>
      <c r="H56" s="96">
        <f t="shared" si="1"/>
        <v>0</v>
      </c>
    </row>
    <row r="57" spans="1:8" ht="15">
      <c r="A57" s="69"/>
      <c r="B57" s="37" t="s">
        <v>14</v>
      </c>
      <c r="C57" s="76" t="s">
        <v>144</v>
      </c>
      <c r="D57" s="12" t="s">
        <v>145</v>
      </c>
      <c r="E57" s="70">
        <v>0</v>
      </c>
      <c r="F57" s="156">
        <v>0</v>
      </c>
      <c r="G57" s="32">
        <v>0</v>
      </c>
      <c r="H57" s="108">
        <f t="shared" si="1"/>
        <v>0</v>
      </c>
    </row>
    <row r="58" spans="1:8" ht="15.75" thickBot="1">
      <c r="A58" s="69"/>
      <c r="B58" s="37"/>
      <c r="C58" s="13"/>
      <c r="D58" s="80"/>
      <c r="E58" s="70"/>
      <c r="F58" s="156"/>
      <c r="G58" s="167"/>
      <c r="H58" s="108"/>
    </row>
    <row r="59" spans="1:8" ht="15.75" thickBot="1">
      <c r="A59" s="46"/>
      <c r="B59" s="299" t="s">
        <v>51</v>
      </c>
      <c r="C59" s="300"/>
      <c r="D59" s="300"/>
      <c r="E59" s="57">
        <f>SUM(E46:E58)</f>
        <v>0</v>
      </c>
      <c r="F59" s="57">
        <f>SUM(F46:F58)</f>
        <v>0</v>
      </c>
      <c r="G59" s="57">
        <f>SUM(G46:G58)</f>
        <v>0</v>
      </c>
      <c r="H59" s="95">
        <f>SUM(H46:H58)</f>
        <v>0</v>
      </c>
    </row>
    <row r="60" spans="1:8" ht="13.5" thickBot="1">
      <c r="A60" s="52"/>
      <c r="B60" s="103"/>
      <c r="C60" s="24"/>
      <c r="D60" s="24"/>
      <c r="E60" s="210"/>
      <c r="F60" s="160"/>
      <c r="G60" s="160"/>
      <c r="H60" s="109"/>
    </row>
    <row r="61" spans="1:8" ht="15.75" thickBot="1">
      <c r="A61" s="46" t="s">
        <v>2</v>
      </c>
      <c r="B61" s="26"/>
      <c r="C61" s="27"/>
      <c r="D61" s="59" t="s">
        <v>43</v>
      </c>
      <c r="E61" s="160"/>
      <c r="F61" s="160"/>
      <c r="G61" s="58"/>
      <c r="H61" s="109"/>
    </row>
    <row r="62" spans="1:8" ht="15">
      <c r="A62" s="46"/>
      <c r="B62" s="51" t="s">
        <v>0</v>
      </c>
      <c r="C62" s="10"/>
      <c r="D62" s="36" t="s">
        <v>27</v>
      </c>
      <c r="E62" s="89">
        <v>0</v>
      </c>
      <c r="F62" s="157">
        <v>0</v>
      </c>
      <c r="G62" s="34">
        <v>0</v>
      </c>
      <c r="H62" s="102">
        <f>SUM(E62:G62)</f>
        <v>0</v>
      </c>
    </row>
    <row r="63" spans="1:8" ht="15">
      <c r="A63" s="46"/>
      <c r="B63" s="51" t="s">
        <v>1</v>
      </c>
      <c r="C63" s="4"/>
      <c r="D63" s="5" t="s">
        <v>148</v>
      </c>
      <c r="E63" s="54">
        <v>0</v>
      </c>
      <c r="F63" s="155">
        <v>0</v>
      </c>
      <c r="G63" s="19">
        <v>0</v>
      </c>
      <c r="H63" s="96">
        <f>SUM(E63:G63)</f>
        <v>0</v>
      </c>
    </row>
    <row r="64" spans="1:8" ht="15.75" thickBot="1">
      <c r="A64" s="46"/>
      <c r="B64" s="276" t="s">
        <v>2</v>
      </c>
      <c r="C64" s="4"/>
      <c r="D64" s="5" t="s">
        <v>44</v>
      </c>
      <c r="E64" s="54">
        <v>0</v>
      </c>
      <c r="F64" s="155">
        <v>0</v>
      </c>
      <c r="G64" s="167">
        <v>0</v>
      </c>
      <c r="H64" s="96">
        <f>SUM(E64:G64)</f>
        <v>0</v>
      </c>
    </row>
    <row r="65" spans="1:8" s="21" customFormat="1" ht="13.5" customHeight="1" thickBot="1">
      <c r="A65" s="46"/>
      <c r="B65" s="198" t="s">
        <v>99</v>
      </c>
      <c r="C65" s="61"/>
      <c r="D65" s="170"/>
      <c r="E65" s="177">
        <f>SUM(E62:E64)</f>
        <v>0</v>
      </c>
      <c r="F65" s="177">
        <f>SUM(F62:F64)</f>
        <v>0</v>
      </c>
      <c r="G65" s="113">
        <f>SUM(G62:G64)</f>
        <v>0</v>
      </c>
      <c r="H65" s="110">
        <f>SUM(H62:H64)</f>
        <v>0</v>
      </c>
    </row>
    <row r="66" spans="1:8" s="21" customFormat="1" ht="15.75" thickBot="1">
      <c r="A66" s="46"/>
      <c r="B66" s="104"/>
      <c r="C66" s="7"/>
      <c r="D66" s="8"/>
      <c r="E66" s="162"/>
      <c r="F66" s="212"/>
      <c r="G66" s="212"/>
      <c r="H66" s="213"/>
    </row>
    <row r="67" spans="1:8" s="21" customFormat="1" ht="13.5" customHeight="1" thickBot="1">
      <c r="A67" s="46"/>
      <c r="B67" s="297" t="s">
        <v>42</v>
      </c>
      <c r="C67" s="298"/>
      <c r="D67" s="298"/>
      <c r="E67" s="171">
        <f>E65+E43+E59</f>
        <v>0</v>
      </c>
      <c r="F67" s="171">
        <v>0</v>
      </c>
      <c r="G67" s="161">
        <v>0</v>
      </c>
      <c r="H67" s="110">
        <f>H65+H43+H59</f>
        <v>0</v>
      </c>
    </row>
    <row r="68" spans="1:8" ht="15.75" thickBot="1">
      <c r="A68" s="46"/>
      <c r="B68" s="105"/>
      <c r="C68" s="14"/>
      <c r="D68" s="6"/>
      <c r="E68" s="163"/>
      <c r="F68" s="174"/>
      <c r="G68" s="174"/>
      <c r="H68" s="195"/>
    </row>
    <row r="69" spans="1:8" ht="15.75" customHeight="1" thickBot="1">
      <c r="A69" s="46"/>
      <c r="B69" s="279"/>
      <c r="C69" s="253"/>
      <c r="D69" s="278" t="s">
        <v>10</v>
      </c>
      <c r="E69" s="57">
        <f>SUM(E70:E71)</f>
        <v>64503086</v>
      </c>
      <c r="F69" s="57">
        <f>SUM(F70:F71)</f>
        <v>84544773</v>
      </c>
      <c r="G69" s="57">
        <f>SUM(G70:G71)</f>
        <v>345179</v>
      </c>
      <c r="H69" s="95">
        <f>SUM(H70:H71)</f>
        <v>84889952</v>
      </c>
    </row>
    <row r="70" spans="1:8" ht="15">
      <c r="A70" s="46"/>
      <c r="B70" s="51" t="s">
        <v>0</v>
      </c>
      <c r="C70" s="10"/>
      <c r="D70" s="247" t="s">
        <v>11</v>
      </c>
      <c r="E70" s="89">
        <v>0</v>
      </c>
      <c r="F70" s="33">
        <v>14979340</v>
      </c>
      <c r="G70" s="157">
        <v>6150093</v>
      </c>
      <c r="H70" s="102">
        <f>SUM(F70:G70)</f>
        <v>21129433</v>
      </c>
    </row>
    <row r="71" spans="1:8" ht="15">
      <c r="A71" s="46"/>
      <c r="B71" s="39" t="s">
        <v>1</v>
      </c>
      <c r="C71" s="4"/>
      <c r="D71" s="16" t="s">
        <v>12</v>
      </c>
      <c r="E71" s="54">
        <v>64503086</v>
      </c>
      <c r="F71" s="19">
        <v>69565433</v>
      </c>
      <c r="G71" s="155">
        <v>-5804914</v>
      </c>
      <c r="H71" s="96">
        <f>SUM(F71:G71)</f>
        <v>63760519</v>
      </c>
    </row>
    <row r="72" spans="1:8" ht="15.75" thickBot="1">
      <c r="A72" s="46"/>
      <c r="B72" s="106"/>
      <c r="C72" s="3"/>
      <c r="D72" s="17"/>
      <c r="E72" s="165"/>
      <c r="F72" s="165"/>
      <c r="G72" s="165"/>
      <c r="H72" s="182"/>
    </row>
    <row r="73" spans="1:8" ht="13.5" customHeight="1" thickBot="1">
      <c r="A73" s="46"/>
      <c r="B73" s="25"/>
      <c r="C73" s="253"/>
      <c r="D73" s="15" t="s">
        <v>25</v>
      </c>
      <c r="E73" s="35"/>
      <c r="F73" s="35"/>
      <c r="G73" s="35"/>
      <c r="H73" s="172"/>
    </row>
    <row r="74" spans="1:8" ht="15.75" thickBot="1">
      <c r="A74" s="47"/>
      <c r="B74" s="26"/>
      <c r="C74" s="254"/>
      <c r="D74" s="285" t="s">
        <v>26</v>
      </c>
      <c r="E74" s="35"/>
      <c r="F74" s="35"/>
      <c r="G74" s="35"/>
      <c r="H74" s="172"/>
    </row>
    <row r="75" spans="1:8" ht="13.5" customHeight="1" thickBot="1">
      <c r="A75" s="48" t="s">
        <v>28</v>
      </c>
      <c r="B75" s="49"/>
      <c r="C75" s="50"/>
      <c r="D75" s="266"/>
      <c r="E75" s="267">
        <f>E67+E69+E73+E74</f>
        <v>64503086</v>
      </c>
      <c r="F75" s="267">
        <f>F67+F69+F73+F74</f>
        <v>84544773</v>
      </c>
      <c r="G75" s="267">
        <f>G67+G69+G73+G74</f>
        <v>345179</v>
      </c>
      <c r="H75" s="281">
        <f>H67+H69+H73+H74</f>
        <v>84889952</v>
      </c>
    </row>
    <row r="76" spans="1:8" ht="14.25">
      <c r="E76" s="20"/>
      <c r="F76" s="20"/>
      <c r="G76" s="20"/>
      <c r="H76" s="20"/>
    </row>
    <row r="77" spans="1:8" ht="14.25">
      <c r="E77" s="20"/>
      <c r="F77" s="20"/>
      <c r="G77" s="20"/>
      <c r="H77" s="20"/>
    </row>
    <row r="78" spans="1:8" ht="14.25">
      <c r="E78" s="20"/>
      <c r="F78" s="20"/>
      <c r="G78" s="20"/>
      <c r="H78" s="20"/>
    </row>
    <row r="79" spans="1:8" ht="14.25">
      <c r="E79" s="20"/>
      <c r="F79" s="20"/>
      <c r="G79" s="20"/>
      <c r="H79" s="20"/>
    </row>
    <row r="80" spans="1:8" ht="14.25">
      <c r="E80" s="20"/>
      <c r="F80" s="20"/>
      <c r="G80" s="20"/>
      <c r="H80" s="20"/>
    </row>
    <row r="81" spans="5:8" ht="14.25">
      <c r="E81" s="20"/>
      <c r="F81" s="20"/>
      <c r="G81" s="20"/>
      <c r="H81" s="20"/>
    </row>
    <row r="82" spans="5:8" ht="14.25">
      <c r="E82" s="20"/>
      <c r="F82" s="20"/>
      <c r="G82" s="20"/>
      <c r="H82" s="20"/>
    </row>
    <row r="83" spans="5:8" ht="14.25">
      <c r="E83" s="20"/>
      <c r="F83" s="20"/>
      <c r="G83" s="20"/>
      <c r="H83" s="20"/>
    </row>
    <row r="84" spans="5:8" ht="14.25">
      <c r="E84" s="20"/>
      <c r="F84" s="20"/>
      <c r="G84" s="20"/>
      <c r="H84" s="20"/>
    </row>
  </sheetData>
  <mergeCells count="3">
    <mergeCell ref="B43:D43"/>
    <mergeCell ref="B59:D59"/>
    <mergeCell ref="B67:D67"/>
  </mergeCells>
  <phoneticPr fontId="2" type="noConversion"/>
  <printOptions horizontalCentered="1" verticalCentered="1"/>
  <pageMargins left="0.19685039370078741" right="0.19685039370078741" top="1.0629921259842521" bottom="0.39370078740157483" header="0.55118110236220474" footer="0.15748031496062992"/>
  <pageSetup paperSize="9" scale="63" orientation="portrait" r:id="rId1"/>
  <headerFooter alignWithMargins="0">
    <oddHeader xml:space="preserve">&amp;LTartalék&amp;C&amp;"MS Sans Serif,Félkövér""10. mell. a 8/2016. (II.25.) Ör."
Balatonalmádi Város Önkormányzata 
   2016. évi költségvetés műk. kiad. (Ft)&amp;R&amp;"MS Sans Serif,Félkövér"9.g. melléklet a 23/2016.(XII.16.)
önkormányzati rendelethez </oddHeader>
    <oddFooter>&amp;C&amp;P. oldal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</vt:i4>
      </vt:variant>
    </vt:vector>
  </HeadingPairs>
  <TitlesOfParts>
    <vt:vector size="9" baseType="lpstr">
      <vt:lpstr>mükössz.</vt:lpstr>
      <vt:lpstr>személyi</vt:lpstr>
      <vt:lpstr>munkaadj.</vt:lpstr>
      <vt:lpstr>dologi</vt:lpstr>
      <vt:lpstr>ellpbjutt</vt:lpstr>
      <vt:lpstr>elvonások,befizetések</vt:lpstr>
      <vt:lpstr>mükpénz</vt:lpstr>
      <vt:lpstr>tartalék</vt:lpstr>
      <vt:lpstr>személyi!Nyomtatási_terület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Leíró Iroda</dc:creator>
  <cp:lastModifiedBy>ildi</cp:lastModifiedBy>
  <cp:lastPrinted>2016-12-19T09:10:33Z</cp:lastPrinted>
  <dcterms:created xsi:type="dcterms:W3CDTF">2001-09-04T08:25:27Z</dcterms:created>
  <dcterms:modified xsi:type="dcterms:W3CDTF">2016-12-21T14:30:12Z</dcterms:modified>
</cp:coreProperties>
</file>