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210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" sheetId="11" r:id="rId11"/>
    <sheet name="beruh felújít" sheetId="12" r:id="rId12"/>
    <sheet name="E-EU PROJEKT" sheetId="13" r:id="rId13"/>
    <sheet name="E -stabilitási" sheetId="14" r:id="rId14"/>
    <sheet name="tartalékok" sheetId="15" r:id="rId15"/>
    <sheet name="ellátottak pj." sheetId="16" r:id="rId16"/>
    <sheet name="intézmény finansz" sheetId="17" r:id="rId17"/>
    <sheet name="ÚJ RENDELET MELLÉKLET" sheetId="18" r:id="rId18"/>
    <sheet name="új mell KÖH" sheetId="19" r:id="rId19"/>
    <sheet name="pm" sheetId="20" r:id="rId20"/>
    <sheet name="eredmény " sheetId="21" r:id="rId21"/>
    <sheet name="vagyonmérleg" sheetId="22" r:id="rId22"/>
    <sheet name="MÉRLEG BEVÉTEL" sheetId="23" r:id="rId23"/>
    <sheet name="MÉRLEG KIADÁS" sheetId="24" r:id="rId24"/>
    <sheet name="TÖBB ÉVES" sheetId="25" r:id="rId25"/>
    <sheet name="KÖZVETETT" sheetId="26" r:id="rId26"/>
    <sheet name="EI ÜTEMTERV" sheetId="27" r:id="rId27"/>
    <sheet name="ei ütemterv KÖH" sheetId="28" r:id="rId28"/>
    <sheet name="gördülő" sheetId="29" r:id="rId29"/>
    <sheet name="vagyonkimut" sheetId="30" r:id="rId30"/>
    <sheet name="pénzeszk.vált " sheetId="31" r:id="rId31"/>
    <sheet name="hitel" sheetId="32" r:id="rId32"/>
    <sheet name="gazd" sheetId="33" r:id="rId33"/>
    <sheet name="környvéd.alap" sheetId="34" r:id="rId34"/>
  </sheets>
  <definedNames>
    <definedName name="_xlnm.Print_Titles" localSheetId="20">'eredmény '!$4:$5</definedName>
    <definedName name="_xlnm.Print_Titles" localSheetId="28">'gördülő'!$8:$8</definedName>
    <definedName name="_xlnm.Print_Titles" localSheetId="29">'vagyonkimut'!$5:$5</definedName>
    <definedName name="_xlnm.Print_Titles" localSheetId="21">'vagyonmérleg'!$4:$5</definedName>
    <definedName name="_xlnm.Print_Area" localSheetId="8">'állami tám'!$A$1:$E$38</definedName>
    <definedName name="_xlnm.Print_Area" localSheetId="5">'átvett pe'!$A$1:$E$32</definedName>
    <definedName name="_xlnm.Print_Area" localSheetId="11">'beruh felújít'!$A$1:$K$62</definedName>
    <definedName name="_xlnm.Print_Area" localSheetId="0">'bevételek össz'!$A$13</definedName>
    <definedName name="_xlnm.Print_Area" localSheetId="13">'E -stabilitási'!$A$1:$H$17</definedName>
    <definedName name="_xlnm.Print_Area" localSheetId="12">'E-EU PROJEKT'!$A$1:$G$13</definedName>
    <definedName name="_xlnm.Print_Area" localSheetId="7">'egyéb felhalm bevétel'!$A$1:$H$17</definedName>
    <definedName name="_xlnm.Print_Area" localSheetId="26">'EI ÜTEMTERV'!$A$1:$O$49</definedName>
    <definedName name="_xlnm.Print_Area" localSheetId="15">'ellátottak pj.'!$A$1:$E$35</definedName>
    <definedName name="_xlnm.Print_Area" localSheetId="2">'finansz bev kiad'!$A$1:$E$28</definedName>
    <definedName name="_xlnm.Print_Area" localSheetId="16">'intézmény finansz'!$A$1:$E$24</definedName>
    <definedName name="_xlnm.Print_Area" localSheetId="1">'kiadások össz'!$A$1:$E$30</definedName>
    <definedName name="_xlnm.Print_Area" localSheetId="25">'KÖZVETETT'!$A$1:$D$47</definedName>
    <definedName name="_xlnm.Print_Area" localSheetId="22">'MÉRLEG BEVÉTEL'!$A$1:$A$32</definedName>
    <definedName name="_xlnm.Print_Area" localSheetId="23">'MÉRLEG KIADÁS'!$A$1:$A$37</definedName>
    <definedName name="_xlnm.Print_Area" localSheetId="9">'támog érték kiad'!$A$1:$H$29</definedName>
    <definedName name="_xlnm.Print_Area" localSheetId="4">'támogatásért átvett'!$A$1:$H$34</definedName>
    <definedName name="_xlnm.Print_Area" localSheetId="14">'tartalékok'!$A$1:$H$17</definedName>
    <definedName name="_xlnm.Print_Area" localSheetId="24">'TÖBB ÉVES'!$A$1:$I$33</definedName>
    <definedName name="_xlnm.Print_Area" localSheetId="17">'ÚJ RENDELET MELLÉKLET'!$A$2:$H$55</definedName>
  </definedNames>
  <calcPr fullCalcOnLoad="1"/>
</workbook>
</file>

<file path=xl/comments18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képviselők tiszt.díj
</t>
        </r>
      </text>
    </comment>
    <comment ref="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szolg.áfa
</t>
        </r>
      </text>
    </comment>
    <comment ref="G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program közműv.+civil szerv.tám</t>
        </r>
      </text>
    </commen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kölcsön őrség határok
</t>
        </r>
      </text>
    </comment>
  </commentList>
</comments>
</file>

<file path=xl/sharedStrings.xml><?xml version="1.0" encoding="utf-8"?>
<sst xmlns="http://schemas.openxmlformats.org/spreadsheetml/2006/main" count="2564" uniqueCount="1140">
  <si>
    <t>MŰKÖDÉSI KÖLTSÉGVETÉS ÖSSZESEN</t>
  </si>
  <si>
    <t>FELHALMOZÁSI KÖLTSÉGVETÉS ÖSSZESEN</t>
  </si>
  <si>
    <t>KIADÁSOK MINDÖSSZESEN:</t>
  </si>
  <si>
    <t>Felhalmozási célú költségvetési bevételek összesen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</si>
  <si>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</si>
  <si>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</si>
  <si>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</si>
  <si>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</si>
  <si>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</si>
  <si>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</si>
  <si>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</si>
  <si>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</si>
  <si>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</si>
  <si>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</si>
  <si>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>Összesen:</t>
  </si>
  <si>
    <t>FELÚJÍTÁSOK ÖSSZESEN:</t>
  </si>
  <si>
    <t>hitel, kölcsön felvétele, átvállalása</t>
  </si>
  <si>
    <t>Összesen</t>
  </si>
  <si>
    <t>Következő évek</t>
  </si>
  <si>
    <t>Céltartalékok</t>
  </si>
  <si>
    <t>felhalmozási célú</t>
  </si>
  <si>
    <t>működési célú</t>
  </si>
  <si>
    <t>Általános tartalékok</t>
  </si>
  <si>
    <t>Kiadás összesen:</t>
  </si>
  <si>
    <t>Bevétel (forrás) összesen:</t>
  </si>
  <si>
    <t>Állami támogatás (kötelező feladatra)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</si>
  <si>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</si>
  <si>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</si>
  <si>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</si>
  <si>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</si>
  <si>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</si>
  <si>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Magánszemélyek kommunális adója 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</si>
  <si>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</si>
  <si>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</si>
  <si>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</si>
  <si>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</si>
  <si>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</si>
  <si>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</si>
  <si>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</si>
  <si>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</si>
  <si>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</si>
  <si>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</si>
  <si>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</si>
  <si>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</si>
  <si>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</si>
  <si>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</si>
  <si>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</si>
  <si>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</si>
  <si>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</si>
  <si>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</si>
  <si>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</si>
  <si>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</si>
  <si>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</si>
  <si>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</si>
  <si>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</si>
  <si>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</si>
  <si>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</si>
  <si>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</si>
  <si>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</si>
  <si>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</si>
  <si>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</si>
  <si>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</si>
  <si>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</si>
  <si>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</si>
  <si>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</si>
  <si>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</si>
  <si>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</si>
  <si>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</si>
  <si>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</si>
  <si>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</si>
  <si>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</si>
  <si>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</si>
  <si>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</si>
  <si>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Önkormányzat</t>
  </si>
  <si>
    <t>Mindösszesen</t>
  </si>
  <si>
    <t>·        - az európai uniós forrásból finanszírozott támogatással megvalósuló programok, projektek kiadásai, valamint a helyi önkormányzat ilyen projektekhez történő hozzájárulásai</t>
  </si>
  <si>
    <t>Költségvetési bevételek</t>
  </si>
  <si>
    <t>Költségvetési kiadások</t>
  </si>
  <si>
    <t>Beruházások, felújítások</t>
  </si>
  <si>
    <t>BERUHÁZÁSOK ÖSSZESEN</t>
  </si>
  <si>
    <t xml:space="preserve">Csörötnek Község Önkormányzata </t>
  </si>
  <si>
    <t>Európai Uniós támogatással megvalósuló programjai</t>
  </si>
  <si>
    <t>Saját forrásból (kötelező feladatra)</t>
  </si>
  <si>
    <t>Saját forrásból (önként vállalt feladatra)</t>
  </si>
  <si>
    <t xml:space="preserve">Intézmény finanszírozás </t>
  </si>
  <si>
    <t>( létszám adatok fő-ben megadva)</t>
  </si>
  <si>
    <t>Költségvetési mérleg</t>
  </si>
  <si>
    <t>Közvetett támogatások -adóelengedések, adókedvezmények-</t>
  </si>
  <si>
    <t>A többéves kihatással járó feladatok előirányzatai éves bontásban</t>
  </si>
  <si>
    <t>ÖRRAGO projekt</t>
  </si>
  <si>
    <t xml:space="preserve"> </t>
  </si>
  <si>
    <t>Rendszeres szociális segély</t>
  </si>
  <si>
    <t>Foglalkoztatás helyettesítő támogatás</t>
  </si>
  <si>
    <t>helyi adók</t>
  </si>
  <si>
    <t>Saját bevétel:</t>
  </si>
  <si>
    <t>vagyon haszn.sz.bevétel</t>
  </si>
  <si>
    <t>illeték, bírság, díj</t>
  </si>
  <si>
    <t>egyéb sajátos bevételek</t>
  </si>
  <si>
    <t>Talajterhelési díj</t>
  </si>
  <si>
    <t>Közhatalmi bevételek:</t>
  </si>
  <si>
    <t>Gépjárműadó (állami 60%)</t>
  </si>
  <si>
    <t>Települési önk.támogatása nyilvános könyvtári ellátási és a közművelődési feladatokhoz</t>
  </si>
  <si>
    <t>Megnevezés</t>
  </si>
  <si>
    <t>ÁLLAMI FELADATOK</t>
  </si>
  <si>
    <t>11/2011.(XII.11.) 15/2010.(XII.09.) Ök.rendelet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</si>
  <si>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</si>
  <si>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</si>
  <si>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</si>
  <si>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</si>
  <si>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haszn.bevét</t>
  </si>
  <si>
    <t>Müködési kiadások összesen:</t>
  </si>
  <si>
    <t>Felhalmozási kiadások összesen:</t>
  </si>
  <si>
    <t>Működési bevételek összesen</t>
  </si>
  <si>
    <t>Ellátottak pénzbeli juttatásai</t>
  </si>
  <si>
    <t>Központi, irányítószervi működési támogatás</t>
  </si>
  <si>
    <t>Központi, irányítószervi felhalmozási támogatás</t>
  </si>
  <si>
    <t>T Önkormányzat</t>
  </si>
  <si>
    <t>T Közös Önkormányzati Hivatal</t>
  </si>
  <si>
    <t>T Mindösszesen</t>
  </si>
  <si>
    <t>Finanszírozási kiadások</t>
  </si>
  <si>
    <t xml:space="preserve">Finanszírozási bevételek </t>
  </si>
  <si>
    <t>Önkormányzati hivatal működésének támogatása beszámítás után</t>
  </si>
  <si>
    <t>Zöldterület gazdálkodással kapcs.feladatok támogatása beszám.után</t>
  </si>
  <si>
    <t>Közvilágítás fenntartásának támogatása beszámítás után</t>
  </si>
  <si>
    <t>Köztemető fenntartásának támogatása beszámítás után</t>
  </si>
  <si>
    <t>Közutak fenntartásának támogatása beszámítás után</t>
  </si>
  <si>
    <t>Egyéb kötelező önkormányzati feladatok támogatása beszámítás után</t>
  </si>
  <si>
    <t>2019.</t>
  </si>
  <si>
    <t xml:space="preserve">     - támogatás megelőlegező hitel</t>
  </si>
  <si>
    <t>működési költségvetés</t>
  </si>
  <si>
    <t>felhalmozási költségvetés</t>
  </si>
  <si>
    <t>összesen</t>
  </si>
  <si>
    <t>Személyi juttatások</t>
  </si>
  <si>
    <t>Munkaadókat terhelő járulékok és szociális hozzájárulási adó</t>
  </si>
  <si>
    <t>Dologi kiadások</t>
  </si>
  <si>
    <t>Egyéb működési célú kiadások</t>
  </si>
  <si>
    <t>·        - Egyéb működési célú támogatások államháztartáson belülre</t>
  </si>
  <si>
    <t>·        - Egyéb működési célú támogatások államháztartáson kívülre</t>
  </si>
  <si>
    <t>·        - Tartalékok</t>
  </si>
  <si>
    <t xml:space="preserve">Beruházások </t>
  </si>
  <si>
    <t>Felújítások</t>
  </si>
  <si>
    <t xml:space="preserve"> Egyéb felhalmozási célú kiadások </t>
  </si>
  <si>
    <t>·        - Egyéb felhalmozási célú támogatások államháztartáson belülre</t>
  </si>
  <si>
    <t>·        - Egyéb felhalmozási célú támogatások államháztartáson kivülre</t>
  </si>
  <si>
    <t>Működési célú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</si>
  <si>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</si>
  <si>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</si>
  <si>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</si>
  <si>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</si>
  <si>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</si>
  <si>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</si>
  <si>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</si>
  <si>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Felhalmozási célú átvett pénzeszközök</t>
  </si>
  <si>
    <t>Központi, irányítószervi támogatás (finanszírozási bevétel)</t>
  </si>
  <si>
    <t>Központi, irányítószervi támogatás folyósítása (finanszírozási kiadás)</t>
  </si>
  <si>
    <t>Előző év költségvetési maradványának igénybevétele működési célra (finanszírozási bevétel)</t>
  </si>
  <si>
    <t>Előző év költségvetési maradványának igénybevétele felhalmozási célra (finanszírozási bevétel)</t>
  </si>
  <si>
    <t>Belföldi értékpapírok kiadásai</t>
  </si>
  <si>
    <t>Belföldi finanszírozás kiadásai</t>
  </si>
  <si>
    <t>Külföldi finanszírozás kiadásai</t>
  </si>
  <si>
    <t>Adóssághoz nem kapcsolódó származékos ügyletek kiadásai</t>
  </si>
  <si>
    <t>Hitel-, kölcsönfelvétel államháztartáson kívülről</t>
  </si>
  <si>
    <t>Belföldi értékpapírok bevételei</t>
  </si>
  <si>
    <t>Maradvány igénybevétele</t>
  </si>
  <si>
    <t>Hitel-, kölcsöntörlesztés államháztartáson kívülre</t>
  </si>
  <si>
    <t>Központi, irányító szervi támogatás folyósítása</t>
  </si>
  <si>
    <t>Belföldi finanszírozás bevételei</t>
  </si>
  <si>
    <t>Külföldi finanszírozás bevételei</t>
  </si>
  <si>
    <t>Adóssághoz nem kapcsolódó származékos ügyletek bevételei</t>
  </si>
  <si>
    <t xml:space="preserve"> - ebből: fejezeti kezelésű előirányzatok</t>
  </si>
  <si>
    <t xml:space="preserve"> - ebből: központi kezelésű előirányzatok</t>
  </si>
  <si>
    <t xml:space="preserve"> - ebből: fejezeti kezelésű előirányzatok EU-s programokra és azok hazai társfinanszírozására</t>
  </si>
  <si>
    <t xml:space="preserve"> - ebből: egyéb fejezeti kezelésű előirányzatok</t>
  </si>
  <si>
    <t xml:space="preserve"> - ebből: társadalombiztosítás pénzügyi alapjai</t>
  </si>
  <si>
    <t xml:space="preserve"> - ebből: elkülönített állami pénzalapok</t>
  </si>
  <si>
    <t xml:space="preserve"> - ebből: helyi önkormányzatok és költségvetési szerveik</t>
  </si>
  <si>
    <t xml:space="preserve"> - ebből társulások és költségvetési szerveik</t>
  </si>
  <si>
    <t xml:space="preserve"> - ebből: nemzetiségi önkormányzatok és költségvetési szerveik</t>
  </si>
  <si>
    <t xml:space="preserve"> - ebből : térségi fejlesztési tanácsok és költségvetési szerveik</t>
  </si>
  <si>
    <t xml:space="preserve"> - ebből egyházi jogi személyek</t>
  </si>
  <si>
    <t xml:space="preserve"> - ebből: nonprofit gazdasági társaságok</t>
  </si>
  <si>
    <t xml:space="preserve"> - ebből: egyéb civil szervezetek</t>
  </si>
  <si>
    <t xml:space="preserve"> - ebből: háztartások</t>
  </si>
  <si>
    <t xml:space="preserve"> - ebből: pénzügyi vállalkozások</t>
  </si>
  <si>
    <t xml:space="preserve"> - ebből: állami többségi tulajdonú nem pénzügyi vállalkozások</t>
  </si>
  <si>
    <t xml:space="preserve"> - ebből: önkormányzati többségi tulajdonú nem pénzügyi vállalkozások</t>
  </si>
  <si>
    <t xml:space="preserve"> - ebből: egyéb vállalkozások</t>
  </si>
  <si>
    <t xml:space="preserve"> - ebből: Európai Unió</t>
  </si>
  <si>
    <t xml:space="preserve"> - ebből: kormányok és nemzetközi szervezetek</t>
  </si>
  <si>
    <t xml:space="preserve"> - ebből: egyéb külföldiek</t>
  </si>
  <si>
    <t xml:space="preserve">Állandó jelleggel végzett iparűzési tevékenység után fizetett helyi iparűzési adó </t>
  </si>
  <si>
    <t>Vagyoni típusú adók</t>
  </si>
  <si>
    <t>Értékesítési és forgalmi adók</t>
  </si>
  <si>
    <t>Gépjárműadók</t>
  </si>
  <si>
    <t>Gépjárműadó (önk. 40%)</t>
  </si>
  <si>
    <t>Egyéb áruhasználati és szolgáltatási adók</t>
  </si>
  <si>
    <t>Ingatlanok értékesítése</t>
  </si>
  <si>
    <t>Immateriális javak értékesítése</t>
  </si>
  <si>
    <t>Egyéb tárgyi eszköz értékesítése</t>
  </si>
  <si>
    <t>Részesedések értékesítése</t>
  </si>
  <si>
    <t>Helyi önkormányzatok működésének általános támogatásai</t>
  </si>
  <si>
    <t>Települési önkormányzatok kulturális feladatainak támogatása</t>
  </si>
  <si>
    <t>Működési célú és felhalmozási célú támogatások államháztartáson belülre</t>
  </si>
  <si>
    <t>Működési és felhalmozási célú támogatások államháztartáson belülről</t>
  </si>
  <si>
    <t xml:space="preserve">Működési célú és felhalmozási célú átvett pénzeszközök </t>
  </si>
  <si>
    <t>Önkormányzatok működési támogatásai</t>
  </si>
  <si>
    <t xml:space="preserve"> - ebből: központi költségvetési szervek</t>
  </si>
  <si>
    <t>Működési célú és felhalmozási célú támogatások államháztartáson kívülre</t>
  </si>
  <si>
    <t>Működési célú támogatások államháztartáson kívülre</t>
  </si>
  <si>
    <t>Felhalmozási célú támogatások államháztartáson kívülre</t>
  </si>
  <si>
    <t>Egyéb tárgyi eszközök felújítása</t>
  </si>
  <si>
    <t>Felújítási célú előzetesen felszámított ÁFA</t>
  </si>
  <si>
    <t>Immateriális javak beszerzése, létesítése</t>
  </si>
  <si>
    <t>Ingatlanok beszerzése, létesítése</t>
  </si>
  <si>
    <t>Informatikai eszközök beszerzése,létesítése</t>
  </si>
  <si>
    <t>Egyéb tárgyi eszközök beszerzése, létesítése</t>
  </si>
  <si>
    <t>Részesedések beszerzése</t>
  </si>
  <si>
    <t>Meglévő részesedések növeléséhez kapcs.kiadások</t>
  </si>
  <si>
    <t>Tartalékok</t>
  </si>
  <si>
    <t>Lakásfenntartási támogatás</t>
  </si>
  <si>
    <t>Foglalkoztatással, munkanélküliséggel kapcsolatos ellátások</t>
  </si>
  <si>
    <t>Lakhatással kapcsolatos ellátások</t>
  </si>
  <si>
    <t>Egyéb nem intézményi ellátások</t>
  </si>
  <si>
    <t>Betegséggel kapcsolatos (nem TB) ellátások</t>
  </si>
  <si>
    <t>Központi, irányítószervi működési támogatás folyósítása (finanszírozási kiadás)</t>
  </si>
  <si>
    <t xml:space="preserve">Egyéb felhalmozási célú kiadások </t>
  </si>
  <si>
    <t>Központi, irányítószervi felhalmozási támogatás folyósítása (finanszírozási kiadás)</t>
  </si>
  <si>
    <t>·        -  egyéb működési célú támogatások államháztartáson belülre</t>
  </si>
  <si>
    <t>·        -  egyéb működési célú támogatások államháztartáson kivülre</t>
  </si>
  <si>
    <t>·        -  tartalékok</t>
  </si>
  <si>
    <t>·        -  egyéb felhalmozási célú támogatások államháztartáson belülre</t>
  </si>
  <si>
    <t>·        -  egyéb felhalmozási célú támogatások államháztartáson kivülre</t>
  </si>
  <si>
    <t>Gyermekétkeztetés támogatása (finansz.szemp.elis.dolg.bértámogatása)</t>
  </si>
  <si>
    <t>Gyermekétkeztetés üzemeltetési támogatása</t>
  </si>
  <si>
    <t>Önkormányzat Eredeti előirányzat</t>
  </si>
  <si>
    <t>Önkormányzat Módosított előirányzat</t>
  </si>
  <si>
    <t>Közös Önkormányzati Hivatal Eredeti előirányzat</t>
  </si>
  <si>
    <t>Közös Önkormányzati Hivatal Módosított előirányzat</t>
  </si>
  <si>
    <t>Közös Önkormányzati Hivatal Teljesítés</t>
  </si>
  <si>
    <t>Mindösszesen Eredeti előirányzat</t>
  </si>
  <si>
    <t>Mindösszesen Módosított előirányzat</t>
  </si>
  <si>
    <t>Mindösszesen Teljesítés</t>
  </si>
  <si>
    <t>Önkormányzat Teljesítés</t>
  </si>
  <si>
    <t>·        - Elvonások befizetések</t>
  </si>
  <si>
    <t xml:space="preserve"> - Felhalmozási célú önkormányzati támogatások</t>
  </si>
  <si>
    <t xml:space="preserve"> - Egyéb felhalmozási célú támogatások államháztartáson belülről</t>
  </si>
  <si>
    <t>Egyéb közhatalmi bevételek</t>
  </si>
  <si>
    <t>Lakossági víz- és csatornaszolgáltatás támogatása</t>
  </si>
  <si>
    <t>Családi támogatások</t>
  </si>
  <si>
    <t>Felhalmozási célú önkormányzati támogatások</t>
  </si>
  <si>
    <t>·        -  elvonások és befizetések</t>
  </si>
  <si>
    <t xml:space="preserve">Közös Önkormányzati Hivatal </t>
  </si>
  <si>
    <t xml:space="preserve">Mindösszesen </t>
  </si>
  <si>
    <t>Államháztartáson belüli megelőlegezés</t>
  </si>
  <si>
    <t>Államháztartáson belüli megelőlegezés visszafizetése</t>
  </si>
  <si>
    <t>képvis.+12+32</t>
  </si>
  <si>
    <t>civil műk</t>
  </si>
  <si>
    <t>óv+szoc.köt</t>
  </si>
  <si>
    <t>Késedelmi és önellenőrzési pótlék</t>
  </si>
  <si>
    <t>Igazgatási szolgáltatási díj</t>
  </si>
  <si>
    <t>Önk.megillető szabálysértési és helyszíni bírság</t>
  </si>
  <si>
    <t>Mindösszesen  Módosított előirányzat</t>
  </si>
  <si>
    <t>Közös Önkormányzati Hivatal  Módosított előirányzat</t>
  </si>
  <si>
    <t>Költségvetési szerveknék foglalkoztatottak létszáma</t>
  </si>
  <si>
    <t>Költségvetési engedélyezett létszámkeret</t>
  </si>
  <si>
    <t>Munkajogi zárólétszám</t>
  </si>
  <si>
    <t>Átlagos statisztikai állományi létszám</t>
  </si>
  <si>
    <t>Választott tisztségviselők</t>
  </si>
  <si>
    <t>Mindösszesen  Teljesítés</t>
  </si>
  <si>
    <t>Önkormányzat Módosított előrányzat</t>
  </si>
  <si>
    <t xml:space="preserve">Önkormányzat Módosított előirányzat </t>
  </si>
  <si>
    <t>Eredeti előirányzat</t>
  </si>
  <si>
    <t>Módosított előirányzat</t>
  </si>
  <si>
    <t>Teljesítés</t>
  </si>
  <si>
    <t xml:space="preserve"> KÖTELEZŐ FELADAT</t>
  </si>
  <si>
    <t>Finanszírozási bevételek  (támogatás megelőlegező hitel)</t>
  </si>
  <si>
    <t>A költségvetési hiány külső finanszírozására, vagy a költségvetési többlet felhasználására szolgáló finanszírozási kiadások, finanszírozási bevételek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</si>
  <si>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</si>
  <si>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</si>
  <si>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</si>
  <si>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</si>
  <si>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</si>
  <si>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</si>
  <si>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</si>
  <si>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</si>
  <si>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</si>
  <si>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</si>
  <si>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</si>
  <si>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</si>
  <si>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</si>
  <si>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</si>
  <si>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</si>
  <si>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</si>
  <si>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</si>
  <si>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</si>
  <si>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</si>
  <si>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</si>
  <si>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</si>
  <si>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</si>
  <si>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</si>
  <si>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</si>
  <si>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        Saját termelésű készletek állományváltozása</t>
  </si>
  <si>
    <t>05        Saját előállítású eszközök aktivált értéke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</si>
  <si>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</si>
  <si>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</si>
  <si>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</si>
  <si>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</si>
  <si>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</si>
  <si>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</si>
  <si>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</si>
  <si>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</si>
  <si>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</si>
  <si>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</si>
  <si>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</si>
  <si>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</si>
  <si>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</si>
  <si>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</si>
  <si>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</si>
  <si>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</si>
  <si>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</si>
  <si>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</si>
  <si>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</si>
  <si>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</si>
  <si>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</si>
  <si>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</si>
  <si>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</si>
  <si>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</si>
  <si>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</si>
  <si>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</si>
  <si>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</si>
  <si>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</si>
  <si>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</si>
  <si>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</si>
  <si>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</si>
  <si>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</si>
  <si>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</si>
  <si>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</si>
  <si>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</si>
  <si>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</si>
  <si>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</si>
  <si>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</si>
  <si>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</si>
  <si>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</si>
  <si>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</si>
  <si>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</si>
  <si>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</si>
  <si>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</si>
  <si>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</si>
  <si>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</si>
  <si>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</si>
  <si>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</si>
  <si>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</si>
  <si>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</si>
  <si>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</si>
  <si>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</si>
  <si>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</si>
  <si>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</si>
  <si>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</si>
  <si>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</si>
  <si>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</si>
  <si>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</si>
  <si>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</si>
  <si>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</si>
  <si>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</si>
  <si>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</si>
  <si>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</si>
  <si>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</si>
  <si>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</si>
  <si>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</si>
  <si>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</si>
  <si>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</si>
  <si>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</si>
  <si>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</si>
  <si>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</si>
  <si>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</si>
  <si>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</si>
  <si>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</si>
  <si>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</si>
  <si>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</si>
  <si>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</si>
  <si>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</si>
  <si>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</si>
  <si>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</si>
  <si>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</si>
  <si>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</si>
  <si>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</si>
  <si>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</si>
  <si>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</si>
  <si>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</si>
  <si>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</si>
  <si>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</si>
  <si>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</si>
  <si>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</si>
  <si>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</si>
  <si>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</si>
  <si>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</si>
  <si>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</si>
  <si>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</si>
  <si>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</si>
  <si>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</si>
  <si>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</si>
  <si>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</si>
  <si>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</si>
  <si>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</si>
  <si>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</si>
  <si>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</si>
  <si>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</si>
  <si>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</si>
  <si>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</si>
  <si>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</si>
  <si>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</si>
  <si>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</si>
  <si>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</si>
  <si>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</si>
  <si>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</si>
  <si>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</si>
  <si>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</si>
  <si>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</si>
  <si>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</si>
  <si>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</si>
  <si>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</si>
  <si>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</si>
  <si>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</si>
  <si>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</si>
  <si>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</si>
  <si>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</si>
  <si>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</si>
  <si>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FORRÁSOK ÖSSZESEN 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</si>
  <si>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</si>
  <si>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</si>
  <si>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</si>
  <si>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</si>
  <si>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</si>
  <si>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</si>
  <si>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</si>
  <si>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</si>
  <si>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</si>
  <si>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</si>
  <si>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</si>
  <si>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</si>
  <si>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</si>
  <si>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>K6</t>
  </si>
  <si>
    <t xml:space="preserve">Felújítások </t>
  </si>
  <si>
    <t>K7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</si>
  <si>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</si>
  <si>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</si>
  <si>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</si>
  <si>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</si>
  <si>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</si>
  <si>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</si>
  <si>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</si>
  <si>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</si>
  <si>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</si>
  <si>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</si>
  <si>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</si>
  <si>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</si>
  <si>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</si>
  <si>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</si>
  <si>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</si>
  <si>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</si>
  <si>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</si>
  <si>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</si>
  <si>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</si>
  <si>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</si>
  <si>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</si>
  <si>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</si>
  <si>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</si>
  <si>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</si>
  <si>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K93</t>
  </si>
  <si>
    <t xml:space="preserve">Finanszírozási kiadások </t>
  </si>
  <si>
    <t>K9</t>
  </si>
  <si>
    <t>Rovat-
szám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</si>
  <si>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</si>
  <si>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</si>
  <si>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</si>
  <si>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</si>
  <si>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</si>
  <si>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</si>
  <si>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</si>
  <si>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</si>
  <si>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</si>
  <si>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</si>
  <si>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</si>
  <si>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</si>
  <si>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</si>
  <si>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</si>
  <si>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</si>
  <si>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</si>
  <si>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</si>
  <si>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</si>
  <si>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</si>
  <si>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</si>
  <si>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</si>
  <si>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</si>
  <si>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</si>
  <si>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</si>
  <si>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</si>
  <si>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</si>
  <si>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</si>
  <si>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</si>
  <si>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</si>
  <si>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</si>
  <si>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</si>
  <si>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</si>
  <si>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</si>
  <si>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B83</t>
  </si>
  <si>
    <t>B8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</si>
  <si>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</si>
  <si>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</si>
  <si>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</si>
  <si>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</si>
  <si>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</si>
  <si>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</si>
  <si>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</si>
  <si>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</si>
  <si>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</si>
  <si>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</si>
  <si>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</si>
  <si>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</si>
  <si>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</si>
  <si>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</si>
  <si>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</si>
  <si>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</si>
  <si>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</si>
  <si>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</si>
  <si>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</si>
  <si>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</si>
  <si>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</si>
  <si>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</si>
  <si>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</si>
  <si>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</si>
  <si>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</si>
  <si>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</si>
  <si>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</si>
  <si>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</si>
  <si>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</si>
  <si>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</si>
  <si>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</si>
  <si>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</si>
  <si>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</si>
  <si>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(E Ft)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</si>
  <si>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</si>
  <si>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</si>
  <si>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</si>
  <si>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</si>
  <si>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</si>
  <si>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</si>
  <si>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</si>
  <si>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</si>
  <si>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</si>
  <si>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</si>
  <si>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</si>
  <si>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</si>
  <si>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</si>
  <si>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</si>
  <si>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(belföldi irányú kötelezetttségek)</t>
  </si>
  <si>
    <t>Az önkormányzat tulajdonában álló gazdálkodó szervezetek működéséből származó kötelezettségek, és részesedések alakulása</t>
  </si>
  <si>
    <t>I. Rába-Víz szennyvízcsatorna Szolgáltató Kft</t>
  </si>
  <si>
    <t>A társaság tagjainak neve:</t>
  </si>
  <si>
    <t>A tagok törzsbetétje: (Ft)</t>
  </si>
  <si>
    <t>Holló János</t>
  </si>
  <si>
    <t>Aquainvest Vagyonkezelő Kft</t>
  </si>
  <si>
    <t>Őrségi Többcélú Kistérségi Társulás</t>
  </si>
  <si>
    <t>40 db önkormányzat tulajdonos</t>
  </si>
  <si>
    <t>ÖNKORMÁNYZAT ÉS KÖZÖS ÖNKORMÁNYZATI HIVATAL ELŐIRÁNYZATA MINDÖSSZESEN</t>
  </si>
  <si>
    <t xml:space="preserve">KIADÁSOK ÖSSZESEN </t>
  </si>
  <si>
    <t>BEVÉTELEK ÖSSZESEN</t>
  </si>
  <si>
    <t xml:space="preserve">           Tartós részesedés: Rába Víz Kft.</t>
  </si>
  <si>
    <t xml:space="preserve">           Tartós részesedés: Naturpark Kht</t>
  </si>
  <si>
    <t xml:space="preserve">           Tartós részesedés: Vasivíz Zrt</t>
  </si>
  <si>
    <t>ÖNKORMÁNYZAT ÉS CSÖRÖTNEKI KÖZÖS ÖNKORMÁNYZATI HIVATAL ÖSSZESEN</t>
  </si>
  <si>
    <t xml:space="preserve">Belföldi részesedések értékvesztése: </t>
  </si>
  <si>
    <t xml:space="preserve">Belföldi részesedések: </t>
  </si>
  <si>
    <t>Az önkormányzat tulajdonában álló gazdálkodó szervezetek működéséből származó kötelezettség nincs.</t>
  </si>
  <si>
    <t xml:space="preserve">   -34103 pm</t>
  </si>
  <si>
    <t>Önkormányzatok működési és felhalmozási  támogatásai</t>
  </si>
  <si>
    <t>·        - Műk.célú vissztér.támogatások,kölcsönök nyújtási áh-n kívülre</t>
  </si>
  <si>
    <t>Egyéb működési célú támogatások bevételei államháztartáson belülről</t>
  </si>
  <si>
    <t>Kiegészítés</t>
  </si>
  <si>
    <t>Települési önkormányzatok szociális, gyermekjóléti és gyermekétkeztetési feladatainak támogatása</t>
  </si>
  <si>
    <t>Működési célú költségvetési támogatások és kiegészítő támogatások</t>
  </si>
  <si>
    <t>Egyéb működési célú támogatások államháztartáson belülre</t>
  </si>
  <si>
    <t>Egyéb felhalmozási  célú támogatások államháztartáson belülre</t>
  </si>
  <si>
    <t>Beruházási célú előzetesen felszámított ÁFA</t>
  </si>
  <si>
    <t>2020.</t>
  </si>
  <si>
    <t>Önkormányzati segély</t>
  </si>
  <si>
    <t>Egyéb önkormányzat rendeletében megállapított juttatások</t>
  </si>
  <si>
    <t>Települési támogatás</t>
  </si>
  <si>
    <t>·        -  műk.c.visszatér.tám.,kölcsönök nyújtása áh-n kívülre</t>
  </si>
  <si>
    <t xml:space="preserve">Előző időszak </t>
  </si>
  <si>
    <t xml:space="preserve">Tárgyi időszak </t>
  </si>
  <si>
    <t>Előző időszak</t>
  </si>
  <si>
    <t>Tárgyi időszak</t>
  </si>
  <si>
    <t>·        - Műk.célú vissztér.támogatások, kölcsönök nyújtása áh-n kívülre</t>
  </si>
  <si>
    <t xml:space="preserve"> A költségvetés előterjesztésekor a képviselő-testület részére tájékoztatásul  kell - szöveges indokolással együtt - bemutatni:</t>
  </si>
  <si>
    <t>ÖNKORMÁNYZATI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</si>
  <si>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</si>
  <si>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</si>
  <si>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</si>
  <si>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</si>
  <si>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</si>
  <si>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</si>
  <si>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</si>
  <si>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</si>
  <si>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</si>
  <si>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</si>
  <si>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</si>
  <si>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</si>
  <si>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</si>
  <si>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Ell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</si>
  <si>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</si>
  <si>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</si>
  <si>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</si>
  <si>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</si>
  <si>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</si>
  <si>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</si>
  <si>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</si>
  <si>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</si>
  <si>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</si>
  <si>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</si>
  <si>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</si>
  <si>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</si>
  <si>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</si>
  <si>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</si>
  <si>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</si>
  <si>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</si>
  <si>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</si>
  <si>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</si>
  <si>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</si>
  <si>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</si>
  <si>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</si>
  <si>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</si>
  <si>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</si>
  <si>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</si>
  <si>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</si>
  <si>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</si>
  <si>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</si>
  <si>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</si>
  <si>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</si>
  <si>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</si>
  <si>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</si>
  <si>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</si>
  <si>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</si>
  <si>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</si>
  <si>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</si>
  <si>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</si>
  <si>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</si>
  <si>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</si>
  <si>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</si>
  <si>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</si>
  <si>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</si>
  <si>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</si>
  <si>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</si>
  <si>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</si>
  <si>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</si>
  <si>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</si>
  <si>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</si>
  <si>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</si>
  <si>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</si>
  <si>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</si>
  <si>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</si>
  <si>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</si>
  <si>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</si>
  <si>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</si>
  <si>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</si>
  <si>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</si>
  <si>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</si>
  <si>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</si>
  <si>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</si>
  <si>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</si>
  <si>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</si>
  <si>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</si>
  <si>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</si>
  <si>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</si>
  <si>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</si>
  <si>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</si>
  <si>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</si>
  <si>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</si>
  <si>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</si>
  <si>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</si>
  <si>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</si>
  <si>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</si>
  <si>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</si>
  <si>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</si>
  <si>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</si>
  <si>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</si>
  <si>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</si>
  <si>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</si>
  <si>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</si>
  <si>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</si>
  <si>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</si>
  <si>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</si>
  <si>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</si>
  <si>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</si>
  <si>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</si>
  <si>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</si>
  <si>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</si>
  <si>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</si>
  <si>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</si>
  <si>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</si>
  <si>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</si>
  <si>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K45</t>
  </si>
  <si>
    <t>K46</t>
  </si>
  <si>
    <t>Intézményi ellátottak pénzbeli juttatásai</t>
  </si>
  <si>
    <t>K47</t>
  </si>
  <si>
    <t>K48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</si>
  <si>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</si>
  <si>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</si>
  <si>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</si>
  <si>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</si>
  <si>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</si>
  <si>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</si>
  <si>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</si>
  <si>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</si>
  <si>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</si>
  <si>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</si>
  <si>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</si>
  <si>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</si>
  <si>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</si>
  <si>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</si>
  <si>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</si>
  <si>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</si>
  <si>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</si>
  <si>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</si>
  <si>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</si>
  <si>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</si>
  <si>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</si>
  <si>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</si>
  <si>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</si>
  <si>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</si>
  <si>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>Működési kiadások összesen</t>
  </si>
  <si>
    <t>K61</t>
  </si>
  <si>
    <t>K62</t>
  </si>
  <si>
    <t>Informatikai eszközök beszerzése, létesítése</t>
  </si>
  <si>
    <t>K63</t>
  </si>
  <si>
    <t>K64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</si>
  <si>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</si>
  <si>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</si>
  <si>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</si>
  <si>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</si>
  <si>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</si>
  <si>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</si>
  <si>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</si>
  <si>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</si>
  <si>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</si>
  <si>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</si>
  <si>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</si>
  <si>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</si>
  <si>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</si>
  <si>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</si>
  <si>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</si>
  <si>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</si>
  <si>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</si>
  <si>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</si>
  <si>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</si>
  <si>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</si>
  <si>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</si>
  <si>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</si>
  <si>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</si>
  <si>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</si>
  <si>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</si>
  <si>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</si>
  <si>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</si>
  <si>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</si>
  <si>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</si>
  <si>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Felhalmozási kiadások összesen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</si>
  <si>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</si>
  <si>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</si>
  <si>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</si>
  <si>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</si>
  <si>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</si>
  <si>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</si>
  <si>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</si>
  <si>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</si>
  <si>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</si>
  <si>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</si>
  <si>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</si>
  <si>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</si>
  <si>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</si>
  <si>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</si>
  <si>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</si>
  <si>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</si>
  <si>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</si>
  <si>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</si>
  <si>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</si>
  <si>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</si>
  <si>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</si>
  <si>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</si>
  <si>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KIADÁSOK ÖSSZESEN (K1-9)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</si>
  <si>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</si>
  <si>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</si>
  <si>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</si>
  <si>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</si>
  <si>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</si>
  <si>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</si>
  <si>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</si>
  <si>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</si>
  <si>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</si>
  <si>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</si>
  <si>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</si>
  <si>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</si>
  <si>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</si>
  <si>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</si>
  <si>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</si>
  <si>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</si>
  <si>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</si>
  <si>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</si>
  <si>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</si>
  <si>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</si>
  <si>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</si>
  <si>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</si>
  <si>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</si>
  <si>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</si>
  <si>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</si>
  <si>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</si>
  <si>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</si>
  <si>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</si>
  <si>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</si>
  <si>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</si>
  <si>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</si>
  <si>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</si>
  <si>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</si>
  <si>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</si>
  <si>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</si>
  <si>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</si>
  <si>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</si>
  <si>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</si>
  <si>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</si>
  <si>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</si>
  <si>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</si>
  <si>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</si>
  <si>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</si>
  <si>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</si>
  <si>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</si>
  <si>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</si>
  <si>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</si>
  <si>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</si>
  <si>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</si>
  <si>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</si>
  <si>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</si>
  <si>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</si>
  <si>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</si>
  <si>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</si>
  <si>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</si>
  <si>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</si>
  <si>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</si>
  <si>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</si>
  <si>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</si>
  <si>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</si>
  <si>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</si>
  <si>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</si>
  <si>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</si>
  <si>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</si>
  <si>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</si>
  <si>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</si>
  <si>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</si>
  <si>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</si>
  <si>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</si>
  <si>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</si>
  <si>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</si>
  <si>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</si>
  <si>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</si>
  <si>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</si>
  <si>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</si>
  <si>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</si>
  <si>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</si>
  <si>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</si>
  <si>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</si>
  <si>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</si>
  <si>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</si>
  <si>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</si>
  <si>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</si>
  <si>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</si>
  <si>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</si>
  <si>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</si>
  <si>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</si>
  <si>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</si>
  <si>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</si>
  <si>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</si>
  <si>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</si>
  <si>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</si>
  <si>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</si>
  <si>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</si>
  <si>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</si>
  <si>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</si>
  <si>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</si>
  <si>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</si>
  <si>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</si>
  <si>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</si>
  <si>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</si>
  <si>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</si>
  <si>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</si>
  <si>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</si>
  <si>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</si>
  <si>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</si>
  <si>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</si>
  <si>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</si>
  <si>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</si>
  <si>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</si>
  <si>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</si>
  <si>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</si>
  <si>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</si>
  <si>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</si>
  <si>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</si>
  <si>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</si>
  <si>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</si>
  <si>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</si>
  <si>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</si>
  <si>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</si>
  <si>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</si>
  <si>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</si>
  <si>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</si>
  <si>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</si>
  <si>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</si>
  <si>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</si>
  <si>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</si>
  <si>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</si>
  <si>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</si>
  <si>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</si>
  <si>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</si>
  <si>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BEVÉTELEK ÖSSZESEN (B1-8)</t>
  </si>
  <si>
    <t>KÖLTSÉGVETÉSI SZERV ELŐIRÁNYZATAI</t>
  </si>
  <si>
    <t>Költségvetési bevételek, költségvetési kiadások kötelező feladatok, önként vállalt feladatok és államigazgatási feladatok szerint bontásban</t>
  </si>
  <si>
    <t>Bevételek:</t>
  </si>
  <si>
    <t>Az önkormányzat Környezetvédelmi Alap számla bevételei és kiadásai</t>
  </si>
  <si>
    <t>Jogcím</t>
  </si>
  <si>
    <t>Összeg</t>
  </si>
  <si>
    <t>Talajterhelési díj átvezetése</t>
  </si>
  <si>
    <t>(adatok forintban)</t>
  </si>
  <si>
    <t>Kiadások:</t>
  </si>
  <si>
    <t>Jogcím:</t>
  </si>
  <si>
    <t>Finanszírozási bevételek</t>
  </si>
  <si>
    <t>(adatok Ft-ban)</t>
  </si>
  <si>
    <t>(adatok  Ft-ban)</t>
  </si>
  <si>
    <t>A helyi önkormányzat maradvány kimutatása ( adatok  Ft-ban)</t>
  </si>
  <si>
    <t>Eredménykimutatás (Ft)</t>
  </si>
  <si>
    <t>A helyi önkormányzat mérlege (Ft)</t>
  </si>
  <si>
    <t>Előirányzat felhasználási terv ( Ft)</t>
  </si>
  <si>
    <t>Előirányzat felhasználási terv (Ft)</t>
  </si>
  <si>
    <t>A költségvetési évet követő három év tervezett bevételi előirányzatainak és kiadási előirányzatainak keretszámai ( Ft)</t>
  </si>
  <si>
    <t>A helyi önkormányzat vagyonkimutatása ( Ft)</t>
  </si>
  <si>
    <t>A pénzeszközök változása ( Ft)</t>
  </si>
  <si>
    <t>Települési önkormányzatok szociális feladatainak egyéb támogatása</t>
  </si>
  <si>
    <t>Rászoruló gyerm.int.kiv. Szünidei étkeztetésének támogatása</t>
  </si>
  <si>
    <t>08        Felhalmozási célú támogatások ereményszemlétű bevételei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</si>
  <si>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</si>
  <si>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</si>
  <si>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</si>
  <si>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</si>
  <si>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</si>
  <si>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</si>
  <si>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</si>
  <si>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</si>
  <si>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 xml:space="preserve">II        Aktivált saját teljesítmények értéke (=±04+05) </t>
  </si>
  <si>
    <t>I        Tevékenység nettó eredményszemléletű bevétele (=01+02+03)</t>
  </si>
  <si>
    <t>III        Egyéb eredményszemléletű bevételek (=06+07+08)</t>
  </si>
  <si>
    <t>IV        Anyagjellegű ráfordítások (=09+10+11+12+13)</t>
  </si>
  <si>
    <t>V        Személyi jellegű ráfordítások (=14+15+16)</t>
  </si>
  <si>
    <t xml:space="preserve">A) TEVÉKENYSÉGEK EREDMÉNYE (=I±II+III-IV-V-VI-VII) </t>
  </si>
  <si>
    <t>17        Kapott (járó) osztalék és részesedés</t>
  </si>
  <si>
    <t>18        Részesedésekből származó eredményszemléletű bevételek, árfolyamnyereségek</t>
  </si>
  <si>
    <t>19       Befektetett pénzügyi eszközökből származó eredményszemléletű bevételek, árfolyamnyereségek</t>
  </si>
  <si>
    <t>20       Egyéb kapott (járó) kamatok és kamatjellegű eredményszemléletű bevételek</t>
  </si>
  <si>
    <t xml:space="preserve">21        Pénzügyi műveletek egyéb eredményszemléletű bevételei </t>
  </si>
  <si>
    <t>21 a - ebből: lekötött bankbetétek mérlegfordulónapi értékelése során megállapított (nem realizált) árfolyamnyeresége</t>
  </si>
  <si>
    <t>21 b - ebből: egyéb pénzeszközök mérlegfordulónapi értékelése során megállapított (nem realizált) árfolyamnyeresége</t>
  </si>
  <si>
    <t>VIII        Pénzügyi műveletek eredményszemléletű bevételei (=17+18+19+20+21)</t>
  </si>
  <si>
    <t>22       Részesedésekből származó ráfordítások, árfolyamveszteségek</t>
  </si>
  <si>
    <t>23       Befektetett pénzügyi eszközökből (értékpapírokból, kölcsönökból) származó ráfordítások, árfolyamveszteségek</t>
  </si>
  <si>
    <t>24        Fizetendő kamatok és kamatjellegű ráfordítások</t>
  </si>
  <si>
    <t>25        Részesedések, értékpapírok, pénzeszközök értékvesztése</t>
  </si>
  <si>
    <t>25 a - ebből: lekötött bankbetétek értékvesztése</t>
  </si>
  <si>
    <t>25 b - ebből: Kincstáron kívüli forint és devizaszámlák értékvesztése</t>
  </si>
  <si>
    <t>26        Pénzügyi műveletek egyéb ráfordításai (&gt;=26a+ 26b)</t>
  </si>
  <si>
    <t>26 a -ebből: lekötött bankbetétek mérlegfordulónapi értékelése során megállapított (nem realizált) árfolyamnyeresége</t>
  </si>
  <si>
    <t>26 b- ebből: egyéb pénzeszközök mérlegfordulónapi értékelése során megállapított (nem realizált) árfolyamvesztesége</t>
  </si>
  <si>
    <t>IX        Pénzügyi műveletek ráfordításai (=22+23+24+25+26)</t>
  </si>
  <si>
    <t xml:space="preserve">B)        PÉNZÜGYI MŰVELETEK EREDMÉNYE (=VIII-IX) </t>
  </si>
  <si>
    <t>C)        MÉRLEG SZERINTI EREDMÉNY (=+-A+-B)</t>
  </si>
  <si>
    <t>A/III/1a - ebből: tartós részesedések jegybankban</t>
  </si>
  <si>
    <t>A/III/1b - ebből: tartós részesedések nem pénzügyi vállalkozásban</t>
  </si>
  <si>
    <t>A/III/1c - ebből: tartós részesedések pénzügyi vállalkozásban</t>
  </si>
  <si>
    <t>A/III/1d - ebből: tartós részesedések társulásban</t>
  </si>
  <si>
    <t>A/III/1e - ebből: egyéb tartós részesedések</t>
  </si>
  <si>
    <t>A/III/2a - ebből: államkötvények</t>
  </si>
  <si>
    <t>A/III/2b - ebből: helyi önkormányzatok kötvényei</t>
  </si>
  <si>
    <t>A/IV/1a - ebből: immateriális javak</t>
  </si>
  <si>
    <t>A/IV/1b - ebből: tárgyi eszközök</t>
  </si>
  <si>
    <t>A/IV/1c - ebből: tartós részesedések, tartós hitelviszonyt megtestesítő értékpapírok</t>
  </si>
  <si>
    <t>C/I/1      Éven túli lejáratú forint lekötött bankbetétek</t>
  </si>
  <si>
    <t>C/I/2      Éven túli lejáratú deviza lekötött bankbetétek</t>
  </si>
  <si>
    <t>C/I        Lekötött bankbetétek</t>
  </si>
  <si>
    <t>C/II/2    Valutapénztár</t>
  </si>
  <si>
    <t>C/II/1    Forintpénztár</t>
  </si>
  <si>
    <t>C/II/3    Betétkönyvek, csekkek pénzeszközök</t>
  </si>
  <si>
    <t>C/III/1     Kincstáron kívüli forintszámlák</t>
  </si>
  <si>
    <t>C/III/2     Kincstárban vezetett forintszámlák</t>
  </si>
  <si>
    <t>D/I/2a- ebből: költségvetési évben esedékes követelések felhalmozási célú visszatérítendő támogatások, kölcsönök visszatérülésére áh-n belülről</t>
  </si>
  <si>
    <t>D/I/3a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</si>
  <si>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</si>
  <si>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</si>
  <si>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</si>
  <si>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</si>
  <si>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</si>
  <si>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D/III/8     Részesedésszerzés esetén átadott eszközök</t>
  </si>
  <si>
    <t>D/III/9      Letétre, megőrzésre, fedezetkezelésre átadott pénzeszközök, biztosítékok</t>
  </si>
  <si>
    <t>E/I       Előzetesen felszámított általános forgalmi adó elszámolása</t>
  </si>
  <si>
    <t>E/II     Fizetendő általános forgalmi adó elszámolása</t>
  </si>
  <si>
    <t>E/III    Egyéb sajátos eszközoldali elszámolások</t>
  </si>
  <si>
    <t>G/III/1    Megszűnés miatt átvett lekötött betétek könyv szerinti értéke és változása</t>
  </si>
  <si>
    <t>G/III/2   Megszűnés miatt átvett egyéb pénzeszközök könyv szerinti értéke és változása</t>
  </si>
  <si>
    <t>G/III/3   Pénzeszközökön kívüli egyéb eszközök induláskori értéke és változásai</t>
  </si>
  <si>
    <t>H/II/9 a ebből: költségvetési évet követően esedések kötelezettségek hosszú lejáratú hitelek, kölcsönök törlesztésére pénzügyi vállalkozásnak</t>
  </si>
  <si>
    <t>H/II/9 b ebből: költségvetési évet követően esedések kötelezettségek kincstárjegyek beváltására</t>
  </si>
  <si>
    <t>H/II/9 c ebből: költségvetési évet követően esedések kötelezettségek belföldi kötvények beváltására</t>
  </si>
  <si>
    <t>H/II/9 d ebből: költségvetési évet követően esedések kötelezettségek éven túli lejáratú belföldi értékpapírok beváltására</t>
  </si>
  <si>
    <t>H/II/9 e ebből: költségvetési évet követően esedések kötelezettségek államháztartáson belüli megelőlegezések visszafizetésére</t>
  </si>
  <si>
    <t>H/II/9 f ebből: költségvetési évet követően esedések kötelezettségek  pénzügyi lízing kiadásaira</t>
  </si>
  <si>
    <t>H/II/9g ebből: költségvetési évet követően esedések kötelezettségek értékpapírok beváltására</t>
  </si>
  <si>
    <t>H/II/9h ebből: költségvetési évet követően esedések kötelezettségek hitelek, kölcsönök törlesztésére külföldi kormányoknak és nemzetközi szervezeteknek</t>
  </si>
  <si>
    <t>H/II/9i ebből: költségvetési évet követően esedések kötelezettségek küldöldi hitelek, kölcsönök törlesztésére külföldi pénzintézeteknek</t>
  </si>
  <si>
    <t>H/II/9 j ebből: költségvetési évet követően esedések kötelezettségek váltókiadásokra</t>
  </si>
  <si>
    <t>H/III/5        Nemzeti vagyonba tartozó befektetett eszközökkel kapcsolatos egyes kötelezettségjellegű sajátos elszámolások</t>
  </si>
  <si>
    <t>H/III/8       Letétre, megőrzésre, fedezetkezelésre átvett pénzeszközök, biztosítékok</t>
  </si>
  <si>
    <t>H/III/9      Nemzetközi támogatási programok pénzeszközei</t>
  </si>
  <si>
    <t>H/III/10    Államadósság Kezelő Központ Zrt-nél elhelyezett fedezeti betétek</t>
  </si>
  <si>
    <t>I)        KINCSTÁRI SZÁMLAVEZETÉSSEL KAPCSOLATOS ELSZÁMOLÁSOK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</si>
  <si>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</si>
  <si>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</si>
  <si>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</si>
  <si>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J)        PASSZÍV IDŐBELI ELHATÁROLÁSOK</t>
  </si>
  <si>
    <t>2019. évi eredeti ei.</t>
  </si>
  <si>
    <t>( Ft)</t>
  </si>
  <si>
    <t xml:space="preserve">I. Hosszú lejáratú hitelek, kölcsönök </t>
  </si>
  <si>
    <t xml:space="preserve">II. Rövid lejáratú hitelek, kölcsönök  </t>
  </si>
  <si>
    <t>(Folyószámlahitel)</t>
  </si>
  <si>
    <t>2021.</t>
  </si>
  <si>
    <t>2020. évi eredeti ei.</t>
  </si>
  <si>
    <t>I. Naturpark Közhasznú Nonprofit Kft</t>
  </si>
  <si>
    <t>II. Vasivíz Zrt</t>
  </si>
  <si>
    <t>Polgármesteri illetmény támogatása</t>
  </si>
  <si>
    <t>Jó adatszolgáltató önkormányzatok támogatása</t>
  </si>
  <si>
    <t>2018. évi kompenzáció</t>
  </si>
  <si>
    <t xml:space="preserve">BM hivatal felújtás </t>
  </si>
  <si>
    <t>Egyéb tárgyi eszközök beszerzése, létesítése (SIHU)</t>
  </si>
  <si>
    <t>Ingatlan felújítás (járda)</t>
  </si>
  <si>
    <t xml:space="preserve">Ingatlan felújtás    </t>
  </si>
  <si>
    <t xml:space="preserve">EU Projekt megnevezése: </t>
  </si>
  <si>
    <t>"Az aktív turizmus új határon átnyúló termékének létrehozása és kihelyezése a Mura és a Rába közötti modern turizmus integrált részeként"</t>
  </si>
  <si>
    <t>Rövid cím: MURA RABA TOUR</t>
  </si>
  <si>
    <t>Projektazonosító: SIHU 96</t>
  </si>
  <si>
    <t>A fejlesztés Csörötneki projektelemének alcíme: "Határtalan vadvízi élmények a vadregényes Rába mentén -Vizi-turisztikai infrastuktúra hálózatfejlesztés Csörötneken"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</si>
  <si>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</si>
  <si>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</si>
  <si>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</si>
  <si>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</si>
  <si>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</si>
  <si>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</si>
  <si>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</si>
  <si>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</si>
  <si>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</si>
  <si>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B1-7 A helyi önkormányzat projekthez történő hozzájárulása</t>
  </si>
  <si>
    <t xml:space="preserve">BEVÉTELEK ÖSSZESEN </t>
  </si>
  <si>
    <t>Projektazonosító: TOP-1.4.1-15-VS1-2016/00002</t>
  </si>
  <si>
    <t>B16. Működési célú támogatások fejezeti kezelésű előirányzatok EU-s programokra és azok hazai társfinanszírozásától</t>
  </si>
  <si>
    <t>B25. Felhalmozási célú támogatásokfejezeti kezelésű előirányzatok EU-s programokra és azok hazai társfinanszírozásától</t>
  </si>
  <si>
    <t>B63.  Működési célú átvett pénzeszközök Európai Uniótól</t>
  </si>
  <si>
    <t>B73. Felhalmozási célú átvett pénzeszközök Európai Uniótól</t>
  </si>
  <si>
    <t xml:space="preserve">B1-B7. Költségvetési bevételek </t>
  </si>
  <si>
    <t>B8. Finanszírozási bevételek-előző évi maradvány igénybevétele (támogatás)</t>
  </si>
  <si>
    <t>"Települési környezetvédelmi infrastuktúra-fejlesztések a Rába-völgyében, Csörötnek, Magyarlak és Rábagyarmat községek területén</t>
  </si>
  <si>
    <t>Projektazonosító:TOP-2.1.3-15-VS1-2016/00010</t>
  </si>
  <si>
    <t xml:space="preserve"> "Gyermekellátás óvodai feltételeinek fejlesztése Csörötneken"</t>
  </si>
  <si>
    <t>" Külterületi helyi közutak fejlesztése, önkormányzati utak kezeléséhez, állapotjavításához, karbantartásához szükséges erő- és munkagépek beszerzése</t>
  </si>
  <si>
    <t>Projektazonosító: VP6-7.2.1-7.4-1.2-16</t>
  </si>
  <si>
    <t>2022.</t>
  </si>
  <si>
    <t>Egyéb pénzbeli és természetbeni gyermekvédelmi támogatások</t>
  </si>
  <si>
    <t>2020. évi kifizetés</t>
  </si>
  <si>
    <t>2021. évi eredeti ei.</t>
  </si>
  <si>
    <t>ebből kizárólagos nemzeti vagyonba tartozó vagyon</t>
  </si>
  <si>
    <t>Minimálbér és garantált bérminium támogatása</t>
  </si>
  <si>
    <t>Elszámolásból származó bevételek</t>
  </si>
  <si>
    <t>Kiegyenlítő bérrendezési alap</t>
  </si>
  <si>
    <t>Ingatlanok beszerzése, létesítése (SIHU)</t>
  </si>
  <si>
    <t>Ingatlanok beszerzése, létesítése (Fő u. 35.)</t>
  </si>
  <si>
    <t>Ingatlanok beszerzése, létesítése (TOP csapadékvíz)</t>
  </si>
  <si>
    <t>Egyéb tárgyi eszköz beszerzése (TOP óvoda)</t>
  </si>
  <si>
    <t>Ingatlanok felújtása (BM hivatal)</t>
  </si>
  <si>
    <t>Ingatlanok felújítása (TOP óvoda)</t>
  </si>
  <si>
    <t>Ingatlanok beszerzése, létesítése (3  Határlos)</t>
  </si>
  <si>
    <t xml:space="preserve">Egyéb kisértékű tárgyi eszközök </t>
  </si>
  <si>
    <t>Egyéb tárgyi eszközök (MVH tel.közösségi)</t>
  </si>
  <si>
    <t>Egyéb tárgyi eszköz beszerzése (orvosi eszközök)</t>
  </si>
  <si>
    <t>Ingatlan felújítás  (szennyvízhálózat)</t>
  </si>
  <si>
    <t>Ingatlanok felújítása  (ívóvíz  és szennyvízhálózat) ívóvíz</t>
  </si>
  <si>
    <t>Egyéb tárgyi  eszközök beszerzése (hivatal bútorzat)</t>
  </si>
  <si>
    <t>Ingatlanok beszerzése, létesítése (zártkert vill.)</t>
  </si>
  <si>
    <t>Egyéb tárgyi eszköz beszerzése (3 Határlos)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</si>
  <si>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forintban)</t>
  </si>
  <si>
    <t xml:space="preserve">B75. Felhalmozási célú átvett pénzeszközök </t>
  </si>
  <si>
    <t>Rövid cím: 3 Határlos</t>
  </si>
  <si>
    <t>Interreg V-A-Ausztria-Magyarország Együttműködési Program 2014-2020</t>
  </si>
  <si>
    <t>Projektazonosító:ATHU101</t>
  </si>
  <si>
    <t>" Őrség Határok Nélkül Egyesület- Élhető Vidékért -Települések közösségi célú fejlesztése</t>
  </si>
  <si>
    <t>Rövid cím: "Kisléptékú közösségi célú településkép javító fejlesztések Csörötneken"</t>
  </si>
  <si>
    <t>Projektazonosító: VP6-19.2.1.-68-317</t>
  </si>
  <si>
    <t>2023.</t>
  </si>
  <si>
    <t>Önkormányzat 2018. évi tény</t>
  </si>
  <si>
    <t>KÖH 2018. évi tény</t>
  </si>
  <si>
    <t>Összesen 2018. évi tény</t>
  </si>
  <si>
    <t>Önkormányzat 2019. évi eredeti előirányzat</t>
  </si>
  <si>
    <t>Önkormányzat 2019. évi módosított előirányzat</t>
  </si>
  <si>
    <t>Önkormányzat 2019. évi teljesítés</t>
  </si>
  <si>
    <t>KÖH 2019. évi eredeti előirányzat</t>
  </si>
  <si>
    <t>KÖH 2019. évi módosított előirányzat</t>
  </si>
  <si>
    <t>KÖH 2019. évi teljesítés</t>
  </si>
  <si>
    <t>Összesen 2019. évi eredeti előirányzat</t>
  </si>
  <si>
    <t>Összesen  2019. évi módosított előirányzat</t>
  </si>
  <si>
    <t>Összesen 2019. évi teljesítés</t>
  </si>
  <si>
    <t>Összesen 2019. évi módosított előirányzat</t>
  </si>
  <si>
    <t>Tárgyévi kifizetés (2019. évi ei.)</t>
  </si>
  <si>
    <t>2021. évi kifizetés</t>
  </si>
  <si>
    <t>2022 évi kifizetés</t>
  </si>
  <si>
    <t>2023. év utáni kifizetések</t>
  </si>
  <si>
    <t>B75</t>
  </si>
  <si>
    <t>2018. évi tény  (teljesítés)</t>
  </si>
  <si>
    <t>2022. évi eredeti ei.</t>
  </si>
  <si>
    <t>2019. évi módosított ei.</t>
  </si>
  <si>
    <t>2019. évi tény (teljesítés)</t>
  </si>
  <si>
    <t>Az önkormányzat adósságának állományának az alakulása 2019. év</t>
  </si>
  <si>
    <t>Nyitó állomány 2019.01.01.</t>
  </si>
  <si>
    <t>2019. évi felvétel:</t>
  </si>
  <si>
    <t>2019. évi törlesztés:</t>
  </si>
  <si>
    <t>2019. december 31-én fennálló állománya:</t>
  </si>
  <si>
    <t>2019. december 31-én fennálló hitelek összesen:</t>
  </si>
  <si>
    <t>Nyitóegyenleg (2019.01.01.)</t>
  </si>
  <si>
    <t>Talajterhelési díj átvezetése (2019.12.20.)</t>
  </si>
  <si>
    <t>Záróegyenleg (2019.12.31.)</t>
  </si>
  <si>
    <t xml:space="preserve">Immateriális javak beszerzése, létesítése </t>
  </si>
  <si>
    <t>Informatikai eszközök felújtása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</si>
</sst>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\ ##########"/>
    <numFmt numFmtId="169" formatCode="[$-40E]yyyy/\ mmmm;@"/>
  </numFmts>
  <fonts count="93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Tahoma"/>
      <family val="2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Times New Roman"/>
      <family val="1"/>
    </font>
    <font>
      <b/>
      <i/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1"/>
      <color indexed="8"/>
      <name val="Times New Roman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8" borderId="7" applyNumberFormat="0" applyFont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right"/>
    </xf>
    <xf numFmtId="164" fontId="10" fillId="0" borderId="10" xfId="56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7" fillId="33" borderId="16" xfId="0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4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7" fillId="33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7" fillId="0" borderId="0" xfId="0" applyFont="1" applyAlignment="1">
      <alignment horizontal="justify"/>
    </xf>
    <xf numFmtId="3" fontId="6" fillId="0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14" fillId="0" borderId="2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distributed" wrapText="1"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7" fillId="37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9" fillId="38" borderId="1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38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3" fontId="29" fillId="38" borderId="10" xfId="0" applyNumberFormat="1" applyFont="1" applyFill="1" applyBorder="1" applyAlignment="1">
      <alignment/>
    </xf>
    <xf numFmtId="3" fontId="29" fillId="34" borderId="1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31" fillId="38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5" fillId="0" borderId="10" xfId="0" applyFont="1" applyBorder="1" applyAlignment="1">
      <alignment/>
    </xf>
    <xf numFmtId="0" fontId="29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3" fontId="34" fillId="0" borderId="0" xfId="0" applyNumberFormat="1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68" fontId="3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2" fillId="39" borderId="10" xfId="0" applyFont="1" applyFill="1" applyBorder="1" applyAlignment="1">
      <alignment/>
    </xf>
    <xf numFmtId="168" fontId="31" fillId="39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168" fontId="16" fillId="34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31" fillId="39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10" fontId="1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 wrapText="1"/>
    </xf>
    <xf numFmtId="3" fontId="6" fillId="41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justify" wrapText="1"/>
    </xf>
    <xf numFmtId="3" fontId="3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41" fillId="0" borderId="10" xfId="0" applyNumberFormat="1" applyFont="1" applyBorder="1" applyAlignment="1">
      <alignment horizontal="center" wrapText="1"/>
    </xf>
    <xf numFmtId="3" fontId="29" fillId="3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29" fillId="40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Fill="1" applyBorder="1" applyAlignment="1">
      <alignment horizontal="right" vertical="top" wrapText="1"/>
    </xf>
    <xf numFmtId="0" fontId="25" fillId="42" borderId="10" xfId="0" applyFont="1" applyFill="1" applyBorder="1" applyAlignment="1">
      <alignment/>
    </xf>
    <xf numFmtId="3" fontId="27" fillId="42" borderId="10" xfId="0" applyNumberFormat="1" applyFont="1" applyFill="1" applyBorder="1" applyAlignment="1">
      <alignment horizontal="right" vertical="top" wrapText="1"/>
    </xf>
    <xf numFmtId="0" fontId="37" fillId="42" borderId="10" xfId="0" applyFont="1" applyFill="1" applyBorder="1" applyAlignment="1">
      <alignment horizontal="left" vertical="top" wrapText="1"/>
    </xf>
    <xf numFmtId="3" fontId="28" fillId="42" borderId="10" xfId="0" applyNumberFormat="1" applyFont="1" applyFill="1" applyBorder="1" applyAlignment="1">
      <alignment horizontal="right" vertical="top" wrapText="1"/>
    </xf>
    <xf numFmtId="0" fontId="32" fillId="42" borderId="10" xfId="0" applyFont="1" applyFill="1" applyBorder="1" applyAlignment="1">
      <alignment/>
    </xf>
    <xf numFmtId="0" fontId="36" fillId="42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2" fontId="14" fillId="0" borderId="24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31" fillId="43" borderId="0" xfId="0" applyFont="1" applyFill="1" applyAlignment="1">
      <alignment/>
    </xf>
    <xf numFmtId="0" fontId="91" fillId="0" borderId="0" xfId="0" applyFont="1" applyAlignment="1">
      <alignment/>
    </xf>
    <xf numFmtId="169" fontId="29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31" fillId="44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14" fillId="43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168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 horizontal="left" vertical="center"/>
    </xf>
    <xf numFmtId="0" fontId="31" fillId="46" borderId="10" xfId="0" applyFont="1" applyFill="1" applyBorder="1" applyAlignment="1">
      <alignment horizontal="left" vertical="center"/>
    </xf>
    <xf numFmtId="168" fontId="31" fillId="4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31" fillId="46" borderId="10" xfId="0" applyFont="1" applyFill="1" applyBorder="1" applyAlignment="1">
      <alignment horizontal="left" vertical="center" wrapText="1"/>
    </xf>
    <xf numFmtId="0" fontId="31" fillId="47" borderId="10" xfId="0" applyFont="1" applyFill="1" applyBorder="1" applyAlignment="1">
      <alignment/>
    </xf>
    <xf numFmtId="0" fontId="29" fillId="47" borderId="10" xfId="0" applyFont="1" applyFill="1" applyBorder="1" applyAlignment="1">
      <alignment/>
    </xf>
    <xf numFmtId="0" fontId="9" fillId="46" borderId="10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/>
    </xf>
    <xf numFmtId="0" fontId="31" fillId="48" borderId="10" xfId="0" applyFont="1" applyFill="1" applyBorder="1" applyAlignment="1">
      <alignment horizontal="left" vertical="center"/>
    </xf>
    <xf numFmtId="0" fontId="32" fillId="43" borderId="0" xfId="0" applyFont="1" applyFill="1" applyAlignment="1">
      <alignment/>
    </xf>
    <xf numFmtId="0" fontId="0" fillId="43" borderId="0" xfId="0" applyFill="1" applyAlignment="1">
      <alignment/>
    </xf>
    <xf numFmtId="0" fontId="87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69" fontId="25" fillId="0" borderId="10" xfId="0" applyNumberFormat="1" applyFont="1" applyBorder="1" applyAlignment="1">
      <alignment/>
    </xf>
    <xf numFmtId="169" fontId="32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/>
    </xf>
    <xf numFmtId="168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50" fillId="4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45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52" fillId="44" borderId="10" xfId="0" applyFont="1" applyFill="1" applyBorder="1" applyAlignment="1">
      <alignment/>
    </xf>
    <xf numFmtId="164" fontId="50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53" fillId="46" borderId="10" xfId="0" applyFont="1" applyFill="1" applyBorder="1" applyAlignment="1">
      <alignment horizontal="left" vertical="center"/>
    </xf>
    <xf numFmtId="168" fontId="53" fillId="46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37" fillId="46" borderId="10" xfId="0" applyFont="1" applyFill="1" applyBorder="1" applyAlignment="1">
      <alignment horizontal="left" vertical="center"/>
    </xf>
    <xf numFmtId="0" fontId="53" fillId="46" borderId="10" xfId="0" applyFont="1" applyFill="1" applyBorder="1" applyAlignment="1">
      <alignment horizontal="left" vertical="center" wrapText="1"/>
    </xf>
    <xf numFmtId="0" fontId="53" fillId="47" borderId="10" xfId="0" applyFont="1" applyFill="1" applyBorder="1" applyAlignment="1">
      <alignment/>
    </xf>
    <xf numFmtId="0" fontId="54" fillId="47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 vertical="center"/>
    </xf>
    <xf numFmtId="0" fontId="32" fillId="44" borderId="10" xfId="0" applyFont="1" applyFill="1" applyBorder="1" applyAlignment="1">
      <alignment horizontal="left" vertical="center"/>
    </xf>
    <xf numFmtId="0" fontId="37" fillId="46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/>
    </xf>
    <xf numFmtId="0" fontId="53" fillId="48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2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" fontId="32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7" fillId="37" borderId="10" xfId="0" applyFont="1" applyFill="1" applyBorder="1" applyAlignment="1">
      <alignment/>
    </xf>
    <xf numFmtId="0" fontId="18" fillId="0" borderId="0" xfId="0" applyFont="1" applyFill="1" applyAlignment="1">
      <alignment wrapText="1"/>
    </xf>
    <xf numFmtId="3" fontId="2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16" fillId="47" borderId="1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1" fillId="0" borderId="2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6" fillId="0" borderId="0" xfId="0" applyFont="1" applyAlignment="1">
      <alignment horizontal="center" wrapText="1"/>
    </xf>
    <xf numFmtId="3" fontId="39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1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97ûrlap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view="pageLayout" workbookViewId="0" topLeftCell="A1">
      <selection activeCell="K32" sqref="A1:K32"/>
    </sheetView>
  </sheetViews>
  <sheetFormatPr defaultColWidth="9.140625" defaultRowHeight="12.75"/>
  <cols>
    <col min="1" max="1" width="86.140625" style="126" customWidth="1"/>
    <col min="2" max="4" width="15.28125" style="117" customWidth="1"/>
    <col min="5" max="7" width="16.7109375" style="117" customWidth="1"/>
    <col min="8" max="9" width="14.57421875" style="117" customWidth="1"/>
    <col min="10" max="10" width="14.57421875" style="117" hidden="1" customWidth="1"/>
    <col min="11" max="11" width="14.57421875" style="117" customWidth="1"/>
    <col min="12" max="16384" width="9.140625" style="126" customWidth="1"/>
  </cols>
  <sheetData>
    <row r="2" spans="1:11" s="109" customFormat="1" ht="15.75">
      <c r="A2" s="403" t="s">
        <v>76</v>
      </c>
      <c r="B2" s="404"/>
      <c r="C2" s="404"/>
      <c r="D2" s="404"/>
      <c r="E2" s="404"/>
      <c r="F2" s="404"/>
      <c r="G2" s="404"/>
      <c r="H2" s="405"/>
      <c r="I2" s="406"/>
      <c r="J2" s="406"/>
      <c r="K2" s="406"/>
    </row>
    <row r="3" spans="1:11" s="109" customFormat="1" ht="15.75">
      <c r="A3" s="403" t="s">
        <v>932</v>
      </c>
      <c r="B3" s="404"/>
      <c r="C3" s="404"/>
      <c r="D3" s="404"/>
      <c r="E3" s="404"/>
      <c r="F3" s="404"/>
      <c r="G3" s="404"/>
      <c r="H3" s="405"/>
      <c r="I3" s="406"/>
      <c r="J3" s="406"/>
      <c r="K3" s="406"/>
    </row>
    <row r="5" spans="1:11" ht="78.75">
      <c r="A5" s="30" t="s">
        <v>11</v>
      </c>
      <c r="B5" s="142" t="s">
        <v>234</v>
      </c>
      <c r="C5" s="142" t="s">
        <v>235</v>
      </c>
      <c r="D5" s="142" t="s">
        <v>242</v>
      </c>
      <c r="E5" s="78" t="s">
        <v>236</v>
      </c>
      <c r="F5" s="78" t="s">
        <v>237</v>
      </c>
      <c r="G5" s="78" t="s">
        <v>238</v>
      </c>
      <c r="H5" s="78" t="s">
        <v>239</v>
      </c>
      <c r="I5" s="78" t="s">
        <v>261</v>
      </c>
      <c r="J5" s="78" t="s">
        <v>241</v>
      </c>
      <c r="K5" s="78" t="s">
        <v>241</v>
      </c>
    </row>
    <row r="6" spans="1:11" s="109" customFormat="1" ht="15.75">
      <c r="A6" s="43" t="s">
        <v>144</v>
      </c>
      <c r="B6" s="110">
        <f aca="true" t="shared" si="0" ref="B6:G6">SUM(B7:B8)</f>
        <v>108268949</v>
      </c>
      <c r="C6" s="110">
        <f t="shared" si="0"/>
        <v>136784947</v>
      </c>
      <c r="D6" s="110">
        <f t="shared" si="0"/>
        <v>122343740</v>
      </c>
      <c r="E6" s="110">
        <f t="shared" si="0"/>
        <v>0</v>
      </c>
      <c r="F6" s="110">
        <f t="shared" si="0"/>
        <v>3635196</v>
      </c>
      <c r="G6" s="110">
        <f t="shared" si="0"/>
        <v>3635196</v>
      </c>
      <c r="H6" s="110">
        <f aca="true" t="shared" si="1" ref="H6:J12">B6+E6</f>
        <v>108268949</v>
      </c>
      <c r="I6" s="110">
        <f t="shared" si="1"/>
        <v>140420143</v>
      </c>
      <c r="J6" s="110">
        <f t="shared" si="1"/>
        <v>125978936</v>
      </c>
      <c r="K6" s="110">
        <f aca="true" t="shared" si="2" ref="K6:K12">D6+G6</f>
        <v>125978936</v>
      </c>
    </row>
    <row r="7" spans="1:11" ht="15.75">
      <c r="A7" s="63" t="s">
        <v>145</v>
      </c>
      <c r="B7" s="143">
        <v>77010963</v>
      </c>
      <c r="C7" s="143">
        <v>90487116</v>
      </c>
      <c r="D7" s="143">
        <v>90487116</v>
      </c>
      <c r="E7" s="143">
        <v>0</v>
      </c>
      <c r="F7" s="143">
        <v>0</v>
      </c>
      <c r="G7" s="143">
        <v>0</v>
      </c>
      <c r="H7" s="101">
        <f t="shared" si="1"/>
        <v>77010963</v>
      </c>
      <c r="I7" s="101">
        <f t="shared" si="1"/>
        <v>90487116</v>
      </c>
      <c r="J7" s="101">
        <f t="shared" si="1"/>
        <v>90487116</v>
      </c>
      <c r="K7" s="101">
        <f t="shared" si="2"/>
        <v>90487116</v>
      </c>
    </row>
    <row r="8" spans="1:11" ht="15.75">
      <c r="A8" s="63" t="s">
        <v>146</v>
      </c>
      <c r="B8" s="143">
        <v>31257986</v>
      </c>
      <c r="C8" s="143">
        <v>46297831</v>
      </c>
      <c r="D8" s="143">
        <v>31856624</v>
      </c>
      <c r="E8" s="143">
        <v>0</v>
      </c>
      <c r="F8" s="143">
        <v>3635196</v>
      </c>
      <c r="G8" s="143">
        <v>3635196</v>
      </c>
      <c r="H8" s="101">
        <f t="shared" si="1"/>
        <v>31257986</v>
      </c>
      <c r="I8" s="101">
        <f t="shared" si="1"/>
        <v>49933027</v>
      </c>
      <c r="J8" s="101">
        <f t="shared" si="1"/>
        <v>35491820</v>
      </c>
      <c r="K8" s="101">
        <f t="shared" si="2"/>
        <v>35491820</v>
      </c>
    </row>
    <row r="9" spans="1:11" s="109" customFormat="1" ht="15.75">
      <c r="A9" s="139" t="s">
        <v>150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2"/>
        <v>0</v>
      </c>
    </row>
    <row r="10" spans="1:11" s="109" customFormat="1" ht="15.75">
      <c r="A10" s="139" t="s">
        <v>147</v>
      </c>
      <c r="B10" s="144">
        <v>16600000</v>
      </c>
      <c r="C10" s="144">
        <v>16232804</v>
      </c>
      <c r="D10" s="144">
        <v>11769389</v>
      </c>
      <c r="E10" s="144">
        <v>0</v>
      </c>
      <c r="F10" s="144">
        <v>0</v>
      </c>
      <c r="G10" s="144">
        <v>0</v>
      </c>
      <c r="H10" s="110">
        <f t="shared" si="1"/>
        <v>16600000</v>
      </c>
      <c r="I10" s="110">
        <f t="shared" si="1"/>
        <v>16232804</v>
      </c>
      <c r="J10" s="110">
        <f t="shared" si="1"/>
        <v>11769389</v>
      </c>
      <c r="K10" s="110">
        <f t="shared" si="2"/>
        <v>11769389</v>
      </c>
    </row>
    <row r="11" spans="1:11" ht="15.75">
      <c r="A11" s="139" t="s">
        <v>148</v>
      </c>
      <c r="B11" s="144">
        <v>15260808</v>
      </c>
      <c r="C11" s="144">
        <v>17468050</v>
      </c>
      <c r="D11" s="144">
        <v>16829147</v>
      </c>
      <c r="E11" s="144">
        <v>0</v>
      </c>
      <c r="F11" s="144">
        <v>1</v>
      </c>
      <c r="G11" s="144">
        <v>1</v>
      </c>
      <c r="H11" s="110">
        <f t="shared" si="1"/>
        <v>15260808</v>
      </c>
      <c r="I11" s="110">
        <f t="shared" si="1"/>
        <v>17468051</v>
      </c>
      <c r="J11" s="110">
        <f t="shared" si="1"/>
        <v>16829148</v>
      </c>
      <c r="K11" s="110">
        <f t="shared" si="2"/>
        <v>16829148</v>
      </c>
    </row>
    <row r="12" spans="1:11" ht="15.75">
      <c r="A12" s="120" t="s">
        <v>112</v>
      </c>
      <c r="B12" s="110">
        <f aca="true" t="shared" si="3" ref="B12:G12">B6+B10+B11+B9</f>
        <v>140129757</v>
      </c>
      <c r="C12" s="110">
        <f t="shared" si="3"/>
        <v>170485801</v>
      </c>
      <c r="D12" s="110">
        <f t="shared" si="3"/>
        <v>150942276</v>
      </c>
      <c r="E12" s="110">
        <f t="shared" si="3"/>
        <v>0</v>
      </c>
      <c r="F12" s="110">
        <f t="shared" si="3"/>
        <v>3635197</v>
      </c>
      <c r="G12" s="110">
        <f t="shared" si="3"/>
        <v>3635197</v>
      </c>
      <c r="H12" s="110">
        <f t="shared" si="1"/>
        <v>140129757</v>
      </c>
      <c r="I12" s="110">
        <f t="shared" si="1"/>
        <v>174120998</v>
      </c>
      <c r="J12" s="110">
        <f t="shared" si="1"/>
        <v>154577473</v>
      </c>
      <c r="K12" s="110">
        <f t="shared" si="2"/>
        <v>154577473</v>
      </c>
    </row>
    <row r="13" spans="1:11" ht="15.75">
      <c r="A13" s="120" t="s">
        <v>4</v>
      </c>
      <c r="B13" s="101"/>
      <c r="C13" s="101"/>
      <c r="D13" s="101"/>
      <c r="E13" s="101">
        <f>'kiadások össz'!E14-'bevételek össz'!E12</f>
        <v>44048000</v>
      </c>
      <c r="F13" s="101">
        <f>'kiadások össz'!F14-'bevételek össz'!F12</f>
        <v>49996404</v>
      </c>
      <c r="G13" s="101">
        <f>'kiadások össz'!G14-'bevételek össz'!G12</f>
        <v>48563283</v>
      </c>
      <c r="H13" s="110"/>
      <c r="I13" s="110"/>
      <c r="J13" s="110">
        <f>'kiadások össz'!I14-'bevételek össz'!J12</f>
        <v>40847465</v>
      </c>
      <c r="K13" s="110"/>
    </row>
    <row r="14" spans="1:11" ht="15.75">
      <c r="A14" s="120" t="s">
        <v>5</v>
      </c>
      <c r="B14" s="101">
        <f>B12-'kiadások össz'!B14-'kiadások össz'!B16</f>
        <v>29384732</v>
      </c>
      <c r="C14" s="101">
        <f>C12-'kiadások össz'!C14-'kiadások össz'!C16</f>
        <v>25612026</v>
      </c>
      <c r="D14" s="101">
        <f>D12-'kiadások össz'!D14-'kiadások össz'!D16</f>
        <v>44779822</v>
      </c>
      <c r="E14" s="101"/>
      <c r="F14" s="101"/>
      <c r="G14" s="101"/>
      <c r="H14" s="110">
        <f>H12-'kiadások össz'!H14</f>
        <v>-11582830</v>
      </c>
      <c r="I14" s="110">
        <f>I12-'kiadások össz'!I14</f>
        <v>-21303940</v>
      </c>
      <c r="J14" s="110" t="s">
        <v>90</v>
      </c>
      <c r="K14" s="110">
        <f>K12-'kiadások össz'!K14</f>
        <v>-703023</v>
      </c>
    </row>
    <row r="15" spans="1:11" s="109" customFormat="1" ht="19.5" customHeight="1">
      <c r="A15" s="127" t="s">
        <v>155</v>
      </c>
      <c r="B15" s="110">
        <v>12752733</v>
      </c>
      <c r="C15" s="110">
        <v>12752733</v>
      </c>
      <c r="D15" s="110">
        <v>12752733</v>
      </c>
      <c r="E15" s="110">
        <v>0</v>
      </c>
      <c r="F15" s="110">
        <v>375216</v>
      </c>
      <c r="G15" s="110">
        <v>375216</v>
      </c>
      <c r="H15" s="110">
        <f>B15+E15</f>
        <v>12752733</v>
      </c>
      <c r="I15" s="110">
        <f>C15+F15</f>
        <v>13127949</v>
      </c>
      <c r="J15" s="110">
        <f>D15+G15</f>
        <v>13127949</v>
      </c>
      <c r="K15" s="110">
        <f>D15+G15</f>
        <v>13127949</v>
      </c>
    </row>
    <row r="16" spans="1:11" ht="19.5" customHeight="1">
      <c r="A16" s="36" t="s">
        <v>153</v>
      </c>
      <c r="B16" s="101"/>
      <c r="C16" s="101"/>
      <c r="D16" s="101"/>
      <c r="E16" s="101">
        <v>44048000</v>
      </c>
      <c r="F16" s="101">
        <v>49621188</v>
      </c>
      <c r="G16" s="101">
        <v>49621188</v>
      </c>
      <c r="H16" s="110">
        <v>0</v>
      </c>
      <c r="I16" s="110">
        <v>0</v>
      </c>
      <c r="J16" s="110">
        <v>0</v>
      </c>
      <c r="K16" s="110">
        <v>0</v>
      </c>
    </row>
    <row r="17" spans="1:11" s="109" customFormat="1" ht="19.5" customHeight="1">
      <c r="A17" s="36" t="s">
        <v>120</v>
      </c>
      <c r="B17" s="110">
        <v>0</v>
      </c>
      <c r="C17" s="110">
        <v>0</v>
      </c>
      <c r="D17" s="110">
        <v>3067044</v>
      </c>
      <c r="E17" s="110"/>
      <c r="F17" s="110"/>
      <c r="G17" s="110"/>
      <c r="H17" s="110">
        <f>B17+E17</f>
        <v>0</v>
      </c>
      <c r="I17" s="110">
        <f>C17+F17</f>
        <v>0</v>
      </c>
      <c r="J17" s="110">
        <f>D17+G17</f>
        <v>3067044</v>
      </c>
      <c r="K17" s="110">
        <f>D17+G17</f>
        <v>3067044</v>
      </c>
    </row>
    <row r="18" spans="1:11" s="147" customFormat="1" ht="27.75" customHeight="1">
      <c r="A18" s="145" t="s">
        <v>0</v>
      </c>
      <c r="B18" s="146">
        <f aca="true" t="shared" si="4" ref="B18:J18">B12+B15+B16+B17</f>
        <v>152882490</v>
      </c>
      <c r="C18" s="146">
        <f t="shared" si="4"/>
        <v>183238534</v>
      </c>
      <c r="D18" s="146">
        <f t="shared" si="4"/>
        <v>166762053</v>
      </c>
      <c r="E18" s="146">
        <f>E12+E15+E16+E17</f>
        <v>44048000</v>
      </c>
      <c r="F18" s="146">
        <f>F12+F15+F16+F17</f>
        <v>53631601</v>
      </c>
      <c r="G18" s="154">
        <f t="shared" si="4"/>
        <v>53631601</v>
      </c>
      <c r="H18" s="154">
        <f t="shared" si="4"/>
        <v>152882490</v>
      </c>
      <c r="I18" s="154">
        <f t="shared" si="4"/>
        <v>187248947</v>
      </c>
      <c r="J18" s="154">
        <f t="shared" si="4"/>
        <v>170772466</v>
      </c>
      <c r="K18" s="154">
        <f>K12+K15+K16+K17</f>
        <v>170772466</v>
      </c>
    </row>
    <row r="19" spans="1:11" s="109" customFormat="1" ht="15.75">
      <c r="A19" s="43" t="s">
        <v>151</v>
      </c>
      <c r="B19" s="110">
        <f aca="true" t="shared" si="5" ref="B19:G19">SUM(B20:B21)</f>
        <v>26881367</v>
      </c>
      <c r="C19" s="110">
        <f t="shared" si="5"/>
        <v>113252702</v>
      </c>
      <c r="D19" s="110">
        <f t="shared" si="5"/>
        <v>111439515</v>
      </c>
      <c r="E19" s="110">
        <f t="shared" si="5"/>
        <v>0</v>
      </c>
      <c r="F19" s="110">
        <f t="shared" si="5"/>
        <v>0</v>
      </c>
      <c r="G19" s="110">
        <f t="shared" si="5"/>
        <v>0</v>
      </c>
      <c r="H19" s="110">
        <f aca="true" t="shared" si="6" ref="H19:J24">B19+E19</f>
        <v>26881367</v>
      </c>
      <c r="I19" s="110">
        <f t="shared" si="6"/>
        <v>113252702</v>
      </c>
      <c r="J19" s="110">
        <f t="shared" si="6"/>
        <v>111439515</v>
      </c>
      <c r="K19" s="110">
        <f aca="true" t="shared" si="7" ref="K19:K24">D19+G19</f>
        <v>111439515</v>
      </c>
    </row>
    <row r="20" spans="1:11" ht="15.75">
      <c r="A20" s="63" t="s">
        <v>244</v>
      </c>
      <c r="B20" s="101">
        <v>0</v>
      </c>
      <c r="C20" s="101">
        <v>0</v>
      </c>
      <c r="D20" s="101">
        <v>0</v>
      </c>
      <c r="E20" s="101"/>
      <c r="F20" s="101"/>
      <c r="G20" s="101"/>
      <c r="H20" s="101">
        <f>B20+E20</f>
        <v>0</v>
      </c>
      <c r="I20" s="101">
        <f>C20+F20</f>
        <v>0</v>
      </c>
      <c r="J20" s="101"/>
      <c r="K20" s="101">
        <f t="shared" si="7"/>
        <v>0</v>
      </c>
    </row>
    <row r="21" spans="1:11" ht="15.75">
      <c r="A21" s="63" t="s">
        <v>245</v>
      </c>
      <c r="B21" s="101">
        <v>26881367</v>
      </c>
      <c r="C21" s="101">
        <v>113252702</v>
      </c>
      <c r="D21" s="101">
        <v>111439515</v>
      </c>
      <c r="E21" s="101">
        <v>0</v>
      </c>
      <c r="F21" s="101">
        <v>0</v>
      </c>
      <c r="G21" s="101">
        <v>0</v>
      </c>
      <c r="H21" s="101">
        <f>B21+E21</f>
        <v>26881367</v>
      </c>
      <c r="I21" s="101">
        <f>C21+F21</f>
        <v>113252702</v>
      </c>
      <c r="J21" s="101"/>
      <c r="K21" s="101">
        <f t="shared" si="7"/>
        <v>111439515</v>
      </c>
    </row>
    <row r="22" spans="1:11" s="109" customFormat="1" ht="15.75">
      <c r="A22" s="43" t="s">
        <v>149</v>
      </c>
      <c r="B22" s="110">
        <v>0</v>
      </c>
      <c r="C22" s="110">
        <v>0</v>
      </c>
      <c r="D22" s="110">
        <v>0</v>
      </c>
      <c r="E22" s="110"/>
      <c r="F22" s="110"/>
      <c r="G22" s="110"/>
      <c r="H22" s="110">
        <f t="shared" si="6"/>
        <v>0</v>
      </c>
      <c r="I22" s="110">
        <f t="shared" si="6"/>
        <v>0</v>
      </c>
      <c r="J22" s="110">
        <f t="shared" si="6"/>
        <v>0</v>
      </c>
      <c r="K22" s="110">
        <f t="shared" si="7"/>
        <v>0</v>
      </c>
    </row>
    <row r="23" spans="1:11" s="109" customFormat="1" ht="15.75">
      <c r="A23" s="43" t="s">
        <v>152</v>
      </c>
      <c r="B23" s="110">
        <v>0</v>
      </c>
      <c r="C23" s="110">
        <v>23826352</v>
      </c>
      <c r="D23" s="110">
        <v>23826352</v>
      </c>
      <c r="E23" s="110"/>
      <c r="F23" s="110"/>
      <c r="G23" s="110"/>
      <c r="H23" s="110">
        <f t="shared" si="6"/>
        <v>0</v>
      </c>
      <c r="I23" s="110">
        <f t="shared" si="6"/>
        <v>23826352</v>
      </c>
      <c r="J23" s="110">
        <f t="shared" si="6"/>
        <v>23826352</v>
      </c>
      <c r="K23" s="110">
        <f t="shared" si="7"/>
        <v>23826352</v>
      </c>
    </row>
    <row r="24" spans="1:11" ht="15.75">
      <c r="A24" s="36" t="s">
        <v>120</v>
      </c>
      <c r="B24" s="110">
        <v>0</v>
      </c>
      <c r="C24" s="110">
        <v>0</v>
      </c>
      <c r="D24" s="110">
        <v>0</v>
      </c>
      <c r="E24" s="110"/>
      <c r="F24" s="110"/>
      <c r="G24" s="110"/>
      <c r="H24" s="110">
        <f t="shared" si="6"/>
        <v>0</v>
      </c>
      <c r="I24" s="110">
        <f t="shared" si="6"/>
        <v>0</v>
      </c>
      <c r="J24" s="110">
        <f t="shared" si="6"/>
        <v>0</v>
      </c>
      <c r="K24" s="110">
        <f t="shared" si="7"/>
        <v>0</v>
      </c>
    </row>
    <row r="25" spans="1:11" ht="15.75">
      <c r="A25" s="120" t="s">
        <v>3</v>
      </c>
      <c r="B25" s="110">
        <f aca="true" t="shared" si="8" ref="B25:J25">B19+B22+B23+B24</f>
        <v>26881367</v>
      </c>
      <c r="C25" s="110">
        <f t="shared" si="8"/>
        <v>137079054</v>
      </c>
      <c r="D25" s="110">
        <f t="shared" si="8"/>
        <v>135265867</v>
      </c>
      <c r="E25" s="110">
        <f>E19+E22+E23</f>
        <v>0</v>
      </c>
      <c r="F25" s="110">
        <f t="shared" si="8"/>
        <v>0</v>
      </c>
      <c r="G25" s="110">
        <f t="shared" si="8"/>
        <v>0</v>
      </c>
      <c r="H25" s="110">
        <f t="shared" si="8"/>
        <v>26881367</v>
      </c>
      <c r="I25" s="110">
        <f t="shared" si="8"/>
        <v>137079054</v>
      </c>
      <c r="J25" s="110">
        <f t="shared" si="8"/>
        <v>135265867</v>
      </c>
      <c r="K25" s="110">
        <f>K19+K22+K23+K24</f>
        <v>135265867</v>
      </c>
    </row>
    <row r="26" spans="1:11" ht="15.75">
      <c r="A26" s="120" t="s">
        <v>6</v>
      </c>
      <c r="B26" s="110">
        <f>'kiadások össz'!B25-'bevételek össz'!B25</f>
        <v>211577741</v>
      </c>
      <c r="C26" s="110">
        <f>'kiadások össz'!C25-'bevételek össz'!C25</f>
        <v>202231847</v>
      </c>
      <c r="D26" s="110">
        <f>'kiadások össz'!D25-'bevételek össz'!D25</f>
        <v>-12439438</v>
      </c>
      <c r="E26" s="101">
        <v>0</v>
      </c>
      <c r="F26" s="101">
        <f>F25-'kiadások össz'!F25</f>
        <v>0</v>
      </c>
      <c r="G26" s="101">
        <f>G25-'kiadások össz'!G25</f>
        <v>0</v>
      </c>
      <c r="H26" s="110">
        <f aca="true" t="shared" si="9" ref="H26:J29">B26+E26</f>
        <v>211577741</v>
      </c>
      <c r="I26" s="110">
        <f>C26+F26</f>
        <v>202231847</v>
      </c>
      <c r="J26" s="110">
        <f>D26+G26</f>
        <v>-12439438</v>
      </c>
      <c r="K26" s="110">
        <f>D26+G26</f>
        <v>-12439438</v>
      </c>
    </row>
    <row r="27" spans="1:11" ht="15.75">
      <c r="A27" s="120" t="s">
        <v>7</v>
      </c>
      <c r="B27" s="101"/>
      <c r="C27" s="101"/>
      <c r="D27" s="101"/>
      <c r="E27" s="101"/>
      <c r="F27" s="101"/>
      <c r="G27" s="101"/>
      <c r="H27" s="110">
        <f t="shared" si="9"/>
        <v>0</v>
      </c>
      <c r="I27" s="110">
        <f>C27+F27</f>
        <v>0</v>
      </c>
      <c r="J27" s="110">
        <f>D27+G27</f>
        <v>0</v>
      </c>
      <c r="K27" s="110">
        <f>D27+G27</f>
        <v>0</v>
      </c>
    </row>
    <row r="28" spans="1:11" s="109" customFormat="1" ht="20.25" customHeight="1">
      <c r="A28" s="127" t="s">
        <v>156</v>
      </c>
      <c r="B28" s="110">
        <v>213488276</v>
      </c>
      <c r="C28" s="110">
        <v>213488276</v>
      </c>
      <c r="D28" s="110">
        <v>213488276</v>
      </c>
      <c r="E28" s="110"/>
      <c r="F28" s="110"/>
      <c r="G28" s="110"/>
      <c r="H28" s="110">
        <f t="shared" si="9"/>
        <v>213488276</v>
      </c>
      <c r="I28" s="110">
        <f t="shared" si="9"/>
        <v>213488276</v>
      </c>
      <c r="J28" s="110">
        <f t="shared" si="9"/>
        <v>213488276</v>
      </c>
      <c r="K28" s="110">
        <f>D28+G28</f>
        <v>213488276</v>
      </c>
    </row>
    <row r="29" spans="1:11" ht="15.75">
      <c r="A29" s="36" t="s">
        <v>153</v>
      </c>
      <c r="B29" s="110">
        <v>0</v>
      </c>
      <c r="C29" s="110">
        <v>0</v>
      </c>
      <c r="D29" s="110">
        <v>0</v>
      </c>
      <c r="E29" s="110"/>
      <c r="F29" s="110"/>
      <c r="G29" s="110"/>
      <c r="H29" s="110">
        <f t="shared" si="9"/>
        <v>0</v>
      </c>
      <c r="I29" s="110">
        <f t="shared" si="9"/>
        <v>0</v>
      </c>
      <c r="J29" s="110">
        <f t="shared" si="9"/>
        <v>0</v>
      </c>
      <c r="K29" s="110">
        <f>D29+G29</f>
        <v>0</v>
      </c>
    </row>
    <row r="30" spans="1:11" ht="15.75">
      <c r="A30" s="36" t="s">
        <v>931</v>
      </c>
      <c r="B30" s="110"/>
      <c r="C30" s="110">
        <v>0</v>
      </c>
      <c r="D30" s="110">
        <v>0</v>
      </c>
      <c r="E30" s="110"/>
      <c r="F30" s="110"/>
      <c r="G30" s="110"/>
      <c r="H30" s="110">
        <f>B30+E30</f>
        <v>0</v>
      </c>
      <c r="I30" s="110">
        <f>C30+F30</f>
        <v>0</v>
      </c>
      <c r="J30" s="110">
        <f>D30+G30</f>
        <v>0</v>
      </c>
      <c r="K30" s="110">
        <f>D30+G30</f>
        <v>0</v>
      </c>
    </row>
    <row r="31" spans="1:11" s="147" customFormat="1" ht="30" customHeight="1">
      <c r="A31" s="145" t="s">
        <v>1</v>
      </c>
      <c r="B31" s="146">
        <f aca="true" t="shared" si="10" ref="B31:J31">B25+B28+B29+B30</f>
        <v>240369643</v>
      </c>
      <c r="C31" s="146">
        <f t="shared" si="10"/>
        <v>350567330</v>
      </c>
      <c r="D31" s="146">
        <f t="shared" si="10"/>
        <v>348754143</v>
      </c>
      <c r="E31" s="146">
        <f t="shared" si="10"/>
        <v>0</v>
      </c>
      <c r="F31" s="146">
        <f t="shared" si="10"/>
        <v>0</v>
      </c>
      <c r="G31" s="146">
        <f t="shared" si="10"/>
        <v>0</v>
      </c>
      <c r="H31" s="146">
        <f t="shared" si="10"/>
        <v>240369643</v>
      </c>
      <c r="I31" s="146">
        <f t="shared" si="10"/>
        <v>350567330</v>
      </c>
      <c r="J31" s="146">
        <f t="shared" si="10"/>
        <v>348754143</v>
      </c>
      <c r="K31" s="146">
        <f>K25+K28+K29+K30</f>
        <v>348754143</v>
      </c>
    </row>
    <row r="32" spans="1:11" s="147" customFormat="1" ht="30.75" customHeight="1">
      <c r="A32" s="148" t="s">
        <v>8</v>
      </c>
      <c r="B32" s="149">
        <f aca="true" t="shared" si="11" ref="B32:G32">SUM(B18,B31)</f>
        <v>393252133</v>
      </c>
      <c r="C32" s="149">
        <f t="shared" si="11"/>
        <v>533805864</v>
      </c>
      <c r="D32" s="149">
        <f t="shared" si="11"/>
        <v>515516196</v>
      </c>
      <c r="E32" s="149">
        <f t="shared" si="11"/>
        <v>44048000</v>
      </c>
      <c r="F32" s="149">
        <f t="shared" si="11"/>
        <v>53631601</v>
      </c>
      <c r="G32" s="149">
        <f t="shared" si="11"/>
        <v>53631601</v>
      </c>
      <c r="H32" s="146">
        <f>B32+E32-E16+E25</f>
        <v>393252133</v>
      </c>
      <c r="I32" s="146">
        <f>C32+F32-F16</f>
        <v>537816277</v>
      </c>
      <c r="J32" s="146">
        <f>D32+G32-G32+G12</f>
        <v>519151393</v>
      </c>
      <c r="K32" s="146">
        <f>D32+G32-G16</f>
        <v>519526609</v>
      </c>
    </row>
    <row r="33" spans="2:7" ht="15.75" hidden="1">
      <c r="B33" s="117">
        <v>102113</v>
      </c>
      <c r="C33" s="117">
        <v>110235</v>
      </c>
      <c r="D33" s="117">
        <v>58922</v>
      </c>
      <c r="F33" s="117">
        <v>1628</v>
      </c>
      <c r="G33" s="117">
        <v>1618</v>
      </c>
    </row>
    <row r="34" spans="2:7" ht="15.75" hidden="1">
      <c r="B34" s="117">
        <v>4238</v>
      </c>
      <c r="C34" s="117">
        <v>12238</v>
      </c>
      <c r="D34" s="117">
        <v>8000</v>
      </c>
      <c r="E34" s="117">
        <v>32976</v>
      </c>
      <c r="F34" s="117">
        <v>32976</v>
      </c>
      <c r="G34" s="117">
        <v>17833</v>
      </c>
    </row>
    <row r="36" spans="8:11" ht="15.75" hidden="1">
      <c r="H36" s="117">
        <v>102113</v>
      </c>
      <c r="I36" s="117">
        <v>123988</v>
      </c>
      <c r="K36" s="117">
        <v>116253</v>
      </c>
    </row>
    <row r="37" spans="8:11" ht="15.75" hidden="1">
      <c r="H37" s="117">
        <v>37214</v>
      </c>
      <c r="I37" s="117">
        <v>47078</v>
      </c>
      <c r="K37" s="117">
        <v>47078</v>
      </c>
    </row>
    <row r="38" spans="8:11" ht="15.75" hidden="1">
      <c r="H38" s="117">
        <f>SUM(H36:H37)</f>
        <v>139327</v>
      </c>
      <c r="I38" s="117">
        <f>SUM(I36:I37)</f>
        <v>171066</v>
      </c>
      <c r="J38" s="117">
        <f>SUM(J36:J37)</f>
        <v>0</v>
      </c>
      <c r="K38" s="117">
        <f>SUM(K36:K37)</f>
        <v>163331</v>
      </c>
    </row>
    <row r="39" spans="8:11" ht="15.75" hidden="1">
      <c r="H39" s="117">
        <v>-32976</v>
      </c>
      <c r="I39" s="117">
        <v>-33699</v>
      </c>
      <c r="K39" s="117">
        <v>-33699</v>
      </c>
    </row>
    <row r="40" spans="8:11" ht="15.75" hidden="1">
      <c r="H40" s="117">
        <f>SUM(H38:H39)</f>
        <v>106351</v>
      </c>
      <c r="I40" s="117">
        <f>SUM(I38:I39)</f>
        <v>137367</v>
      </c>
      <c r="J40" s="117">
        <f>SUM(J38:J39)</f>
        <v>0</v>
      </c>
      <c r="K40" s="117">
        <f>SUM(K38:K39)</f>
        <v>129632</v>
      </c>
    </row>
  </sheetData>
  <sheetProtection/>
  <mergeCells count="2">
    <mergeCell ref="A3:K3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&amp;C1. melléklet a 6/2020. (VII.16.) önkormányzati rendelethez&amp;X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K30" sqref="A1:K30"/>
    </sheetView>
  </sheetViews>
  <sheetFormatPr defaultColWidth="9.140625" defaultRowHeight="12.75"/>
  <cols>
    <col min="1" max="1" width="50.421875" style="2" customWidth="1"/>
    <col min="2" max="4" width="18.7109375" style="3" customWidth="1"/>
    <col min="5" max="7" width="16.57421875" style="3" customWidth="1"/>
    <col min="8" max="9" width="17.57421875" style="3" customWidth="1"/>
    <col min="10" max="10" width="17.57421875" style="3" hidden="1" customWidth="1"/>
    <col min="11" max="11" width="17.57421875" style="3" customWidth="1"/>
    <col min="12" max="16384" width="9.140625" style="2" customWidth="1"/>
  </cols>
  <sheetData>
    <row r="1" spans="1:11" s="1" customFormat="1" ht="15.75">
      <c r="A1" s="407" t="s">
        <v>202</v>
      </c>
      <c r="B1" s="408"/>
      <c r="C1" s="408"/>
      <c r="D1" s="408"/>
      <c r="E1" s="408"/>
      <c r="F1" s="408"/>
      <c r="G1" s="408"/>
      <c r="H1" s="408"/>
      <c r="I1" s="406"/>
      <c r="J1" s="406"/>
      <c r="K1" s="406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8"/>
      <c r="I2" s="406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268</v>
      </c>
    </row>
    <row r="6" spans="1:11" s="1" customFormat="1" ht="31.5">
      <c r="A6" s="113" t="s">
        <v>581</v>
      </c>
      <c r="B6" s="10">
        <f aca="true" t="shared" si="0" ref="B6:J6">SUM(B7:B16)</f>
        <v>24131320</v>
      </c>
      <c r="C6" s="10">
        <f t="shared" si="0"/>
        <v>24131320</v>
      </c>
      <c r="D6" s="10">
        <f t="shared" si="0"/>
        <v>12235714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24131320</v>
      </c>
      <c r="I6" s="10">
        <f t="shared" si="0"/>
        <v>24131320</v>
      </c>
      <c r="J6" s="10">
        <f t="shared" si="0"/>
        <v>12235714</v>
      </c>
      <c r="K6" s="10">
        <f>SUM(K7:K16)</f>
        <v>12235714</v>
      </c>
    </row>
    <row r="7" spans="1:11" ht="15.75">
      <c r="A7" s="8" t="s">
        <v>206</v>
      </c>
      <c r="B7" s="6"/>
      <c r="C7" s="6"/>
      <c r="D7" s="6"/>
      <c r="E7" s="6"/>
      <c r="F7" s="6"/>
      <c r="G7" s="6"/>
      <c r="H7" s="6">
        <f aca="true" t="shared" si="1" ref="H7:H16">B7+E7</f>
        <v>0</v>
      </c>
      <c r="I7" s="6">
        <f aca="true" t="shared" si="2" ref="I7:I16">C7+F7</f>
        <v>0</v>
      </c>
      <c r="J7" s="6">
        <f aca="true" t="shared" si="3" ref="J7:J16">D7+G7</f>
        <v>0</v>
      </c>
      <c r="K7" s="6">
        <f>D7+G7</f>
        <v>0</v>
      </c>
    </row>
    <row r="8" spans="1:11" ht="15.75">
      <c r="A8" s="8" t="s">
        <v>170</v>
      </c>
      <c r="B8" s="6"/>
      <c r="C8" s="6"/>
      <c r="D8" s="6"/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aca="true" t="shared" si="4" ref="K8:K16">D8+G8</f>
        <v>0</v>
      </c>
    </row>
    <row r="9" spans="1:11" ht="31.5">
      <c r="A9" s="8" t="s">
        <v>171</v>
      </c>
      <c r="B9" s="6">
        <v>10147206</v>
      </c>
      <c r="C9" s="6">
        <v>10147206</v>
      </c>
      <c r="D9" s="6"/>
      <c r="E9" s="6"/>
      <c r="F9" s="6"/>
      <c r="G9" s="6"/>
      <c r="H9" s="6">
        <f t="shared" si="1"/>
        <v>10147206</v>
      </c>
      <c r="I9" s="6">
        <f t="shared" si="2"/>
        <v>10147206</v>
      </c>
      <c r="J9" s="6">
        <f t="shared" si="3"/>
        <v>0</v>
      </c>
      <c r="K9" s="6">
        <f t="shared" si="4"/>
        <v>0</v>
      </c>
    </row>
    <row r="10" spans="1:11" ht="15.75">
      <c r="A10" s="8" t="s">
        <v>172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ht="15.75">
      <c r="A11" s="8" t="s">
        <v>173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15.75">
      <c r="A12" s="8" t="s">
        <v>174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</row>
    <row r="13" spans="1:11" ht="31.5">
      <c r="A13" s="8" t="s">
        <v>175</v>
      </c>
      <c r="B13" s="6"/>
      <c r="C13" s="6"/>
      <c r="D13" s="6"/>
      <c r="E13" s="6"/>
      <c r="F13" s="6"/>
      <c r="G13" s="6"/>
      <c r="H13" s="6">
        <f t="shared" si="1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</row>
    <row r="14" spans="1:11" ht="15.75">
      <c r="A14" s="8" t="s">
        <v>176</v>
      </c>
      <c r="B14" s="6">
        <v>13984114</v>
      </c>
      <c r="C14" s="6">
        <v>13984114</v>
      </c>
      <c r="D14" s="6">
        <v>12235714</v>
      </c>
      <c r="E14" s="6"/>
      <c r="F14" s="6"/>
      <c r="G14" s="6"/>
      <c r="H14" s="6">
        <f t="shared" si="1"/>
        <v>13984114</v>
      </c>
      <c r="I14" s="6">
        <f t="shared" si="2"/>
        <v>13984114</v>
      </c>
      <c r="J14" s="6">
        <f t="shared" si="3"/>
        <v>12235714</v>
      </c>
      <c r="K14" s="6">
        <f t="shared" si="4"/>
        <v>12235714</v>
      </c>
    </row>
    <row r="15" spans="1:11" ht="31.5">
      <c r="A15" s="8" t="s">
        <v>177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178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customHeight="1">
      <c r="A17" s="131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30" customHeight="1">
      <c r="A18" s="131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78.75">
      <c r="A19" s="4" t="s">
        <v>11</v>
      </c>
      <c r="B19" s="12" t="s">
        <v>234</v>
      </c>
      <c r="C19" s="12" t="s">
        <v>235</v>
      </c>
      <c r="D19" s="12" t="s">
        <v>242</v>
      </c>
      <c r="E19" s="12" t="s">
        <v>236</v>
      </c>
      <c r="F19" s="12" t="s">
        <v>237</v>
      </c>
      <c r="G19" s="12" t="s">
        <v>238</v>
      </c>
      <c r="H19" s="78" t="s">
        <v>239</v>
      </c>
      <c r="I19" s="78" t="s">
        <v>240</v>
      </c>
      <c r="J19" s="78" t="s">
        <v>241</v>
      </c>
      <c r="K19" s="78" t="s">
        <v>268</v>
      </c>
    </row>
    <row r="20" spans="1:11" s="1" customFormat="1" ht="31.5">
      <c r="A20" s="113" t="s">
        <v>582</v>
      </c>
      <c r="B20" s="10">
        <f aca="true" t="shared" si="5" ref="B20:J20">SUM(B21:B30)</f>
        <v>24806223</v>
      </c>
      <c r="C20" s="10">
        <f t="shared" si="5"/>
        <v>24806223</v>
      </c>
      <c r="D20" s="10">
        <f t="shared" si="5"/>
        <v>22896585</v>
      </c>
      <c r="E20" s="10">
        <f t="shared" si="5"/>
        <v>0</v>
      </c>
      <c r="F20" s="10">
        <f t="shared" si="5"/>
        <v>0</v>
      </c>
      <c r="G20" s="10">
        <f t="shared" si="5"/>
        <v>0</v>
      </c>
      <c r="H20" s="10">
        <f t="shared" si="5"/>
        <v>24806223</v>
      </c>
      <c r="I20" s="10">
        <f t="shared" si="5"/>
        <v>24806223</v>
      </c>
      <c r="J20" s="10">
        <f t="shared" si="5"/>
        <v>22896585</v>
      </c>
      <c r="K20" s="10">
        <f>SUM(K21:K30)</f>
        <v>22896585</v>
      </c>
    </row>
    <row r="21" spans="1:11" ht="15.75">
      <c r="A21" s="8" t="s">
        <v>206</v>
      </c>
      <c r="B21" s="6"/>
      <c r="C21" s="6"/>
      <c r="D21" s="6"/>
      <c r="E21" s="6"/>
      <c r="F21" s="6"/>
      <c r="G21" s="6"/>
      <c r="H21" s="6">
        <f>B21+E21</f>
        <v>0</v>
      </c>
      <c r="I21" s="6">
        <f>C21+F21</f>
        <v>0</v>
      </c>
      <c r="J21" s="6">
        <f>D21+G21</f>
        <v>0</v>
      </c>
      <c r="K21" s="6">
        <f>D21+G21</f>
        <v>0</v>
      </c>
    </row>
    <row r="22" spans="1:11" ht="15.75">
      <c r="A22" s="8" t="s">
        <v>170</v>
      </c>
      <c r="B22" s="6"/>
      <c r="C22" s="6"/>
      <c r="D22" s="6"/>
      <c r="E22" s="6"/>
      <c r="F22" s="6"/>
      <c r="G22" s="6"/>
      <c r="H22" s="6"/>
      <c r="I22" s="6"/>
      <c r="J22" s="6"/>
      <c r="K22" s="6">
        <f aca="true" t="shared" si="6" ref="K22:K30">D22+G22</f>
        <v>0</v>
      </c>
    </row>
    <row r="23" spans="1:11" ht="31.5">
      <c r="A23" s="8" t="s">
        <v>171</v>
      </c>
      <c r="B23" s="6">
        <v>23064223</v>
      </c>
      <c r="C23" s="6">
        <v>23064223</v>
      </c>
      <c r="D23" s="6">
        <v>22896585</v>
      </c>
      <c r="E23" s="6"/>
      <c r="F23" s="6"/>
      <c r="G23" s="6"/>
      <c r="H23" s="6">
        <f aca="true" t="shared" si="7" ref="H23:H30">B23+E23</f>
        <v>23064223</v>
      </c>
      <c r="I23" s="6">
        <f aca="true" t="shared" si="8" ref="I23:I30">C23+F23</f>
        <v>23064223</v>
      </c>
      <c r="J23" s="6">
        <f aca="true" t="shared" si="9" ref="J23:J30">D23+G23</f>
        <v>22896585</v>
      </c>
      <c r="K23" s="6">
        <f t="shared" si="6"/>
        <v>22896585</v>
      </c>
    </row>
    <row r="24" spans="1:11" ht="15.75">
      <c r="A24" s="8" t="s">
        <v>172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8"/>
        <v>0</v>
      </c>
      <c r="J24" s="6">
        <f t="shared" si="9"/>
        <v>0</v>
      </c>
      <c r="K24" s="6">
        <f t="shared" si="6"/>
        <v>0</v>
      </c>
    </row>
    <row r="25" spans="1:11" ht="15.75">
      <c r="A25" s="8" t="s">
        <v>173</v>
      </c>
      <c r="B25" s="6"/>
      <c r="C25" s="6"/>
      <c r="D25" s="6"/>
      <c r="E25" s="6"/>
      <c r="F25" s="6"/>
      <c r="G25" s="6"/>
      <c r="H25" s="6">
        <f t="shared" si="7"/>
        <v>0</v>
      </c>
      <c r="I25" s="6">
        <f t="shared" si="8"/>
        <v>0</v>
      </c>
      <c r="J25" s="6">
        <f t="shared" si="9"/>
        <v>0</v>
      </c>
      <c r="K25" s="6">
        <f t="shared" si="6"/>
        <v>0</v>
      </c>
    </row>
    <row r="26" spans="1:11" ht="15.75">
      <c r="A26" s="8" t="s">
        <v>174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8"/>
        <v>0</v>
      </c>
      <c r="J26" s="6">
        <f t="shared" si="9"/>
        <v>0</v>
      </c>
      <c r="K26" s="6">
        <f t="shared" si="6"/>
        <v>0</v>
      </c>
    </row>
    <row r="27" spans="1:11" s="1" customFormat="1" ht="31.5">
      <c r="A27" s="8" t="s">
        <v>175</v>
      </c>
      <c r="B27" s="6"/>
      <c r="C27" s="6"/>
      <c r="D27" s="6"/>
      <c r="E27" s="10"/>
      <c r="F27" s="10"/>
      <c r="G27" s="10"/>
      <c r="H27" s="6">
        <f t="shared" si="7"/>
        <v>0</v>
      </c>
      <c r="I27" s="6">
        <f t="shared" si="8"/>
        <v>0</v>
      </c>
      <c r="J27" s="6">
        <f t="shared" si="9"/>
        <v>0</v>
      </c>
      <c r="K27" s="6">
        <f t="shared" si="6"/>
        <v>0</v>
      </c>
    </row>
    <row r="28" spans="1:11" ht="15.75">
      <c r="A28" s="8" t="s">
        <v>176</v>
      </c>
      <c r="B28" s="6">
        <v>1742000</v>
      </c>
      <c r="C28" s="6">
        <v>1742000</v>
      </c>
      <c r="D28" s="6"/>
      <c r="E28" s="6"/>
      <c r="F28" s="6"/>
      <c r="G28" s="6"/>
      <c r="H28" s="6">
        <f t="shared" si="7"/>
        <v>1742000</v>
      </c>
      <c r="I28" s="6">
        <f t="shared" si="8"/>
        <v>1742000</v>
      </c>
      <c r="J28" s="6">
        <f t="shared" si="9"/>
        <v>0</v>
      </c>
      <c r="K28" s="6">
        <f t="shared" si="6"/>
        <v>0</v>
      </c>
    </row>
    <row r="29" spans="1:11" ht="31.5">
      <c r="A29" s="8" t="s">
        <v>177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8"/>
        <v>0</v>
      </c>
      <c r="J29" s="6">
        <f t="shared" si="9"/>
        <v>0</v>
      </c>
      <c r="K29" s="6">
        <f t="shared" si="6"/>
        <v>0</v>
      </c>
    </row>
    <row r="30" spans="1:11" ht="31.5">
      <c r="A30" s="8" t="s">
        <v>178</v>
      </c>
      <c r="B30" s="6"/>
      <c r="C30" s="6"/>
      <c r="D30" s="6"/>
      <c r="E30" s="6"/>
      <c r="F30" s="6"/>
      <c r="G30" s="6"/>
      <c r="H30" s="6">
        <f t="shared" si="7"/>
        <v>0</v>
      </c>
      <c r="I30" s="6">
        <f t="shared" si="8"/>
        <v>0</v>
      </c>
      <c r="J30" s="6">
        <f t="shared" si="9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&amp;C10. melléklet a  6/2020. (VII.16.)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J30" sqref="A1:K30"/>
    </sheetView>
  </sheetViews>
  <sheetFormatPr defaultColWidth="9.140625" defaultRowHeight="12.75"/>
  <cols>
    <col min="1" max="1" width="46.28125" style="2" customWidth="1"/>
    <col min="2" max="4" width="18.8515625" style="3" customWidth="1"/>
    <col min="5" max="7" width="19.421875" style="3" customWidth="1"/>
    <col min="8" max="10" width="18.57421875" style="3" customWidth="1"/>
    <col min="11" max="11" width="18.57421875" style="3" hidden="1" customWidth="1"/>
    <col min="12" max="16384" width="9.140625" style="2" customWidth="1"/>
  </cols>
  <sheetData>
    <row r="1" spans="1:11" s="1" customFormat="1" ht="15.75">
      <c r="A1" s="407" t="s">
        <v>207</v>
      </c>
      <c r="B1" s="408"/>
      <c r="C1" s="408"/>
      <c r="D1" s="408"/>
      <c r="E1" s="408"/>
      <c r="F1" s="408"/>
      <c r="G1" s="408"/>
      <c r="H1" s="408"/>
      <c r="I1" s="408"/>
      <c r="J1" s="406"/>
      <c r="K1" s="406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8"/>
      <c r="I2" s="408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63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241</v>
      </c>
    </row>
    <row r="6" spans="1:11" s="1" customFormat="1" ht="31.5">
      <c r="A6" s="14" t="s">
        <v>208</v>
      </c>
      <c r="B6" s="125">
        <f>SUM(B7:B16)</f>
        <v>2200000</v>
      </c>
      <c r="C6" s="125">
        <f aca="true" t="shared" si="0" ref="C6:K6">SUM(C7:C16)</f>
        <v>10774600</v>
      </c>
      <c r="D6" s="125">
        <f t="shared" si="0"/>
        <v>10259600</v>
      </c>
      <c r="E6" s="125">
        <f t="shared" si="0"/>
        <v>0</v>
      </c>
      <c r="F6" s="125">
        <f t="shared" si="0"/>
        <v>0</v>
      </c>
      <c r="G6" s="125">
        <f t="shared" si="0"/>
        <v>0</v>
      </c>
      <c r="H6" s="125">
        <f t="shared" si="0"/>
        <v>2200000</v>
      </c>
      <c r="I6" s="125">
        <f>C6+F6</f>
        <v>10774600</v>
      </c>
      <c r="J6" s="125">
        <f t="shared" si="0"/>
        <v>10259600</v>
      </c>
      <c r="K6" s="125">
        <f t="shared" si="0"/>
        <v>10259600</v>
      </c>
    </row>
    <row r="7" spans="1:11" ht="15.75">
      <c r="A7" s="8" t="s">
        <v>179</v>
      </c>
      <c r="B7" s="6"/>
      <c r="C7" s="6"/>
      <c r="D7" s="6"/>
      <c r="E7" s="6"/>
      <c r="F7" s="6"/>
      <c r="G7" s="6"/>
      <c r="H7" s="6"/>
      <c r="I7" s="6"/>
      <c r="J7" s="6">
        <f>D7+G7</f>
        <v>0</v>
      </c>
      <c r="K7" s="6">
        <f aca="true" t="shared" si="1" ref="K7:K16">D7+G7</f>
        <v>0</v>
      </c>
    </row>
    <row r="8" spans="1:11" ht="15.75">
      <c r="A8" s="8" t="s">
        <v>180</v>
      </c>
      <c r="B8" s="6">
        <v>150000</v>
      </c>
      <c r="C8" s="6">
        <v>150000</v>
      </c>
      <c r="D8" s="6">
        <v>0</v>
      </c>
      <c r="E8" s="6"/>
      <c r="F8" s="6"/>
      <c r="G8" s="6"/>
      <c r="H8" s="6">
        <f aca="true" t="shared" si="2" ref="H8:H16">B8+E8</f>
        <v>150000</v>
      </c>
      <c r="I8" s="6">
        <f>C8+F8</f>
        <v>150000</v>
      </c>
      <c r="J8" s="6">
        <f aca="true" t="shared" si="3" ref="J8:J16">D8+G8</f>
        <v>0</v>
      </c>
      <c r="K8" s="6">
        <f t="shared" si="1"/>
        <v>0</v>
      </c>
    </row>
    <row r="9" spans="1:11" ht="15.75">
      <c r="A9" s="8" t="s">
        <v>181</v>
      </c>
      <c r="B9" s="6">
        <v>2050000</v>
      </c>
      <c r="C9" s="6">
        <v>2050000</v>
      </c>
      <c r="D9" s="6">
        <v>1685000</v>
      </c>
      <c r="E9" s="6"/>
      <c r="F9" s="6"/>
      <c r="G9" s="6"/>
      <c r="H9" s="6">
        <f t="shared" si="2"/>
        <v>2050000</v>
      </c>
      <c r="I9" s="6">
        <f aca="true" t="shared" si="4" ref="I9:I16">C9+F9</f>
        <v>2050000</v>
      </c>
      <c r="J9" s="6">
        <f t="shared" si="3"/>
        <v>1685000</v>
      </c>
      <c r="K9" s="6">
        <f t="shared" si="1"/>
        <v>1685000</v>
      </c>
    </row>
    <row r="10" spans="1:11" ht="15.75">
      <c r="A10" s="8" t="s">
        <v>182</v>
      </c>
      <c r="B10" s="6"/>
      <c r="C10" s="6"/>
      <c r="D10" s="6"/>
      <c r="E10" s="6"/>
      <c r="F10" s="6"/>
      <c r="G10" s="6"/>
      <c r="H10" s="6">
        <f t="shared" si="2"/>
        <v>0</v>
      </c>
      <c r="I10" s="6">
        <f t="shared" si="4"/>
        <v>0</v>
      </c>
      <c r="J10" s="6">
        <f t="shared" si="3"/>
        <v>0</v>
      </c>
      <c r="K10" s="6">
        <f t="shared" si="1"/>
        <v>0</v>
      </c>
    </row>
    <row r="11" spans="1:11" ht="15.75">
      <c r="A11" s="8" t="s">
        <v>183</v>
      </c>
      <c r="B11" s="6"/>
      <c r="C11" s="6"/>
      <c r="D11" s="6"/>
      <c r="E11" s="6"/>
      <c r="F11" s="6"/>
      <c r="G11" s="6"/>
      <c r="H11" s="6">
        <f t="shared" si="2"/>
        <v>0</v>
      </c>
      <c r="I11" s="6">
        <f t="shared" si="4"/>
        <v>0</v>
      </c>
      <c r="J11" s="6">
        <f t="shared" si="3"/>
        <v>0</v>
      </c>
      <c r="K11" s="6">
        <f t="shared" si="1"/>
        <v>0</v>
      </c>
    </row>
    <row r="12" spans="1:11" ht="31.5">
      <c r="A12" s="8" t="s">
        <v>184</v>
      </c>
      <c r="B12" s="6"/>
      <c r="C12" s="6"/>
      <c r="D12" s="6"/>
      <c r="E12" s="6"/>
      <c r="F12" s="6"/>
      <c r="G12" s="6"/>
      <c r="H12" s="6">
        <f t="shared" si="2"/>
        <v>0</v>
      </c>
      <c r="I12" s="6">
        <f t="shared" si="4"/>
        <v>0</v>
      </c>
      <c r="J12" s="6">
        <f t="shared" si="3"/>
        <v>0</v>
      </c>
      <c r="K12" s="6">
        <f t="shared" si="1"/>
        <v>0</v>
      </c>
    </row>
    <row r="13" spans="1:11" ht="31.5">
      <c r="A13" s="8" t="s">
        <v>185</v>
      </c>
      <c r="B13" s="6"/>
      <c r="C13" s="6">
        <v>8574600</v>
      </c>
      <c r="D13" s="6">
        <v>8574600</v>
      </c>
      <c r="E13" s="6"/>
      <c r="F13" s="6"/>
      <c r="G13" s="6"/>
      <c r="H13" s="6">
        <f t="shared" si="2"/>
        <v>0</v>
      </c>
      <c r="I13" s="6">
        <f t="shared" si="4"/>
        <v>8574600</v>
      </c>
      <c r="J13" s="6">
        <f t="shared" si="3"/>
        <v>8574600</v>
      </c>
      <c r="K13" s="6">
        <f t="shared" si="1"/>
        <v>8574600</v>
      </c>
    </row>
    <row r="14" spans="1:11" s="1" customFormat="1" ht="15.75">
      <c r="A14" s="8" t="s">
        <v>186</v>
      </c>
      <c r="B14" s="10"/>
      <c r="C14" s="6"/>
      <c r="D14" s="6"/>
      <c r="E14" s="10"/>
      <c r="F14" s="10"/>
      <c r="G14" s="10"/>
      <c r="H14" s="6">
        <f t="shared" si="2"/>
        <v>0</v>
      </c>
      <c r="I14" s="6">
        <f t="shared" si="4"/>
        <v>0</v>
      </c>
      <c r="J14" s="6">
        <f t="shared" si="3"/>
        <v>0</v>
      </c>
      <c r="K14" s="6">
        <f t="shared" si="1"/>
        <v>0</v>
      </c>
    </row>
    <row r="15" spans="1:11" ht="15.75">
      <c r="A15" s="8" t="s">
        <v>188</v>
      </c>
      <c r="B15" s="6"/>
      <c r="C15" s="6"/>
      <c r="D15" s="6"/>
      <c r="E15" s="6"/>
      <c r="F15" s="6"/>
      <c r="G15" s="6"/>
      <c r="H15" s="6">
        <f t="shared" si="2"/>
        <v>0</v>
      </c>
      <c r="I15" s="6">
        <f t="shared" si="4"/>
        <v>0</v>
      </c>
      <c r="J15" s="6">
        <f t="shared" si="3"/>
        <v>0</v>
      </c>
      <c r="K15" s="6">
        <f t="shared" si="1"/>
        <v>0</v>
      </c>
    </row>
    <row r="16" spans="1:11" ht="15.75">
      <c r="A16" s="8" t="s">
        <v>189</v>
      </c>
      <c r="B16" s="12"/>
      <c r="C16" s="12"/>
      <c r="D16" s="12"/>
      <c r="E16" s="12"/>
      <c r="F16" s="12"/>
      <c r="G16" s="12"/>
      <c r="H16" s="6">
        <f t="shared" si="2"/>
        <v>0</v>
      </c>
      <c r="I16" s="6">
        <f t="shared" si="4"/>
        <v>0</v>
      </c>
      <c r="J16" s="6">
        <f t="shared" si="3"/>
        <v>0</v>
      </c>
      <c r="K16" s="6">
        <f t="shared" si="1"/>
        <v>0</v>
      </c>
    </row>
    <row r="19" spans="1:11" ht="63">
      <c r="A19" s="4" t="s">
        <v>11</v>
      </c>
      <c r="B19" s="12" t="s">
        <v>234</v>
      </c>
      <c r="C19" s="12" t="s">
        <v>235</v>
      </c>
      <c r="D19" s="12" t="s">
        <v>242</v>
      </c>
      <c r="E19" s="12" t="s">
        <v>236</v>
      </c>
      <c r="F19" s="12" t="s">
        <v>237</v>
      </c>
      <c r="G19" s="12" t="s">
        <v>238</v>
      </c>
      <c r="H19" s="78" t="s">
        <v>239</v>
      </c>
      <c r="I19" s="78" t="s">
        <v>240</v>
      </c>
      <c r="J19" s="78" t="s">
        <v>241</v>
      </c>
      <c r="K19" s="78" t="s">
        <v>241</v>
      </c>
    </row>
    <row r="20" spans="1:11" ht="31.5">
      <c r="A20" s="14" t="s">
        <v>209</v>
      </c>
      <c r="B20" s="125">
        <f aca="true" t="shared" si="5" ref="B20:K20">SUM(B21:B30)</f>
        <v>0</v>
      </c>
      <c r="C20" s="125">
        <f t="shared" si="5"/>
        <v>0</v>
      </c>
      <c r="D20" s="125">
        <f t="shared" si="5"/>
        <v>0</v>
      </c>
      <c r="E20" s="125">
        <f t="shared" si="5"/>
        <v>0</v>
      </c>
      <c r="F20" s="125">
        <f t="shared" si="5"/>
        <v>0</v>
      </c>
      <c r="G20" s="125">
        <f t="shared" si="5"/>
        <v>0</v>
      </c>
      <c r="H20" s="125">
        <f t="shared" si="5"/>
        <v>0</v>
      </c>
      <c r="I20" s="125"/>
      <c r="J20" s="125">
        <f t="shared" si="5"/>
        <v>0</v>
      </c>
      <c r="K20" s="125">
        <f t="shared" si="5"/>
        <v>0</v>
      </c>
    </row>
    <row r="21" spans="1:11" ht="15.75">
      <c r="A21" s="8" t="s">
        <v>179</v>
      </c>
      <c r="B21" s="6"/>
      <c r="C21" s="6"/>
      <c r="D21" s="6"/>
      <c r="E21" s="6"/>
      <c r="F21" s="6"/>
      <c r="G21" s="6"/>
      <c r="H21" s="6">
        <f>B21+E21</f>
        <v>0</v>
      </c>
      <c r="I21" s="6"/>
      <c r="J21" s="6">
        <f>D21+G21</f>
        <v>0</v>
      </c>
      <c r="K21" s="6">
        <f aca="true" t="shared" si="6" ref="K21:K30">D21+G21</f>
        <v>0</v>
      </c>
    </row>
    <row r="22" spans="1:11" ht="15.75">
      <c r="A22" s="8" t="s">
        <v>180</v>
      </c>
      <c r="B22" s="6"/>
      <c r="C22" s="6"/>
      <c r="D22" s="6"/>
      <c r="E22" s="6"/>
      <c r="F22" s="6"/>
      <c r="G22" s="6"/>
      <c r="H22" s="6">
        <f aca="true" t="shared" si="7" ref="H22:H30">B22+E22</f>
        <v>0</v>
      </c>
      <c r="I22" s="6"/>
      <c r="J22" s="6">
        <f aca="true" t="shared" si="8" ref="J22:J30">D22+G22</f>
        <v>0</v>
      </c>
      <c r="K22" s="6">
        <f t="shared" si="6"/>
        <v>0</v>
      </c>
    </row>
    <row r="23" spans="1:11" ht="15.75">
      <c r="A23" s="8" t="s">
        <v>181</v>
      </c>
      <c r="B23" s="6"/>
      <c r="C23" s="6"/>
      <c r="D23" s="6"/>
      <c r="E23" s="6"/>
      <c r="F23" s="6"/>
      <c r="G23" s="6"/>
      <c r="H23" s="6">
        <f t="shared" si="7"/>
        <v>0</v>
      </c>
      <c r="I23" s="6"/>
      <c r="J23" s="6">
        <f t="shared" si="8"/>
        <v>0</v>
      </c>
      <c r="K23" s="6">
        <f t="shared" si="6"/>
        <v>0</v>
      </c>
    </row>
    <row r="24" spans="1:11" ht="15.75">
      <c r="A24" s="8" t="s">
        <v>182</v>
      </c>
      <c r="B24" s="6"/>
      <c r="C24" s="6"/>
      <c r="D24" s="6"/>
      <c r="E24" s="6"/>
      <c r="F24" s="6"/>
      <c r="G24" s="6"/>
      <c r="H24" s="6">
        <f t="shared" si="7"/>
        <v>0</v>
      </c>
      <c r="I24" s="6"/>
      <c r="J24" s="6">
        <f t="shared" si="8"/>
        <v>0</v>
      </c>
      <c r="K24" s="6">
        <f t="shared" si="6"/>
        <v>0</v>
      </c>
    </row>
    <row r="25" spans="1:11" ht="15.75">
      <c r="A25" s="8" t="s">
        <v>183</v>
      </c>
      <c r="B25" s="6"/>
      <c r="C25" s="6"/>
      <c r="D25" s="6"/>
      <c r="E25" s="6"/>
      <c r="F25" s="6"/>
      <c r="G25" s="6"/>
      <c r="H25" s="6">
        <f t="shared" si="7"/>
        <v>0</v>
      </c>
      <c r="I25" s="6"/>
      <c r="J25" s="6">
        <f t="shared" si="8"/>
        <v>0</v>
      </c>
      <c r="K25" s="6">
        <f t="shared" si="6"/>
        <v>0</v>
      </c>
    </row>
    <row r="26" spans="1:11" ht="31.5">
      <c r="A26" s="8" t="s">
        <v>184</v>
      </c>
      <c r="B26" s="6"/>
      <c r="C26" s="6"/>
      <c r="D26" s="6"/>
      <c r="E26" s="6"/>
      <c r="F26" s="6"/>
      <c r="G26" s="6"/>
      <c r="H26" s="6">
        <f t="shared" si="7"/>
        <v>0</v>
      </c>
      <c r="I26" s="6"/>
      <c r="J26" s="6">
        <f t="shared" si="8"/>
        <v>0</v>
      </c>
      <c r="K26" s="6">
        <f t="shared" si="6"/>
        <v>0</v>
      </c>
    </row>
    <row r="27" spans="1:11" ht="31.5">
      <c r="A27" s="8" t="s">
        <v>185</v>
      </c>
      <c r="B27" s="6"/>
      <c r="C27" s="6"/>
      <c r="D27" s="6"/>
      <c r="E27" s="6"/>
      <c r="F27" s="6"/>
      <c r="G27" s="6"/>
      <c r="H27" s="6">
        <f t="shared" si="7"/>
        <v>0</v>
      </c>
      <c r="I27" s="6"/>
      <c r="J27" s="6">
        <f t="shared" si="8"/>
        <v>0</v>
      </c>
      <c r="K27" s="6">
        <f t="shared" si="6"/>
        <v>0</v>
      </c>
    </row>
    <row r="28" spans="1:11" ht="15.75">
      <c r="A28" s="8" t="s">
        <v>186</v>
      </c>
      <c r="B28" s="10"/>
      <c r="C28" s="10"/>
      <c r="D28" s="10"/>
      <c r="E28" s="10"/>
      <c r="F28" s="10"/>
      <c r="G28" s="10"/>
      <c r="H28" s="6">
        <f t="shared" si="7"/>
        <v>0</v>
      </c>
      <c r="I28" s="6"/>
      <c r="J28" s="6">
        <f t="shared" si="8"/>
        <v>0</v>
      </c>
      <c r="K28" s="6">
        <f t="shared" si="6"/>
        <v>0</v>
      </c>
    </row>
    <row r="29" spans="1:11" ht="15.75">
      <c r="A29" s="8" t="s">
        <v>188</v>
      </c>
      <c r="B29" s="6"/>
      <c r="C29" s="6"/>
      <c r="D29" s="6"/>
      <c r="E29" s="6"/>
      <c r="F29" s="6"/>
      <c r="G29" s="6"/>
      <c r="H29" s="6">
        <f t="shared" si="7"/>
        <v>0</v>
      </c>
      <c r="I29" s="6"/>
      <c r="J29" s="6">
        <f t="shared" si="8"/>
        <v>0</v>
      </c>
      <c r="K29" s="6">
        <f t="shared" si="6"/>
        <v>0</v>
      </c>
    </row>
    <row r="30" spans="1:11" ht="15.75">
      <c r="A30" s="8" t="s">
        <v>189</v>
      </c>
      <c r="B30" s="12"/>
      <c r="C30" s="12"/>
      <c r="D30" s="12"/>
      <c r="E30" s="12"/>
      <c r="F30" s="12"/>
      <c r="G30" s="12"/>
      <c r="H30" s="6">
        <f t="shared" si="7"/>
        <v>0</v>
      </c>
      <c r="I30" s="6"/>
      <c r="J30" s="6">
        <f t="shared" si="8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 xml:space="preserve">&amp;C11. melléklet a 6/2020. (VII.16.)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Layout" workbookViewId="0" topLeftCell="A1">
      <selection activeCell="J61" sqref="A1:J61"/>
    </sheetView>
  </sheetViews>
  <sheetFormatPr defaultColWidth="9.140625" defaultRowHeight="12.75"/>
  <cols>
    <col min="1" max="1" width="46.28125" style="2" customWidth="1"/>
    <col min="2" max="4" width="18.00390625" style="3" customWidth="1"/>
    <col min="5" max="7" width="18.140625" style="3" customWidth="1"/>
    <col min="8" max="10" width="17.57421875" style="3" customWidth="1"/>
    <col min="11" max="11" width="18.28125" style="2" customWidth="1"/>
    <col min="12" max="12" width="20.7109375" style="2" customWidth="1"/>
    <col min="13" max="13" width="12.7109375" style="2" customWidth="1"/>
    <col min="14" max="16384" width="9.140625" style="2" customWidth="1"/>
  </cols>
  <sheetData>
    <row r="1" spans="1:10" ht="15.75">
      <c r="A1" s="407" t="s">
        <v>78</v>
      </c>
      <c r="B1" s="408"/>
      <c r="C1" s="408"/>
      <c r="D1" s="408"/>
      <c r="E1" s="408"/>
      <c r="F1" s="408"/>
      <c r="G1" s="408"/>
      <c r="H1" s="408"/>
      <c r="I1" s="406"/>
      <c r="J1" s="406"/>
    </row>
    <row r="2" spans="1:10" ht="15.75">
      <c r="A2" s="407" t="s">
        <v>933</v>
      </c>
      <c r="B2" s="408"/>
      <c r="C2" s="408"/>
      <c r="D2" s="408"/>
      <c r="E2" s="408"/>
      <c r="F2" s="408"/>
      <c r="G2" s="408"/>
      <c r="H2" s="408"/>
      <c r="I2" s="406"/>
      <c r="J2" s="406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1" ht="78.75">
      <c r="A5" s="4" t="s">
        <v>11</v>
      </c>
      <c r="B5" s="12" t="s">
        <v>234</v>
      </c>
      <c r="C5" s="12" t="s">
        <v>270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  <c r="K5" s="25"/>
    </row>
    <row r="6" spans="1:11" s="47" customFormat="1" ht="15.75">
      <c r="A6" s="30" t="s">
        <v>1138</v>
      </c>
      <c r="B6" s="11">
        <v>3120000</v>
      </c>
      <c r="C6" s="11">
        <v>3120000</v>
      </c>
      <c r="D6" s="11"/>
      <c r="E6" s="11"/>
      <c r="F6" s="11"/>
      <c r="G6" s="11"/>
      <c r="H6" s="11">
        <f>B6+E6</f>
        <v>3120000</v>
      </c>
      <c r="I6" s="11">
        <f>C6+F6</f>
        <v>3120000</v>
      </c>
      <c r="J6" s="11">
        <f>D6+G6</f>
        <v>0</v>
      </c>
      <c r="K6" s="132"/>
    </row>
    <row r="7" spans="1:11" s="47" customFormat="1" ht="15.75">
      <c r="A7" s="30" t="s">
        <v>213</v>
      </c>
      <c r="B7" s="11">
        <v>78734621</v>
      </c>
      <c r="C7" s="11">
        <v>158470299</v>
      </c>
      <c r="D7" s="11">
        <f aca="true" t="shared" si="0" ref="D7:J7">SUM(D8:D13)</f>
        <v>30684888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30684888</v>
      </c>
      <c r="K7" s="132"/>
    </row>
    <row r="8" spans="1:11" ht="15.75">
      <c r="A8" s="9" t="s">
        <v>1083</v>
      </c>
      <c r="B8" s="6"/>
      <c r="C8" s="6"/>
      <c r="D8" s="6">
        <v>756100</v>
      </c>
      <c r="E8" s="6"/>
      <c r="F8" s="6"/>
      <c r="G8" s="6"/>
      <c r="H8" s="391">
        <f aca="true" t="shared" si="1" ref="H8:H36">B8+E8</f>
        <v>0</v>
      </c>
      <c r="I8" s="391">
        <f aca="true" t="shared" si="2" ref="I8:I13">C8+F8</f>
        <v>0</v>
      </c>
      <c r="J8" s="391">
        <f aca="true" t="shared" si="3" ref="J8:J36">D8+G8</f>
        <v>756100</v>
      </c>
      <c r="K8" s="25"/>
    </row>
    <row r="9" spans="1:11" ht="15.75" hidden="1">
      <c r="A9" s="9"/>
      <c r="B9" s="6"/>
      <c r="C9" s="6"/>
      <c r="D9" s="6"/>
      <c r="E9" s="6"/>
      <c r="F9" s="6"/>
      <c r="G9" s="6"/>
      <c r="H9" s="391">
        <f t="shared" si="1"/>
        <v>0</v>
      </c>
      <c r="I9" s="391">
        <f t="shared" si="2"/>
        <v>0</v>
      </c>
      <c r="J9" s="391">
        <f t="shared" si="3"/>
        <v>0</v>
      </c>
      <c r="K9" s="25"/>
    </row>
    <row r="10" spans="1:11" ht="15.75">
      <c r="A10" s="9" t="s">
        <v>1084</v>
      </c>
      <c r="B10" s="6"/>
      <c r="C10" s="6"/>
      <c r="D10" s="6">
        <v>2850000</v>
      </c>
      <c r="E10" s="6"/>
      <c r="F10" s="6"/>
      <c r="G10" s="6"/>
      <c r="H10" s="391">
        <f t="shared" si="1"/>
        <v>0</v>
      </c>
      <c r="I10" s="391">
        <f t="shared" si="2"/>
        <v>0</v>
      </c>
      <c r="J10" s="391">
        <f t="shared" si="3"/>
        <v>2850000</v>
      </c>
      <c r="K10" s="25"/>
    </row>
    <row r="11" spans="1:11" ht="15.75">
      <c r="A11" s="9" t="s">
        <v>1085</v>
      </c>
      <c r="B11" s="6"/>
      <c r="C11" s="6"/>
      <c r="D11" s="6">
        <f>26165038+413750</f>
        <v>26578788</v>
      </c>
      <c r="E11" s="6"/>
      <c r="F11" s="6"/>
      <c r="G11" s="6"/>
      <c r="H11" s="391">
        <f t="shared" si="1"/>
        <v>0</v>
      </c>
      <c r="I11" s="391">
        <f t="shared" si="2"/>
        <v>0</v>
      </c>
      <c r="J11" s="391">
        <f t="shared" si="3"/>
        <v>26578788</v>
      </c>
      <c r="K11" s="25"/>
    </row>
    <row r="12" spans="1:11" ht="15.75">
      <c r="A12" s="9" t="s">
        <v>1089</v>
      </c>
      <c r="B12" s="6"/>
      <c r="C12" s="6"/>
      <c r="D12" s="6">
        <v>500000</v>
      </c>
      <c r="E12" s="6"/>
      <c r="F12" s="6"/>
      <c r="G12" s="6"/>
      <c r="H12" s="391">
        <f t="shared" si="1"/>
        <v>0</v>
      </c>
      <c r="I12" s="391">
        <f t="shared" si="2"/>
        <v>0</v>
      </c>
      <c r="J12" s="391">
        <f t="shared" si="3"/>
        <v>500000</v>
      </c>
      <c r="K12" s="25"/>
    </row>
    <row r="13" spans="1:11" ht="15.75" hidden="1">
      <c r="A13" s="63" t="s">
        <v>1096</v>
      </c>
      <c r="B13" s="6"/>
      <c r="C13" s="6"/>
      <c r="D13" s="6"/>
      <c r="E13" s="6"/>
      <c r="F13" s="6"/>
      <c r="G13" s="6"/>
      <c r="H13" s="391">
        <f t="shared" si="1"/>
        <v>0</v>
      </c>
      <c r="I13" s="391">
        <f t="shared" si="2"/>
        <v>0</v>
      </c>
      <c r="J13" s="391">
        <f t="shared" si="3"/>
        <v>0</v>
      </c>
      <c r="K13" s="25"/>
    </row>
    <row r="14" spans="1:11" ht="15.75" hidden="1">
      <c r="A14" s="63"/>
      <c r="B14" s="6"/>
      <c r="C14" s="6"/>
      <c r="D14" s="6"/>
      <c r="E14" s="6"/>
      <c r="F14" s="6"/>
      <c r="G14" s="6"/>
      <c r="H14" s="11">
        <f t="shared" si="1"/>
        <v>0</v>
      </c>
      <c r="I14" s="11">
        <f aca="true" t="shared" si="4" ref="I14:I36">C14+F14</f>
        <v>0</v>
      </c>
      <c r="J14" s="11">
        <f t="shared" si="3"/>
        <v>0</v>
      </c>
      <c r="K14" s="25"/>
    </row>
    <row r="15" spans="1:11" ht="15.75" hidden="1">
      <c r="A15" s="63"/>
      <c r="B15" s="6"/>
      <c r="C15" s="6"/>
      <c r="D15" s="6"/>
      <c r="E15" s="6"/>
      <c r="F15" s="6"/>
      <c r="G15" s="6"/>
      <c r="H15" s="11">
        <f t="shared" si="1"/>
        <v>0</v>
      </c>
      <c r="I15" s="11">
        <f t="shared" si="4"/>
        <v>0</v>
      </c>
      <c r="J15" s="11">
        <f t="shared" si="3"/>
        <v>0</v>
      </c>
      <c r="K15" s="25"/>
    </row>
    <row r="16" spans="1:11" ht="15.75" hidden="1">
      <c r="A16" s="63"/>
      <c r="B16" s="6"/>
      <c r="C16" s="6"/>
      <c r="D16" s="6"/>
      <c r="E16" s="6"/>
      <c r="F16" s="6"/>
      <c r="G16" s="6"/>
      <c r="H16" s="11">
        <f t="shared" si="1"/>
        <v>0</v>
      </c>
      <c r="I16" s="11">
        <f t="shared" si="4"/>
        <v>0</v>
      </c>
      <c r="J16" s="11">
        <f t="shared" si="3"/>
        <v>0</v>
      </c>
      <c r="K16" s="25"/>
    </row>
    <row r="17" spans="1:11" ht="15.75" hidden="1">
      <c r="A17" s="63"/>
      <c r="B17" s="6"/>
      <c r="C17" s="6"/>
      <c r="D17" s="6"/>
      <c r="E17" s="6"/>
      <c r="F17" s="6"/>
      <c r="G17" s="6"/>
      <c r="H17" s="11">
        <f t="shared" si="1"/>
        <v>0</v>
      </c>
      <c r="I17" s="11">
        <f t="shared" si="4"/>
        <v>0</v>
      </c>
      <c r="J17" s="11">
        <f t="shared" si="3"/>
        <v>0</v>
      </c>
      <c r="K17" s="25"/>
    </row>
    <row r="18" spans="1:11" ht="15.75" hidden="1">
      <c r="A18" s="63"/>
      <c r="B18" s="6"/>
      <c r="C18" s="6"/>
      <c r="D18" s="6"/>
      <c r="E18" s="6"/>
      <c r="F18" s="6"/>
      <c r="G18" s="6"/>
      <c r="H18" s="11">
        <f t="shared" si="1"/>
        <v>0</v>
      </c>
      <c r="I18" s="11">
        <f t="shared" si="4"/>
        <v>0</v>
      </c>
      <c r="J18" s="11">
        <f t="shared" si="3"/>
        <v>0</v>
      </c>
      <c r="K18" s="25"/>
    </row>
    <row r="19" spans="1:11" s="47" customFormat="1" ht="15.75">
      <c r="A19" s="30" t="s">
        <v>214</v>
      </c>
      <c r="B19" s="11"/>
      <c r="C19" s="11"/>
      <c r="D19" s="11">
        <f>D20+D21</f>
        <v>0</v>
      </c>
      <c r="E19" s="11"/>
      <c r="F19" s="11"/>
      <c r="G19" s="11">
        <f>G20+G21</f>
        <v>0</v>
      </c>
      <c r="H19" s="11">
        <f t="shared" si="1"/>
        <v>0</v>
      </c>
      <c r="I19" s="11">
        <f t="shared" si="4"/>
        <v>0</v>
      </c>
      <c r="J19" s="11">
        <f t="shared" si="3"/>
        <v>0</v>
      </c>
      <c r="K19" s="132"/>
    </row>
    <row r="20" spans="1:11" ht="15.75" hidden="1">
      <c r="A20" s="63"/>
      <c r="B20" s="6"/>
      <c r="C20" s="6"/>
      <c r="D20" s="6"/>
      <c r="E20" s="6"/>
      <c r="F20" s="6"/>
      <c r="G20" s="6"/>
      <c r="H20" s="11">
        <f t="shared" si="1"/>
        <v>0</v>
      </c>
      <c r="I20" s="11">
        <f t="shared" si="4"/>
        <v>0</v>
      </c>
      <c r="J20" s="11">
        <f t="shared" si="3"/>
        <v>0</v>
      </c>
      <c r="K20" s="25"/>
    </row>
    <row r="21" spans="1:11" ht="15.75" hidden="1">
      <c r="A21" s="63"/>
      <c r="B21" s="6"/>
      <c r="C21" s="6"/>
      <c r="D21" s="6"/>
      <c r="E21" s="6"/>
      <c r="F21" s="6"/>
      <c r="G21" s="6"/>
      <c r="H21" s="11">
        <f t="shared" si="1"/>
        <v>0</v>
      </c>
      <c r="I21" s="11">
        <f t="shared" si="4"/>
        <v>0</v>
      </c>
      <c r="J21" s="11">
        <f t="shared" si="3"/>
        <v>0</v>
      </c>
      <c r="K21" s="25"/>
    </row>
    <row r="22" spans="1:11" s="47" customFormat="1" ht="15.75">
      <c r="A22" s="30" t="s">
        <v>215</v>
      </c>
      <c r="B22" s="11">
        <v>4384583</v>
      </c>
      <c r="C22" s="11">
        <v>9622758</v>
      </c>
      <c r="D22" s="11">
        <f>D23+D24+D25+D26+D27+D28+D29</f>
        <v>6658275</v>
      </c>
      <c r="E22" s="11">
        <f>E23+E24+E25+E31</f>
        <v>0</v>
      </c>
      <c r="F22" s="11">
        <f>F23+F24+F25+F31</f>
        <v>0</v>
      </c>
      <c r="G22" s="11">
        <f>G23+G24+G25+G31</f>
        <v>0</v>
      </c>
      <c r="H22" s="11">
        <f t="shared" si="1"/>
        <v>4384583</v>
      </c>
      <c r="I22" s="11">
        <f t="shared" si="4"/>
        <v>9622758</v>
      </c>
      <c r="J22" s="11">
        <f t="shared" si="3"/>
        <v>6658275</v>
      </c>
      <c r="K22" s="132"/>
    </row>
    <row r="23" spans="1:11" ht="15.75" hidden="1">
      <c r="A23" s="9" t="s">
        <v>1044</v>
      </c>
      <c r="B23" s="6"/>
      <c r="C23" s="6"/>
      <c r="D23" s="6"/>
      <c r="E23" s="6"/>
      <c r="F23" s="6"/>
      <c r="G23" s="6"/>
      <c r="H23" s="391">
        <f t="shared" si="1"/>
        <v>0</v>
      </c>
      <c r="I23" s="391">
        <f t="shared" si="4"/>
        <v>0</v>
      </c>
      <c r="J23" s="391">
        <f t="shared" si="3"/>
        <v>0</v>
      </c>
      <c r="K23" s="25"/>
    </row>
    <row r="24" spans="1:11" ht="15.75" hidden="1">
      <c r="A24" s="63" t="s">
        <v>1086</v>
      </c>
      <c r="B24" s="6"/>
      <c r="C24" s="6"/>
      <c r="D24" s="6"/>
      <c r="E24" s="6"/>
      <c r="F24" s="6"/>
      <c r="G24" s="6"/>
      <c r="H24" s="391">
        <f t="shared" si="1"/>
        <v>0</v>
      </c>
      <c r="I24" s="391">
        <f t="shared" si="4"/>
        <v>0</v>
      </c>
      <c r="J24" s="391">
        <f t="shared" si="3"/>
        <v>0</v>
      </c>
      <c r="K24" s="25"/>
    </row>
    <row r="25" spans="1:11" ht="15.75">
      <c r="A25" s="63" t="s">
        <v>1090</v>
      </c>
      <c r="B25" s="6"/>
      <c r="C25" s="6"/>
      <c r="D25" s="6">
        <f>122047+29921+15748+47165+44079</f>
        <v>258960</v>
      </c>
      <c r="E25" s="6"/>
      <c r="F25" s="6"/>
      <c r="G25" s="6"/>
      <c r="H25" s="391">
        <f t="shared" si="1"/>
        <v>0</v>
      </c>
      <c r="I25" s="391">
        <f t="shared" si="4"/>
        <v>0</v>
      </c>
      <c r="J25" s="391">
        <f t="shared" si="3"/>
        <v>258960</v>
      </c>
      <c r="K25" s="25"/>
    </row>
    <row r="26" spans="1:11" ht="15.75" hidden="1">
      <c r="A26" s="63" t="s">
        <v>1097</v>
      </c>
      <c r="B26" s="6"/>
      <c r="C26" s="6"/>
      <c r="D26" s="6"/>
      <c r="E26" s="6"/>
      <c r="F26" s="6"/>
      <c r="G26" s="6"/>
      <c r="H26" s="391"/>
      <c r="I26" s="391"/>
      <c r="J26" s="391"/>
      <c r="K26" s="25"/>
    </row>
    <row r="27" spans="1:11" ht="15.75">
      <c r="A27" s="63" t="s">
        <v>1095</v>
      </c>
      <c r="B27" s="6"/>
      <c r="C27" s="6"/>
      <c r="D27" s="6">
        <v>2053000</v>
      </c>
      <c r="E27" s="6"/>
      <c r="F27" s="6"/>
      <c r="G27" s="6"/>
      <c r="H27" s="391"/>
      <c r="I27" s="391"/>
      <c r="J27" s="391"/>
      <c r="K27" s="25"/>
    </row>
    <row r="28" spans="1:11" ht="15.75">
      <c r="A28" s="63" t="s">
        <v>1092</v>
      </c>
      <c r="B28" s="6"/>
      <c r="C28" s="6"/>
      <c r="D28" s="6">
        <v>2357551</v>
      </c>
      <c r="E28" s="6"/>
      <c r="F28" s="6"/>
      <c r="G28" s="6"/>
      <c r="H28" s="391"/>
      <c r="I28" s="391"/>
      <c r="J28" s="391"/>
      <c r="K28" s="25"/>
    </row>
    <row r="29" spans="1:11" ht="15.75">
      <c r="A29" s="63" t="s">
        <v>1091</v>
      </c>
      <c r="B29" s="6"/>
      <c r="C29" s="6"/>
      <c r="D29" s="6">
        <f>994382+994382</f>
        <v>1988764</v>
      </c>
      <c r="E29" s="6"/>
      <c r="F29" s="6"/>
      <c r="G29" s="6"/>
      <c r="H29" s="391"/>
      <c r="I29" s="391">
        <f t="shared" si="4"/>
        <v>0</v>
      </c>
      <c r="J29" s="391">
        <f t="shared" si="3"/>
        <v>1988764</v>
      </c>
      <c r="K29" s="25"/>
    </row>
    <row r="30" spans="1:11" ht="15.75" hidden="1">
      <c r="A30" s="63"/>
      <c r="B30" s="6"/>
      <c r="C30" s="6"/>
      <c r="D30" s="6"/>
      <c r="E30" s="6"/>
      <c r="F30" s="6"/>
      <c r="G30" s="6"/>
      <c r="H30" s="11"/>
      <c r="I30" s="11"/>
      <c r="J30" s="11"/>
      <c r="K30" s="25"/>
    </row>
    <row r="31" spans="1:11" ht="15.75" hidden="1">
      <c r="A31" s="63"/>
      <c r="B31" s="6"/>
      <c r="C31" s="6"/>
      <c r="D31" s="6"/>
      <c r="E31" s="6"/>
      <c r="F31" s="6"/>
      <c r="G31" s="6"/>
      <c r="H31" s="11">
        <f t="shared" si="1"/>
        <v>0</v>
      </c>
      <c r="I31" s="11">
        <f t="shared" si="4"/>
        <v>0</v>
      </c>
      <c r="J31" s="11">
        <f t="shared" si="3"/>
        <v>0</v>
      </c>
      <c r="K31" s="25"/>
    </row>
    <row r="32" spans="1:11" ht="15.75" hidden="1">
      <c r="A32" s="63"/>
      <c r="B32" s="6"/>
      <c r="C32" s="6"/>
      <c r="D32" s="6"/>
      <c r="E32" s="6"/>
      <c r="F32" s="6"/>
      <c r="G32" s="6"/>
      <c r="H32" s="11">
        <f t="shared" si="1"/>
        <v>0</v>
      </c>
      <c r="I32" s="11">
        <f t="shared" si="4"/>
        <v>0</v>
      </c>
      <c r="J32" s="11">
        <f t="shared" si="3"/>
        <v>0</v>
      </c>
      <c r="K32" s="25"/>
    </row>
    <row r="33" spans="1:11" s="47" customFormat="1" ht="15.75">
      <c r="A33" s="30" t="s">
        <v>216</v>
      </c>
      <c r="B33" s="11">
        <v>0</v>
      </c>
      <c r="C33" s="11"/>
      <c r="D33" s="11"/>
      <c r="E33" s="11"/>
      <c r="F33" s="11"/>
      <c r="G33" s="11"/>
      <c r="H33" s="11">
        <f t="shared" si="1"/>
        <v>0</v>
      </c>
      <c r="I33" s="11">
        <f t="shared" si="4"/>
        <v>0</v>
      </c>
      <c r="J33" s="11">
        <f t="shared" si="3"/>
        <v>0</v>
      </c>
      <c r="K33" s="132"/>
    </row>
    <row r="34" spans="1:11" s="47" customFormat="1" ht="15.75">
      <c r="A34" s="30" t="s">
        <v>217</v>
      </c>
      <c r="B34" s="11">
        <v>0</v>
      </c>
      <c r="C34" s="11"/>
      <c r="D34" s="11"/>
      <c r="E34" s="11"/>
      <c r="F34" s="11"/>
      <c r="G34" s="11"/>
      <c r="H34" s="11">
        <f t="shared" si="1"/>
        <v>0</v>
      </c>
      <c r="I34" s="11">
        <f t="shared" si="4"/>
        <v>0</v>
      </c>
      <c r="J34" s="11">
        <f t="shared" si="3"/>
        <v>0</v>
      </c>
      <c r="K34" s="132"/>
    </row>
    <row r="35" spans="1:11" s="47" customFormat="1" ht="15.75">
      <c r="A35" s="30" t="s">
        <v>583</v>
      </c>
      <c r="B35" s="11">
        <v>22513685</v>
      </c>
      <c r="C35" s="11">
        <v>38391625</v>
      </c>
      <c r="D35" s="11">
        <v>2248596</v>
      </c>
      <c r="E35" s="11"/>
      <c r="F35" s="11"/>
      <c r="G35" s="11"/>
      <c r="H35" s="11">
        <f t="shared" si="1"/>
        <v>22513685</v>
      </c>
      <c r="I35" s="11">
        <f t="shared" si="4"/>
        <v>38391625</v>
      </c>
      <c r="J35" s="11">
        <f t="shared" si="3"/>
        <v>2248596</v>
      </c>
      <c r="K35" s="132"/>
    </row>
    <row r="36" spans="1:11" s="1" customFormat="1" ht="15.75">
      <c r="A36" s="37" t="s">
        <v>79</v>
      </c>
      <c r="B36" s="10">
        <f aca="true" t="shared" si="5" ref="B36:G36">B6+B7+B19+B22+B33+B34+B35</f>
        <v>108752889</v>
      </c>
      <c r="C36" s="10">
        <f t="shared" si="5"/>
        <v>209604682</v>
      </c>
      <c r="D36" s="10">
        <f t="shared" si="5"/>
        <v>39591759</v>
      </c>
      <c r="E36" s="10">
        <f t="shared" si="5"/>
        <v>0</v>
      </c>
      <c r="F36" s="10">
        <f t="shared" si="5"/>
        <v>0</v>
      </c>
      <c r="G36" s="10">
        <f t="shared" si="5"/>
        <v>0</v>
      </c>
      <c r="H36" s="11">
        <f t="shared" si="1"/>
        <v>108752889</v>
      </c>
      <c r="I36" s="11">
        <f t="shared" si="4"/>
        <v>209604682</v>
      </c>
      <c r="J36" s="11">
        <f t="shared" si="3"/>
        <v>39591759</v>
      </c>
      <c r="K36" s="114"/>
    </row>
    <row r="38" ht="15.75" hidden="1"/>
    <row r="39" ht="15.75" hidden="1"/>
    <row r="40" spans="1:11" ht="78.75">
      <c r="A40" s="4" t="s">
        <v>11</v>
      </c>
      <c r="B40" s="12" t="s">
        <v>234</v>
      </c>
      <c r="C40" s="12" t="s">
        <v>270</v>
      </c>
      <c r="D40" s="12" t="s">
        <v>242</v>
      </c>
      <c r="E40" s="12" t="s">
        <v>236</v>
      </c>
      <c r="F40" s="12" t="s">
        <v>237</v>
      </c>
      <c r="G40" s="12" t="s">
        <v>238</v>
      </c>
      <c r="H40" s="78" t="s">
        <v>239</v>
      </c>
      <c r="I40" s="78" t="s">
        <v>240</v>
      </c>
      <c r="J40" s="78" t="s">
        <v>241</v>
      </c>
      <c r="K40" s="25"/>
    </row>
    <row r="41" spans="1:11" s="47" customFormat="1" ht="15.75">
      <c r="A41" s="4" t="s">
        <v>741</v>
      </c>
      <c r="B41" s="133">
        <v>82598423</v>
      </c>
      <c r="C41" s="133">
        <v>82598423</v>
      </c>
      <c r="D41" s="133">
        <f>D44+D47+D48+D42+D43+D45+D46</f>
        <v>47519317</v>
      </c>
      <c r="E41" s="133">
        <f>SUM(E44)</f>
        <v>0</v>
      </c>
      <c r="F41" s="133">
        <f>SUM(F44)</f>
        <v>0</v>
      </c>
      <c r="G41" s="133">
        <f>SUM(G44)</f>
        <v>0</v>
      </c>
      <c r="H41" s="11">
        <f aca="true" t="shared" si="6" ref="H41:J52">B41+E41</f>
        <v>82598423</v>
      </c>
      <c r="I41" s="11">
        <f t="shared" si="6"/>
        <v>82598423</v>
      </c>
      <c r="J41" s="11">
        <f t="shared" si="6"/>
        <v>47519317</v>
      </c>
      <c r="K41" s="134"/>
    </row>
    <row r="42" spans="1:11" ht="15.75">
      <c r="A42" s="9" t="s">
        <v>1087</v>
      </c>
      <c r="B42" s="392"/>
      <c r="C42" s="392"/>
      <c r="D42" s="392">
        <v>27575695</v>
      </c>
      <c r="E42" s="392"/>
      <c r="F42" s="392"/>
      <c r="G42" s="392"/>
      <c r="H42" s="6"/>
      <c r="I42" s="6"/>
      <c r="J42" s="6"/>
      <c r="K42" s="393"/>
    </row>
    <row r="43" spans="1:11" ht="15.75">
      <c r="A43" s="9" t="s">
        <v>1088</v>
      </c>
      <c r="B43" s="392"/>
      <c r="C43" s="392"/>
      <c r="D43" s="392">
        <v>961142</v>
      </c>
      <c r="E43" s="392"/>
      <c r="F43" s="392"/>
      <c r="G43" s="392"/>
      <c r="H43" s="6"/>
      <c r="I43" s="6"/>
      <c r="J43" s="6"/>
      <c r="K43" s="393"/>
    </row>
    <row r="44" spans="1:11" ht="31.5">
      <c r="A44" s="26" t="s">
        <v>1094</v>
      </c>
      <c r="B44" s="6"/>
      <c r="C44" s="6"/>
      <c r="D44" s="6">
        <f>42400+34980+90100+106000</f>
        <v>273480</v>
      </c>
      <c r="E44" s="6"/>
      <c r="F44" s="6"/>
      <c r="G44" s="6"/>
      <c r="H44" s="391">
        <f t="shared" si="6"/>
        <v>0</v>
      </c>
      <c r="I44" s="391">
        <f t="shared" si="6"/>
        <v>0</v>
      </c>
      <c r="J44" s="391">
        <f t="shared" si="6"/>
        <v>273480</v>
      </c>
      <c r="K44" s="25"/>
    </row>
    <row r="45" spans="1:11" ht="15.75">
      <c r="A45" s="26" t="s">
        <v>1093</v>
      </c>
      <c r="B45" s="6"/>
      <c r="C45" s="6"/>
      <c r="D45" s="6">
        <v>4500000</v>
      </c>
      <c r="E45" s="6"/>
      <c r="F45" s="6"/>
      <c r="G45" s="6"/>
      <c r="H45" s="391"/>
      <c r="I45" s="391"/>
      <c r="J45" s="391"/>
      <c r="K45" s="25"/>
    </row>
    <row r="46" spans="1:11" ht="15.75" hidden="1">
      <c r="A46" s="26" t="s">
        <v>1046</v>
      </c>
      <c r="B46" s="6"/>
      <c r="C46" s="6"/>
      <c r="D46" s="6"/>
      <c r="E46" s="6"/>
      <c r="F46" s="6"/>
      <c r="G46" s="6"/>
      <c r="H46" s="391"/>
      <c r="I46" s="391"/>
      <c r="J46" s="391"/>
      <c r="K46" s="25"/>
    </row>
    <row r="47" spans="1:11" ht="15.75">
      <c r="A47" s="26" t="s">
        <v>1045</v>
      </c>
      <c r="B47" s="6"/>
      <c r="C47" s="6"/>
      <c r="D47" s="6">
        <v>14209000</v>
      </c>
      <c r="E47" s="6"/>
      <c r="F47" s="6"/>
      <c r="G47" s="6"/>
      <c r="H47" s="391">
        <f t="shared" si="6"/>
        <v>0</v>
      </c>
      <c r="I47" s="391">
        <f t="shared" si="6"/>
        <v>0</v>
      </c>
      <c r="J47" s="391">
        <f t="shared" si="6"/>
        <v>14209000</v>
      </c>
      <c r="K47" s="25"/>
    </row>
    <row r="48" spans="1:11" ht="15.75" hidden="1">
      <c r="A48" s="26" t="s">
        <v>1045</v>
      </c>
      <c r="B48" s="6"/>
      <c r="C48" s="6"/>
      <c r="D48" s="6"/>
      <c r="E48" s="6"/>
      <c r="F48" s="6"/>
      <c r="G48" s="6"/>
      <c r="H48" s="391">
        <f t="shared" si="6"/>
        <v>0</v>
      </c>
      <c r="I48" s="391">
        <f t="shared" si="6"/>
        <v>0</v>
      </c>
      <c r="J48" s="391">
        <f t="shared" si="6"/>
        <v>0</v>
      </c>
      <c r="K48" s="25"/>
    </row>
    <row r="49" spans="1:11" s="47" customFormat="1" ht="15.75">
      <c r="A49" s="22" t="s">
        <v>1139</v>
      </c>
      <c r="B49" s="11"/>
      <c r="C49" s="11"/>
      <c r="D49" s="11"/>
      <c r="E49" s="11"/>
      <c r="F49" s="11"/>
      <c r="G49" s="11"/>
      <c r="H49" s="11">
        <f t="shared" si="6"/>
        <v>0</v>
      </c>
      <c r="I49" s="11">
        <f t="shared" si="6"/>
        <v>0</v>
      </c>
      <c r="J49" s="11">
        <f t="shared" si="6"/>
        <v>0</v>
      </c>
      <c r="K49" s="132"/>
    </row>
    <row r="50" spans="1:11" s="47" customFormat="1" ht="15.75">
      <c r="A50" s="4" t="s">
        <v>210</v>
      </c>
      <c r="B50" s="11"/>
      <c r="C50" s="11"/>
      <c r="D50" s="11"/>
      <c r="E50" s="11"/>
      <c r="F50" s="11"/>
      <c r="G50" s="11"/>
      <c r="H50" s="11">
        <f t="shared" si="6"/>
        <v>0</v>
      </c>
      <c r="I50" s="11">
        <f t="shared" si="6"/>
        <v>0</v>
      </c>
      <c r="J50" s="11">
        <f t="shared" si="6"/>
        <v>0</v>
      </c>
      <c r="K50" s="132"/>
    </row>
    <row r="51" spans="1:11" s="47" customFormat="1" ht="15.75">
      <c r="A51" s="4" t="s">
        <v>211</v>
      </c>
      <c r="B51" s="11">
        <v>22301573</v>
      </c>
      <c r="C51" s="11">
        <v>22301573</v>
      </c>
      <c r="D51" s="11">
        <v>12818768</v>
      </c>
      <c r="E51" s="11"/>
      <c r="F51" s="11"/>
      <c r="G51" s="11"/>
      <c r="H51" s="11">
        <f t="shared" si="6"/>
        <v>22301573</v>
      </c>
      <c r="I51" s="11">
        <f t="shared" si="6"/>
        <v>22301573</v>
      </c>
      <c r="J51" s="11">
        <f t="shared" si="6"/>
        <v>12818768</v>
      </c>
      <c r="K51" s="132"/>
    </row>
    <row r="52" spans="1:11" s="1" customFormat="1" ht="15.75">
      <c r="A52" s="37" t="s">
        <v>15</v>
      </c>
      <c r="B52" s="10">
        <f>B41+B49+B51+B50</f>
        <v>104899996</v>
      </c>
      <c r="C52" s="10">
        <f>C41+C49+C51+C50</f>
        <v>104899996</v>
      </c>
      <c r="D52" s="10">
        <f>D41+D49+D51+D50</f>
        <v>60338085</v>
      </c>
      <c r="E52" s="10">
        <f>SUM(E44:E51)</f>
        <v>0</v>
      </c>
      <c r="F52" s="10">
        <f>SUM(F44:F51)</f>
        <v>0</v>
      </c>
      <c r="G52" s="10">
        <f>SUM(G44:G51)</f>
        <v>0</v>
      </c>
      <c r="H52" s="11">
        <f t="shared" si="6"/>
        <v>104899996</v>
      </c>
      <c r="I52" s="11">
        <f t="shared" si="6"/>
        <v>104899996</v>
      </c>
      <c r="J52" s="11">
        <f t="shared" si="6"/>
        <v>60338085</v>
      </c>
      <c r="K52" s="114"/>
    </row>
    <row r="55" spans="1:11" ht="86.25" customHeight="1">
      <c r="A55" s="412" t="s">
        <v>1098</v>
      </c>
      <c r="B55" s="412"/>
      <c r="C55" s="412"/>
      <c r="D55" s="412"/>
      <c r="E55" s="412"/>
      <c r="F55" s="412"/>
      <c r="G55" s="412"/>
      <c r="H55" s="412"/>
      <c r="I55" s="412"/>
      <c r="J55" s="301"/>
      <c r="K55" s="301"/>
    </row>
    <row r="57" spans="1:13" s="85" customFormat="1" ht="93.75" customHeight="1">
      <c r="A57" s="121" t="s">
        <v>11</v>
      </c>
      <c r="B57" s="122" t="s">
        <v>16</v>
      </c>
      <c r="C57" s="122"/>
      <c r="D57" s="123"/>
      <c r="E57" s="151"/>
      <c r="F57" s="151"/>
      <c r="G57" s="151"/>
      <c r="H57" s="123"/>
      <c r="I57" s="123"/>
      <c r="J57" s="123"/>
      <c r="K57" s="151"/>
      <c r="L57" s="151"/>
      <c r="M57" s="152"/>
    </row>
    <row r="58" spans="1:13" ht="15.75">
      <c r="A58" s="98" t="s">
        <v>128</v>
      </c>
      <c r="B58" s="6">
        <v>0</v>
      </c>
      <c r="C58" s="6">
        <v>0</v>
      </c>
      <c r="D58" s="83"/>
      <c r="E58" s="83"/>
      <c r="F58" s="83"/>
      <c r="G58" s="83"/>
      <c r="H58" s="83"/>
      <c r="I58" s="83"/>
      <c r="J58" s="83"/>
      <c r="K58" s="83"/>
      <c r="L58" s="25"/>
      <c r="M58" s="83"/>
    </row>
    <row r="59" spans="1:13" s="1" customFormat="1" ht="15.75">
      <c r="A59" s="22" t="s">
        <v>17</v>
      </c>
      <c r="B59" s="10">
        <f>SUM(B58)</f>
        <v>0</v>
      </c>
      <c r="C59" s="10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2" spans="2:7" ht="15.75">
      <c r="B62" s="2"/>
      <c r="C62" s="2"/>
      <c r="D62" s="2"/>
      <c r="E62" s="2"/>
      <c r="F62" s="2"/>
      <c r="G62" s="2"/>
    </row>
    <row r="63" spans="2:7" ht="15.75">
      <c r="B63" s="2"/>
      <c r="C63" s="2"/>
      <c r="D63" s="2"/>
      <c r="E63" s="2"/>
      <c r="F63" s="2"/>
      <c r="G63" s="2"/>
    </row>
    <row r="70" spans="1:7" ht="15.75">
      <c r="A70" s="135"/>
      <c r="B70" s="135"/>
      <c r="C70" s="135"/>
      <c r="D70" s="135"/>
      <c r="E70" s="23"/>
      <c r="F70" s="23"/>
      <c r="G70" s="23"/>
    </row>
    <row r="71" spans="1:7" ht="15.75">
      <c r="A71" s="25"/>
      <c r="B71" s="83"/>
      <c r="C71" s="83"/>
      <c r="D71" s="83"/>
      <c r="E71" s="83"/>
      <c r="F71" s="83"/>
      <c r="G71" s="83"/>
    </row>
  </sheetData>
  <sheetProtection/>
  <mergeCells count="3">
    <mergeCell ref="A2:J2"/>
    <mergeCell ref="A1:J1"/>
    <mergeCell ref="A55:I55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68" r:id="rId1"/>
  <headerFooter alignWithMargins="0">
    <oddHeader>&amp;C12. melléklet a 6/2020. (VII.16.)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6"/>
  <sheetViews>
    <sheetView view="pageLayout" workbookViewId="0" topLeftCell="A1">
      <selection activeCell="E256" sqref="A1:F256"/>
    </sheetView>
  </sheetViews>
  <sheetFormatPr defaultColWidth="9.140625" defaultRowHeight="12.75"/>
  <cols>
    <col min="1" max="1" width="47.8515625" style="85" customWidth="1"/>
    <col min="2" max="2" width="17.7109375" style="95" customWidth="1"/>
    <col min="3" max="3" width="14.00390625" style="95" customWidth="1"/>
    <col min="4" max="4" width="16.7109375" style="95" customWidth="1"/>
    <col min="5" max="5" width="17.8515625" style="95" customWidth="1"/>
    <col min="6" max="6" width="12.8515625" style="96" hidden="1" customWidth="1"/>
    <col min="7" max="7" width="13.57421875" style="85" customWidth="1"/>
    <col min="8" max="8" width="20.7109375" style="85" customWidth="1"/>
    <col min="9" max="9" width="18.00390625" style="85" customWidth="1"/>
    <col min="10" max="16384" width="9.140625" style="85" customWidth="1"/>
  </cols>
  <sheetData>
    <row r="1" spans="1:7" s="33" customFormat="1" ht="14.25">
      <c r="A1" s="418" t="s">
        <v>80</v>
      </c>
      <c r="B1" s="419"/>
      <c r="C1" s="419"/>
      <c r="D1" s="419"/>
      <c r="E1" s="419"/>
      <c r="F1" s="419"/>
      <c r="G1" s="398"/>
    </row>
    <row r="2" spans="1:7" s="33" customFormat="1" ht="14.25">
      <c r="A2" s="418" t="s">
        <v>81</v>
      </c>
      <c r="B2" s="419"/>
      <c r="C2" s="419"/>
      <c r="D2" s="419"/>
      <c r="E2" s="419"/>
      <c r="F2" s="419"/>
      <c r="G2" s="398"/>
    </row>
    <row r="3" spans="1:7" s="33" customFormat="1" ht="14.25">
      <c r="A3" s="418" t="s">
        <v>933</v>
      </c>
      <c r="B3" s="418"/>
      <c r="C3" s="418"/>
      <c r="D3" s="418"/>
      <c r="E3" s="418"/>
      <c r="F3" s="418"/>
      <c r="G3" s="398"/>
    </row>
    <row r="4" spans="1:6" ht="15">
      <c r="A4" s="84"/>
      <c r="B4" s="90"/>
      <c r="C4" s="90"/>
      <c r="D4" s="90"/>
      <c r="E4" s="90"/>
      <c r="F4" s="91"/>
    </row>
    <row r="5" spans="1:6" s="87" customFormat="1" ht="15">
      <c r="A5" s="86"/>
      <c r="B5" s="92"/>
      <c r="C5" s="92"/>
      <c r="D5" s="92"/>
      <c r="E5" s="92"/>
      <c r="F5" s="93"/>
    </row>
    <row r="6" spans="1:7" s="84" customFormat="1" ht="15">
      <c r="A6" s="413" t="s">
        <v>1047</v>
      </c>
      <c r="B6" s="414"/>
      <c r="C6" s="414"/>
      <c r="D6" s="414"/>
      <c r="E6" s="414"/>
      <c r="F6" s="414"/>
      <c r="G6" s="400"/>
    </row>
    <row r="7" spans="1:7" s="84" customFormat="1" ht="15">
      <c r="A7" s="390"/>
      <c r="B7" s="399"/>
      <c r="C7" s="399"/>
      <c r="D7" s="399"/>
      <c r="E7" s="399"/>
      <c r="F7" s="399"/>
      <c r="G7" s="400"/>
    </row>
    <row r="8" spans="1:8" s="84" customFormat="1" ht="15">
      <c r="A8" s="413" t="s">
        <v>1048</v>
      </c>
      <c r="B8" s="414"/>
      <c r="C8" s="414"/>
      <c r="D8" s="414"/>
      <c r="E8" s="414"/>
      <c r="F8" s="414"/>
      <c r="G8" s="400"/>
      <c r="H8" s="400"/>
    </row>
    <row r="9" spans="1:8" s="84" customFormat="1" ht="15">
      <c r="A9" s="414"/>
      <c r="B9" s="414"/>
      <c r="C9" s="414"/>
      <c r="D9" s="414"/>
      <c r="E9" s="414"/>
      <c r="F9" s="414"/>
      <c r="G9" s="400"/>
      <c r="H9" s="400"/>
    </row>
    <row r="10" spans="1:8" s="84" customFormat="1" ht="15">
      <c r="A10" s="414"/>
      <c r="B10" s="414"/>
      <c r="C10" s="414"/>
      <c r="D10" s="414"/>
      <c r="E10" s="414"/>
      <c r="F10" s="414"/>
      <c r="G10" s="400"/>
      <c r="H10" s="400"/>
    </row>
    <row r="11" spans="1:8" s="394" customFormat="1" ht="15">
      <c r="A11" s="395" t="s">
        <v>1049</v>
      </c>
      <c r="B11" s="395"/>
      <c r="C11" s="395"/>
      <c r="D11" s="395"/>
      <c r="E11" s="395"/>
      <c r="F11" s="395"/>
      <c r="G11" s="396"/>
      <c r="H11" s="396"/>
    </row>
    <row r="12" spans="1:8" s="394" customFormat="1" ht="15">
      <c r="A12" s="395" t="s">
        <v>1050</v>
      </c>
      <c r="B12" s="395"/>
      <c r="C12" s="395"/>
      <c r="D12" s="395"/>
      <c r="E12" s="395"/>
      <c r="F12" s="395"/>
      <c r="G12" s="396"/>
      <c r="H12" s="396"/>
    </row>
    <row r="13" spans="1:8" s="394" customFormat="1" ht="33" customHeight="1">
      <c r="A13" s="415" t="s">
        <v>1051</v>
      </c>
      <c r="B13" s="414"/>
      <c r="C13" s="414"/>
      <c r="D13" s="414"/>
      <c r="E13" s="414"/>
      <c r="F13" s="395"/>
      <c r="G13" s="396"/>
      <c r="H13" s="396"/>
    </row>
    <row r="15" spans="1:5" ht="30">
      <c r="A15" s="397"/>
      <c r="B15" s="158" t="s">
        <v>271</v>
      </c>
      <c r="C15" s="158" t="s">
        <v>272</v>
      </c>
      <c r="D15" s="159" t="s">
        <v>273</v>
      </c>
      <c r="E15" s="94" t="s">
        <v>18</v>
      </c>
    </row>
    <row r="16" spans="1:5" ht="15">
      <c r="A16" s="202" t="s">
        <v>1052</v>
      </c>
      <c r="B16" s="295">
        <v>3448287</v>
      </c>
      <c r="C16" s="295">
        <v>3448287</v>
      </c>
      <c r="D16" s="295">
        <v>1710300</v>
      </c>
      <c r="E16" s="295">
        <v>2161000</v>
      </c>
    </row>
    <row r="17" spans="1:5" ht="30">
      <c r="A17" s="287" t="s">
        <v>1053</v>
      </c>
      <c r="B17" s="295">
        <v>667329</v>
      </c>
      <c r="C17" s="295">
        <v>667329</v>
      </c>
      <c r="D17" s="295">
        <v>319254</v>
      </c>
      <c r="E17" s="295">
        <v>332000</v>
      </c>
    </row>
    <row r="18" spans="1:5" ht="15">
      <c r="A18" s="202" t="s">
        <v>1054</v>
      </c>
      <c r="B18" s="295">
        <v>3744560</v>
      </c>
      <c r="C18" s="295">
        <v>3744560</v>
      </c>
      <c r="D18" s="295">
        <v>2554645</v>
      </c>
      <c r="E18" s="295">
        <v>3221349</v>
      </c>
    </row>
    <row r="19" spans="1:5" ht="15">
      <c r="A19" s="202" t="s">
        <v>1055</v>
      </c>
      <c r="B19" s="295"/>
      <c r="C19" s="295"/>
      <c r="D19" s="295"/>
      <c r="E19" s="295"/>
    </row>
    <row r="20" spans="1:5" ht="15">
      <c r="A20" s="202" t="s">
        <v>1056</v>
      </c>
      <c r="B20" s="295">
        <v>10147206</v>
      </c>
      <c r="C20" s="295">
        <v>10147206</v>
      </c>
      <c r="D20" s="295"/>
      <c r="E20" s="295"/>
    </row>
    <row r="21" spans="1:5" ht="15">
      <c r="A21" s="202" t="s">
        <v>1057</v>
      </c>
      <c r="B21" s="295">
        <v>2591540</v>
      </c>
      <c r="C21" s="295">
        <v>2591540</v>
      </c>
      <c r="D21" s="295">
        <v>960247</v>
      </c>
      <c r="E21" s="295">
        <v>1335989</v>
      </c>
    </row>
    <row r="22" spans="1:5" ht="15">
      <c r="A22" s="202" t="s">
        <v>1058</v>
      </c>
      <c r="B22" s="295"/>
      <c r="C22" s="295"/>
      <c r="D22" s="295"/>
      <c r="E22" s="295"/>
    </row>
    <row r="23" spans="1:5" ht="15">
      <c r="A23" s="202" t="s">
        <v>1059</v>
      </c>
      <c r="B23" s="295">
        <v>23064223</v>
      </c>
      <c r="C23" s="295">
        <v>23064223</v>
      </c>
      <c r="D23" s="295">
        <v>22811997</v>
      </c>
      <c r="E23" s="295">
        <v>10399432</v>
      </c>
    </row>
    <row r="24" spans="1:6" s="33" customFormat="1" ht="14.25">
      <c r="A24" s="335" t="s">
        <v>1060</v>
      </c>
      <c r="B24" s="297">
        <f>B16+B17+B18+B19+B20+B21+B22+B23</f>
        <v>43663145</v>
      </c>
      <c r="C24" s="297">
        <f>C16+C17+C18+C19+C20+C21+C22+C23</f>
        <v>43663145</v>
      </c>
      <c r="D24" s="297">
        <f>D16+D17+D18+D19+D20+D21+D22+D23</f>
        <v>28356443</v>
      </c>
      <c r="E24" s="297">
        <f>E16+E17+E18+E19+E20+E21+E22+E23</f>
        <v>17449770</v>
      </c>
      <c r="F24" s="96"/>
    </row>
    <row r="25" spans="1:5" ht="45">
      <c r="A25" s="324" t="s">
        <v>1064</v>
      </c>
      <c r="B25" s="295">
        <v>10147206</v>
      </c>
      <c r="C25" s="295">
        <v>10147206</v>
      </c>
      <c r="D25" s="295"/>
      <c r="E25" s="295"/>
    </row>
    <row r="26" spans="1:5" ht="45">
      <c r="A26" s="324" t="s">
        <v>1065</v>
      </c>
      <c r="B26" s="295">
        <v>23064223</v>
      </c>
      <c r="C26" s="295"/>
      <c r="D26" s="295"/>
      <c r="E26" s="295"/>
    </row>
    <row r="27" spans="1:5" ht="30">
      <c r="A27" s="321" t="s">
        <v>1066</v>
      </c>
      <c r="B27" s="295"/>
      <c r="C27" s="295"/>
      <c r="D27" s="295"/>
      <c r="E27" s="295"/>
    </row>
    <row r="28" spans="1:5" ht="15">
      <c r="A28" s="321" t="s">
        <v>1099</v>
      </c>
      <c r="B28" s="295"/>
      <c r="C28" s="295">
        <v>23064223</v>
      </c>
      <c r="D28" s="295">
        <v>23633072</v>
      </c>
      <c r="E28" s="295">
        <v>10399432</v>
      </c>
    </row>
    <row r="29" spans="1:5" ht="15">
      <c r="A29" s="202" t="s">
        <v>1061</v>
      </c>
      <c r="B29" s="295">
        <v>709521</v>
      </c>
      <c r="C29" s="295">
        <v>709521</v>
      </c>
      <c r="D29" s="295"/>
      <c r="E29" s="295"/>
    </row>
    <row r="30" spans="1:5" ht="15">
      <c r="A30" s="324" t="s">
        <v>1068</v>
      </c>
      <c r="B30" s="295">
        <v>33920950</v>
      </c>
      <c r="C30" s="295">
        <v>33920950</v>
      </c>
      <c r="D30" s="295">
        <v>23633072</v>
      </c>
      <c r="E30" s="295">
        <v>10399432</v>
      </c>
    </row>
    <row r="31" spans="1:5" ht="31.5">
      <c r="A31" s="401" t="s">
        <v>1069</v>
      </c>
      <c r="B31" s="295">
        <v>9742195</v>
      </c>
      <c r="C31" s="295">
        <v>9742195</v>
      </c>
      <c r="D31" s="295">
        <v>9742195</v>
      </c>
      <c r="E31" s="295">
        <v>7050338</v>
      </c>
    </row>
    <row r="32" spans="1:6" s="33" customFormat="1" ht="15.75">
      <c r="A32" s="402" t="s">
        <v>1062</v>
      </c>
      <c r="B32" s="297">
        <f>B30+B31</f>
        <v>43663145</v>
      </c>
      <c r="C32" s="297">
        <f>C30+C31</f>
        <v>43663145</v>
      </c>
      <c r="D32" s="297">
        <f>D30+D31</f>
        <v>33375267</v>
      </c>
      <c r="E32" s="297">
        <f>E30+E31</f>
        <v>17449770</v>
      </c>
      <c r="F32" s="96"/>
    </row>
    <row r="47" spans="1:6" ht="15">
      <c r="A47" s="413" t="s">
        <v>1047</v>
      </c>
      <c r="B47" s="414"/>
      <c r="C47" s="414"/>
      <c r="D47" s="414"/>
      <c r="E47" s="414"/>
      <c r="F47" s="414"/>
    </row>
    <row r="48" spans="1:6" ht="15">
      <c r="A48" s="413" t="s">
        <v>1070</v>
      </c>
      <c r="B48" s="414"/>
      <c r="C48" s="414"/>
      <c r="D48" s="414"/>
      <c r="E48" s="414"/>
      <c r="F48" s="414"/>
    </row>
    <row r="49" spans="1:6" ht="15">
      <c r="A49" s="414"/>
      <c r="B49" s="414"/>
      <c r="C49" s="414"/>
      <c r="D49" s="414"/>
      <c r="E49" s="414"/>
      <c r="F49" s="414"/>
    </row>
    <row r="50" spans="1:6" ht="15">
      <c r="A50" s="414"/>
      <c r="B50" s="414"/>
      <c r="C50" s="414"/>
      <c r="D50" s="414"/>
      <c r="E50" s="414"/>
      <c r="F50" s="414"/>
    </row>
    <row r="51" spans="1:6" ht="15">
      <c r="A51" s="395" t="s">
        <v>1071</v>
      </c>
      <c r="B51" s="395"/>
      <c r="C51" s="395"/>
      <c r="D51" s="395"/>
      <c r="E51" s="395"/>
      <c r="F51" s="395"/>
    </row>
    <row r="52" spans="1:6" ht="15">
      <c r="A52" s="395"/>
      <c r="B52" s="395"/>
      <c r="C52" s="395"/>
      <c r="D52" s="395"/>
      <c r="E52" s="395"/>
      <c r="F52" s="395"/>
    </row>
    <row r="54" spans="1:5" ht="30">
      <c r="A54" s="397"/>
      <c r="B54" s="158" t="s">
        <v>271</v>
      </c>
      <c r="C54" s="158" t="s">
        <v>272</v>
      </c>
      <c r="D54" s="159" t="s">
        <v>273</v>
      </c>
      <c r="E54" s="94" t="s">
        <v>18</v>
      </c>
    </row>
    <row r="55" spans="1:5" ht="15">
      <c r="A55" s="202" t="s">
        <v>1052</v>
      </c>
      <c r="B55" s="295"/>
      <c r="C55" s="295"/>
      <c r="D55" s="295"/>
      <c r="E55" s="295"/>
    </row>
    <row r="56" spans="1:5" ht="30">
      <c r="A56" s="287" t="s">
        <v>1053</v>
      </c>
      <c r="B56" s="295"/>
      <c r="C56" s="295"/>
      <c r="D56" s="295"/>
      <c r="E56" s="295"/>
    </row>
    <row r="57" spans="1:5" ht="15">
      <c r="A57" s="202" t="s">
        <v>1054</v>
      </c>
      <c r="B57" s="295"/>
      <c r="C57" s="295"/>
      <c r="D57" s="295">
        <v>7065000</v>
      </c>
      <c r="E57" s="295"/>
    </row>
    <row r="58" spans="1:5" ht="15">
      <c r="A58" s="202" t="s">
        <v>1055</v>
      </c>
      <c r="B58" s="295"/>
      <c r="C58" s="295"/>
      <c r="D58" s="295"/>
      <c r="E58" s="295"/>
    </row>
    <row r="59" spans="1:5" ht="15">
      <c r="A59" s="202" t="s">
        <v>1056</v>
      </c>
      <c r="B59" s="295"/>
      <c r="C59" s="295"/>
      <c r="D59" s="295"/>
      <c r="E59" s="295"/>
    </row>
    <row r="60" spans="1:5" ht="15">
      <c r="A60" s="202" t="s">
        <v>1057</v>
      </c>
      <c r="B60" s="295">
        <v>95413222</v>
      </c>
      <c r="C60" s="295">
        <v>95413222</v>
      </c>
      <c r="D60" s="295">
        <f>26578788+111713</f>
        <v>26690501</v>
      </c>
      <c r="E60" s="295">
        <v>81865769</v>
      </c>
    </row>
    <row r="61" spans="1:5" ht="15">
      <c r="A61" s="202" t="s">
        <v>1058</v>
      </c>
      <c r="B61" s="295"/>
      <c r="C61" s="295"/>
      <c r="D61" s="295"/>
      <c r="E61" s="295"/>
    </row>
    <row r="62" spans="1:5" ht="15">
      <c r="A62" s="202" t="s">
        <v>1059</v>
      </c>
      <c r="B62" s="295"/>
      <c r="C62" s="295"/>
      <c r="D62" s="295"/>
      <c r="E62" s="295"/>
    </row>
    <row r="63" spans="1:5" ht="15">
      <c r="A63" s="335" t="s">
        <v>1060</v>
      </c>
      <c r="B63" s="297">
        <f>B55+B56+B57+B58+B59+B60+B61+B62</f>
        <v>95413222</v>
      </c>
      <c r="C63" s="297">
        <f>C55+C56+C57+C58+C59+C60+C61+C62</f>
        <v>95413222</v>
      </c>
      <c r="D63" s="297">
        <f>D55+D56+D57+D58+D59+D60+D61+D62</f>
        <v>33755501</v>
      </c>
      <c r="E63" s="297">
        <f>E55+E56+E57+E58+E59+E60+E61+E62</f>
        <v>81865769</v>
      </c>
    </row>
    <row r="64" spans="1:5" ht="45">
      <c r="A64" s="324" t="s">
        <v>1064</v>
      </c>
      <c r="B64" s="295"/>
      <c r="C64" s="295"/>
      <c r="D64" s="295"/>
      <c r="E64" s="295"/>
    </row>
    <row r="65" spans="1:5" ht="45">
      <c r="A65" s="324" t="s">
        <v>1065</v>
      </c>
      <c r="B65" s="295"/>
      <c r="C65" s="295"/>
      <c r="D65" s="295"/>
      <c r="E65" s="295">
        <v>41140228</v>
      </c>
    </row>
    <row r="66" spans="1:5" ht="30">
      <c r="A66" s="321" t="s">
        <v>1066</v>
      </c>
      <c r="B66" s="295"/>
      <c r="C66" s="295"/>
      <c r="D66" s="295"/>
      <c r="E66" s="295"/>
    </row>
    <row r="67" spans="1:5" ht="30">
      <c r="A67" s="321" t="s">
        <v>1067</v>
      </c>
      <c r="B67" s="295"/>
      <c r="C67" s="295"/>
      <c r="D67" s="295"/>
      <c r="E67" s="295"/>
    </row>
    <row r="68" spans="1:5" ht="15">
      <c r="A68" s="202" t="s">
        <v>1061</v>
      </c>
      <c r="B68" s="295"/>
      <c r="C68" s="295"/>
      <c r="D68" s="295"/>
      <c r="E68" s="295"/>
    </row>
    <row r="69" spans="1:5" ht="15">
      <c r="A69" s="324" t="s">
        <v>1068</v>
      </c>
      <c r="B69" s="295">
        <f>B64+B65+B66+B67</f>
        <v>0</v>
      </c>
      <c r="C69" s="295"/>
      <c r="D69" s="295"/>
      <c r="E69" s="295">
        <v>41140228</v>
      </c>
    </row>
    <row r="70" spans="1:5" ht="31.5">
      <c r="A70" s="401" t="s">
        <v>1069</v>
      </c>
      <c r="B70" s="295">
        <v>95413222</v>
      </c>
      <c r="C70" s="295">
        <v>95413222</v>
      </c>
      <c r="D70" s="295">
        <v>95413222</v>
      </c>
      <c r="E70" s="295">
        <v>40725541</v>
      </c>
    </row>
    <row r="71" spans="1:5" ht="15.75">
      <c r="A71" s="402" t="s">
        <v>1062</v>
      </c>
      <c r="B71" s="297">
        <f>B69+B70</f>
        <v>95413222</v>
      </c>
      <c r="C71" s="297">
        <f>C69+C70</f>
        <v>95413222</v>
      </c>
      <c r="D71" s="297">
        <f>D69+D70</f>
        <v>95413222</v>
      </c>
      <c r="E71" s="297">
        <f>E69+E70</f>
        <v>81865769</v>
      </c>
    </row>
    <row r="93" spans="1:6" ht="15">
      <c r="A93" s="413" t="s">
        <v>1047</v>
      </c>
      <c r="B93" s="414"/>
      <c r="C93" s="414"/>
      <c r="D93" s="414"/>
      <c r="E93" s="414"/>
      <c r="F93" s="414"/>
    </row>
    <row r="94" spans="1:6" ht="15">
      <c r="A94" s="416" t="s">
        <v>1072</v>
      </c>
      <c r="B94" s="417"/>
      <c r="C94" s="417"/>
      <c r="D94" s="417"/>
      <c r="E94" s="417"/>
      <c r="F94" s="399"/>
    </row>
    <row r="95" spans="1:6" ht="15">
      <c r="A95" s="395" t="s">
        <v>1063</v>
      </c>
      <c r="B95" s="395"/>
      <c r="C95" s="395"/>
      <c r="D95" s="395"/>
      <c r="E95" s="395"/>
      <c r="F95" s="395"/>
    </row>
    <row r="97" spans="1:5" ht="30">
      <c r="A97" s="397"/>
      <c r="B97" s="158" t="s">
        <v>271</v>
      </c>
      <c r="C97" s="158" t="s">
        <v>272</v>
      </c>
      <c r="D97" s="159" t="s">
        <v>273</v>
      </c>
      <c r="E97" s="94" t="s">
        <v>18</v>
      </c>
    </row>
    <row r="98" spans="1:5" ht="15">
      <c r="A98" s="202" t="s">
        <v>1052</v>
      </c>
      <c r="B98" s="295">
        <v>968872</v>
      </c>
      <c r="C98" s="295">
        <v>968872</v>
      </c>
      <c r="D98" s="295">
        <v>1050000</v>
      </c>
      <c r="E98" s="295"/>
    </row>
    <row r="99" spans="1:5" ht="30">
      <c r="A99" s="287" t="s">
        <v>1053</v>
      </c>
      <c r="B99" s="295">
        <v>276128</v>
      </c>
      <c r="C99" s="295">
        <v>276128</v>
      </c>
      <c r="D99" s="295">
        <v>174830</v>
      </c>
      <c r="E99" s="295"/>
    </row>
    <row r="100" spans="1:5" ht="15">
      <c r="A100" s="202" t="s">
        <v>1054</v>
      </c>
      <c r="B100" s="295">
        <v>697050</v>
      </c>
      <c r="C100" s="295">
        <v>697050</v>
      </c>
      <c r="D100" s="295">
        <v>495300</v>
      </c>
      <c r="E100" s="295">
        <v>239850</v>
      </c>
    </row>
    <row r="101" spans="1:5" ht="15">
      <c r="A101" s="202" t="s">
        <v>1055</v>
      </c>
      <c r="B101" s="295"/>
      <c r="C101" s="295"/>
      <c r="D101" s="295"/>
      <c r="E101" s="295"/>
    </row>
    <row r="102" spans="1:5" ht="15">
      <c r="A102" s="202" t="s">
        <v>1056</v>
      </c>
      <c r="B102" s="295"/>
      <c r="C102" s="295"/>
      <c r="D102" s="295"/>
      <c r="E102" s="295"/>
    </row>
    <row r="103" spans="1:5" ht="15">
      <c r="A103" s="202" t="s">
        <v>1057</v>
      </c>
      <c r="B103" s="295">
        <v>3937127</v>
      </c>
      <c r="C103" s="295">
        <v>3937127</v>
      </c>
      <c r="D103" s="295"/>
      <c r="E103" s="295">
        <v>3937127</v>
      </c>
    </row>
    <row r="104" spans="1:5" ht="15">
      <c r="A104" s="202" t="s">
        <v>1058</v>
      </c>
      <c r="B104" s="295">
        <v>44057750</v>
      </c>
      <c r="C104" s="295">
        <v>44057750</v>
      </c>
      <c r="D104" s="295">
        <v>1220650</v>
      </c>
      <c r="E104" s="295">
        <v>56375300</v>
      </c>
    </row>
    <row r="105" spans="1:5" ht="15">
      <c r="A105" s="202" t="s">
        <v>1059</v>
      </c>
      <c r="B105" s="295"/>
      <c r="C105" s="295"/>
      <c r="D105" s="295"/>
      <c r="E105" s="295"/>
    </row>
    <row r="106" spans="1:5" ht="15">
      <c r="A106" s="335" t="s">
        <v>1060</v>
      </c>
      <c r="B106" s="297">
        <f>B98+B99+B100+B101+B102+B103+B104+B105</f>
        <v>49936927</v>
      </c>
      <c r="C106" s="297">
        <f>C98+C99+C100+C101+C102+C103+C104+C105</f>
        <v>49936927</v>
      </c>
      <c r="D106" s="297">
        <f>D98+D99+D100+D101+D102+D103+D104+D105</f>
        <v>2940780</v>
      </c>
      <c r="E106" s="297">
        <f>E98+E99+E100+E101+E102+E103+E104+E105</f>
        <v>60552277</v>
      </c>
    </row>
    <row r="107" spans="1:5" ht="45">
      <c r="A107" s="324" t="s">
        <v>1064</v>
      </c>
      <c r="B107" s="295"/>
      <c r="C107" s="295"/>
      <c r="D107" s="295"/>
      <c r="E107" s="295"/>
    </row>
    <row r="108" spans="1:5" ht="45">
      <c r="A108" s="324" t="s">
        <v>1065</v>
      </c>
      <c r="B108" s="295"/>
      <c r="C108" s="295"/>
      <c r="D108" s="295"/>
      <c r="E108" s="295">
        <v>14445130</v>
      </c>
    </row>
    <row r="109" spans="1:5" ht="30">
      <c r="A109" s="321" t="s">
        <v>1066</v>
      </c>
      <c r="B109" s="295"/>
      <c r="C109" s="295"/>
      <c r="D109" s="295"/>
      <c r="E109" s="295"/>
    </row>
    <row r="110" spans="1:5" ht="30">
      <c r="A110" s="321" t="s">
        <v>1067</v>
      </c>
      <c r="B110" s="295"/>
      <c r="C110" s="295"/>
      <c r="D110" s="295"/>
      <c r="E110" s="295"/>
    </row>
    <row r="111" spans="1:5" ht="15">
      <c r="A111" s="202" t="s">
        <v>1061</v>
      </c>
      <c r="B111" s="295"/>
      <c r="C111" s="295"/>
      <c r="D111" s="295"/>
      <c r="E111" s="295"/>
    </row>
    <row r="112" spans="1:5" ht="15">
      <c r="A112" s="324" t="s">
        <v>1068</v>
      </c>
      <c r="B112" s="295"/>
      <c r="C112" s="295"/>
      <c r="D112" s="295"/>
      <c r="E112" s="295">
        <f>E107+E108+E109+E110</f>
        <v>14445130</v>
      </c>
    </row>
    <row r="113" spans="1:5" ht="31.5">
      <c r="A113" s="401" t="s">
        <v>1069</v>
      </c>
      <c r="B113" s="295">
        <v>49936927</v>
      </c>
      <c r="C113" s="295">
        <v>49936927</v>
      </c>
      <c r="D113" s="295">
        <v>49936927</v>
      </c>
      <c r="E113" s="295">
        <v>46107147</v>
      </c>
    </row>
    <row r="114" spans="1:5" ht="15.75">
      <c r="A114" s="402" t="s">
        <v>1062</v>
      </c>
      <c r="B114" s="297">
        <f>B112+B113</f>
        <v>49936927</v>
      </c>
      <c r="C114" s="297">
        <f>C112+C113</f>
        <v>49936927</v>
      </c>
      <c r="D114" s="297">
        <f>D112+D113</f>
        <v>49936927</v>
      </c>
      <c r="E114" s="297">
        <f>E112+E113</f>
        <v>60552277</v>
      </c>
    </row>
    <row r="139" spans="1:6" ht="15">
      <c r="A139" s="413" t="s">
        <v>1047</v>
      </c>
      <c r="B139" s="414"/>
      <c r="C139" s="414"/>
      <c r="D139" s="414"/>
      <c r="E139" s="414"/>
      <c r="F139" s="414"/>
    </row>
    <row r="140" spans="1:6" ht="15">
      <c r="A140" s="413" t="s">
        <v>1073</v>
      </c>
      <c r="B140" s="414"/>
      <c r="C140" s="414"/>
      <c r="D140" s="414"/>
      <c r="E140" s="414"/>
      <c r="F140" s="414"/>
    </row>
    <row r="141" spans="1:6" ht="15">
      <c r="A141" s="414"/>
      <c r="B141" s="414"/>
      <c r="C141" s="414"/>
      <c r="D141" s="414"/>
      <c r="E141" s="414"/>
      <c r="F141" s="414"/>
    </row>
    <row r="142" spans="1:6" ht="15">
      <c r="A142" s="414"/>
      <c r="B142" s="414"/>
      <c r="C142" s="414"/>
      <c r="D142" s="414"/>
      <c r="E142" s="414"/>
      <c r="F142" s="414"/>
    </row>
    <row r="143" spans="1:6" ht="15">
      <c r="A143" s="395"/>
      <c r="B143" s="395"/>
      <c r="C143" s="395"/>
      <c r="D143" s="395"/>
      <c r="E143" s="395"/>
      <c r="F143" s="395"/>
    </row>
    <row r="144" spans="1:6" ht="15">
      <c r="A144" s="395" t="s">
        <v>1074</v>
      </c>
      <c r="B144" s="395"/>
      <c r="C144" s="395"/>
      <c r="D144" s="395"/>
      <c r="E144" s="395"/>
      <c r="F144" s="395"/>
    </row>
    <row r="145" spans="1:5" ht="30">
      <c r="A145" s="397"/>
      <c r="B145" s="158" t="s">
        <v>271</v>
      </c>
      <c r="C145" s="158" t="s">
        <v>272</v>
      </c>
      <c r="D145" s="159" t="s">
        <v>273</v>
      </c>
      <c r="E145" s="94" t="s">
        <v>18</v>
      </c>
    </row>
    <row r="146" spans="1:5" ht="15">
      <c r="A146" s="202" t="s">
        <v>1052</v>
      </c>
      <c r="B146" s="295"/>
      <c r="C146" s="295"/>
      <c r="D146" s="295"/>
      <c r="E146" s="295"/>
    </row>
    <row r="147" spans="1:5" ht="30">
      <c r="A147" s="287" t="s">
        <v>1053</v>
      </c>
      <c r="B147" s="295"/>
      <c r="C147" s="295"/>
      <c r="D147" s="295"/>
      <c r="E147" s="295"/>
    </row>
    <row r="148" spans="1:5" ht="15">
      <c r="A148" s="202" t="s">
        <v>1054</v>
      </c>
      <c r="B148" s="295"/>
      <c r="C148" s="295"/>
      <c r="D148" s="295"/>
      <c r="E148" s="295"/>
    </row>
    <row r="149" spans="1:5" ht="15">
      <c r="A149" s="202" t="s">
        <v>1055</v>
      </c>
      <c r="B149" s="295"/>
      <c r="C149" s="295"/>
      <c r="D149" s="295"/>
      <c r="E149" s="295"/>
    </row>
    <row r="150" spans="1:5" ht="15">
      <c r="A150" s="202" t="s">
        <v>1056</v>
      </c>
      <c r="B150" s="295"/>
      <c r="C150" s="295"/>
      <c r="D150" s="295"/>
      <c r="E150" s="295"/>
    </row>
    <row r="151" spans="1:5" ht="15">
      <c r="A151" s="202" t="s">
        <v>1057</v>
      </c>
      <c r="B151" s="295"/>
      <c r="C151" s="295"/>
      <c r="D151" s="295"/>
      <c r="E151" s="295"/>
    </row>
    <row r="152" spans="1:5" ht="15">
      <c r="A152" s="202" t="s">
        <v>1058</v>
      </c>
      <c r="B152" s="295"/>
      <c r="C152" s="295"/>
      <c r="D152" s="295"/>
      <c r="E152" s="295"/>
    </row>
    <row r="153" spans="1:5" ht="15">
      <c r="A153" s="202" t="s">
        <v>1059</v>
      </c>
      <c r="B153" s="295"/>
      <c r="C153" s="295"/>
      <c r="D153" s="295"/>
      <c r="E153" s="295"/>
    </row>
    <row r="154" spans="1:5" ht="15">
      <c r="A154" s="335" t="s">
        <v>1060</v>
      </c>
      <c r="B154" s="297">
        <f>B146+B147+B148+B149+B150+B151+B152+B153</f>
        <v>0</v>
      </c>
      <c r="C154" s="297">
        <f>C146+C147+C148+C149+C150+C151+C152+C153</f>
        <v>0</v>
      </c>
      <c r="D154" s="297">
        <f>D146+D147+D148+D149+D150+D151+D152+D153</f>
        <v>0</v>
      </c>
      <c r="E154" s="297">
        <f>E146+E147+E148+E149+E150+E151+E152+E153</f>
        <v>0</v>
      </c>
    </row>
    <row r="155" spans="1:5" ht="45">
      <c r="A155" s="324" t="s">
        <v>1064</v>
      </c>
      <c r="B155" s="295"/>
      <c r="C155" s="295">
        <v>728663</v>
      </c>
      <c r="D155" s="295">
        <v>728663</v>
      </c>
      <c r="E155" s="295"/>
    </row>
    <row r="156" spans="1:5" ht="45">
      <c r="A156" s="324" t="s">
        <v>1065</v>
      </c>
      <c r="B156" s="295"/>
      <c r="C156" s="295">
        <v>3817144</v>
      </c>
      <c r="D156" s="295">
        <f>2896378+523769</f>
        <v>3420147</v>
      </c>
      <c r="E156" s="295">
        <v>1159283</v>
      </c>
    </row>
    <row r="157" spans="1:5" ht="30">
      <c r="A157" s="321" t="s">
        <v>1066</v>
      </c>
      <c r="B157" s="295"/>
      <c r="C157" s="295"/>
      <c r="D157" s="295"/>
      <c r="E157" s="295"/>
    </row>
    <row r="158" spans="1:5" ht="30">
      <c r="A158" s="321" t="s">
        <v>1067</v>
      </c>
      <c r="B158" s="295"/>
      <c r="C158" s="295"/>
      <c r="D158" s="295"/>
      <c r="E158" s="295"/>
    </row>
    <row r="159" spans="1:5" ht="15">
      <c r="A159" s="202" t="s">
        <v>1061</v>
      </c>
      <c r="B159" s="295"/>
      <c r="C159" s="295"/>
      <c r="D159" s="295"/>
      <c r="E159" s="295"/>
    </row>
    <row r="160" spans="1:5" ht="15">
      <c r="A160" s="324" t="s">
        <v>1068</v>
      </c>
      <c r="B160" s="295">
        <f>B155+B157+B158+B159+B156</f>
        <v>0</v>
      </c>
      <c r="C160" s="295">
        <f>C155+C157+C158+C159+C156</f>
        <v>4545807</v>
      </c>
      <c r="D160" s="295">
        <f>D155+D157+D158+D159+D156</f>
        <v>4148810</v>
      </c>
      <c r="E160" s="295">
        <f>E155+E157+E158+E159+E156</f>
        <v>1159283</v>
      </c>
    </row>
    <row r="161" spans="1:5" ht="31.5">
      <c r="A161" s="401" t="s">
        <v>1069</v>
      </c>
      <c r="B161" s="295"/>
      <c r="C161" s="295"/>
      <c r="D161" s="295"/>
      <c r="E161" s="295"/>
    </row>
    <row r="162" spans="1:5" ht="15.75">
      <c r="A162" s="402" t="s">
        <v>1062</v>
      </c>
      <c r="B162" s="297">
        <f>B160+B161</f>
        <v>0</v>
      </c>
      <c r="C162" s="297">
        <f>C160+C161</f>
        <v>4545807</v>
      </c>
      <c r="D162" s="297">
        <f>D160+D161</f>
        <v>4148810</v>
      </c>
      <c r="E162" s="297">
        <f>E160+E161</f>
        <v>1159283</v>
      </c>
    </row>
    <row r="185" spans="1:6" ht="15">
      <c r="A185" s="413" t="s">
        <v>1047</v>
      </c>
      <c r="B185" s="414"/>
      <c r="C185" s="414"/>
      <c r="D185" s="414"/>
      <c r="E185" s="414"/>
      <c r="F185" s="414"/>
    </row>
    <row r="186" spans="1:6" ht="15">
      <c r="A186" s="390"/>
      <c r="B186" s="399"/>
      <c r="C186" s="399"/>
      <c r="D186" s="399"/>
      <c r="E186" s="399"/>
      <c r="F186" s="399"/>
    </row>
    <row r="187" spans="1:6" ht="15" customHeight="1">
      <c r="A187" s="413" t="s">
        <v>1101</v>
      </c>
      <c r="B187" s="413"/>
      <c r="C187" s="413"/>
      <c r="D187" s="413"/>
      <c r="E187" s="413"/>
      <c r="F187" s="413"/>
    </row>
    <row r="188" spans="1:6" ht="15">
      <c r="A188" s="413"/>
      <c r="B188" s="413"/>
      <c r="C188" s="413"/>
      <c r="D188" s="413"/>
      <c r="E188" s="413"/>
      <c r="F188" s="413"/>
    </row>
    <row r="189" spans="1:6" ht="15">
      <c r="A189" s="413"/>
      <c r="B189" s="413"/>
      <c r="C189" s="413"/>
      <c r="D189" s="413"/>
      <c r="E189" s="413"/>
      <c r="F189" s="413"/>
    </row>
    <row r="190" spans="1:6" ht="15">
      <c r="A190" s="395" t="s">
        <v>1100</v>
      </c>
      <c r="B190" s="395"/>
      <c r="C190" s="395"/>
      <c r="D190" s="395"/>
      <c r="E190" s="395"/>
      <c r="F190" s="395"/>
    </row>
    <row r="191" spans="1:6" ht="15">
      <c r="A191" s="395" t="s">
        <v>1102</v>
      </c>
      <c r="B191" s="395"/>
      <c r="C191" s="395"/>
      <c r="D191" s="395"/>
      <c r="E191" s="395"/>
      <c r="F191" s="395"/>
    </row>
    <row r="192" spans="1:6" ht="15">
      <c r="A192" s="415"/>
      <c r="B192" s="414"/>
      <c r="C192" s="414"/>
      <c r="D192" s="414"/>
      <c r="E192" s="414"/>
      <c r="F192" s="395"/>
    </row>
    <row r="194" spans="1:5" ht="30">
      <c r="A194" s="397"/>
      <c r="B194" s="158" t="s">
        <v>271</v>
      </c>
      <c r="C194" s="158" t="s">
        <v>272</v>
      </c>
      <c r="D194" s="159" t="s">
        <v>273</v>
      </c>
      <c r="E194" s="94" t="s">
        <v>18</v>
      </c>
    </row>
    <row r="195" spans="1:5" ht="15">
      <c r="A195" s="202" t="s">
        <v>1052</v>
      </c>
      <c r="B195" s="295">
        <v>7998794</v>
      </c>
      <c r="C195" s="295">
        <v>7998794</v>
      </c>
      <c r="D195" s="295">
        <v>1879360</v>
      </c>
      <c r="E195" s="295">
        <v>6119000</v>
      </c>
    </row>
    <row r="196" spans="1:5" ht="30">
      <c r="A196" s="287" t="s">
        <v>1053</v>
      </c>
      <c r="B196" s="295">
        <v>1399789</v>
      </c>
      <c r="C196" s="295">
        <v>1399789</v>
      </c>
      <c r="D196" s="295">
        <v>264600</v>
      </c>
      <c r="E196" s="295">
        <v>1135000</v>
      </c>
    </row>
    <row r="197" spans="1:5" ht="15">
      <c r="A197" s="202" t="s">
        <v>1054</v>
      </c>
      <c r="B197" s="295">
        <f>1110066+299718+4695237+1267714</f>
        <v>7372735</v>
      </c>
      <c r="C197" s="295">
        <v>7372735</v>
      </c>
      <c r="D197" s="295"/>
      <c r="E197" s="295">
        <v>7373823</v>
      </c>
    </row>
    <row r="198" spans="1:5" ht="15">
      <c r="A198" s="202" t="s">
        <v>1055</v>
      </c>
      <c r="B198" s="295"/>
      <c r="C198" s="295"/>
      <c r="D198" s="295"/>
      <c r="E198" s="295"/>
    </row>
    <row r="199" spans="1:5" ht="15">
      <c r="A199" s="202" t="s">
        <v>1056</v>
      </c>
      <c r="B199" s="295"/>
      <c r="C199" s="295"/>
      <c r="D199" s="295"/>
      <c r="E199" s="295"/>
    </row>
    <row r="200" spans="1:5" ht="15">
      <c r="A200" s="202" t="s">
        <v>1057</v>
      </c>
      <c r="B200" s="295">
        <f>1414307+17299218+5238175+64071178</f>
        <v>88022878</v>
      </c>
      <c r="C200" s="295">
        <v>88022878</v>
      </c>
      <c r="D200" s="295">
        <v>635000</v>
      </c>
      <c r="E200" s="295">
        <v>87387877</v>
      </c>
    </row>
    <row r="201" spans="1:5" ht="15">
      <c r="A201" s="202" t="s">
        <v>1058</v>
      </c>
      <c r="B201" s="295"/>
      <c r="C201" s="295"/>
      <c r="D201" s="295"/>
      <c r="E201" s="295"/>
    </row>
    <row r="202" spans="1:5" ht="15">
      <c r="A202" s="202" t="s">
        <v>1059</v>
      </c>
      <c r="B202" s="295"/>
      <c r="C202" s="295"/>
      <c r="D202" s="295"/>
      <c r="E202" s="295">
        <v>89075067</v>
      </c>
    </row>
    <row r="203" spans="1:5" ht="15">
      <c r="A203" s="335" t="s">
        <v>1060</v>
      </c>
      <c r="B203" s="297">
        <f>B195+B196+B197+B198+B199+B200+B201+B202</f>
        <v>104794196</v>
      </c>
      <c r="C203" s="297">
        <f>C195+C196+C197+C198+C199+C200+C201+C202</f>
        <v>104794196</v>
      </c>
      <c r="D203" s="297">
        <f>D195+D196+D197+D198+D199+D200+D201+D202</f>
        <v>2778960</v>
      </c>
      <c r="E203" s="297">
        <f>E195+E196+E197+E198+E199+E200+E201+E202</f>
        <v>191090767</v>
      </c>
    </row>
    <row r="204" spans="1:5" ht="45">
      <c r="A204" s="324" t="s">
        <v>1064</v>
      </c>
      <c r="B204" s="295">
        <v>14490424</v>
      </c>
      <c r="C204" s="295">
        <v>14490424</v>
      </c>
      <c r="D204" s="295">
        <v>12316860</v>
      </c>
      <c r="E204" s="295"/>
    </row>
    <row r="205" spans="1:5" ht="45">
      <c r="A205" s="324" t="s">
        <v>1065</v>
      </c>
      <c r="B205" s="295">
        <v>90303772</v>
      </c>
      <c r="C205" s="295">
        <v>90303772</v>
      </c>
      <c r="D205" s="295">
        <v>87604908</v>
      </c>
      <c r="E205" s="295"/>
    </row>
    <row r="206" spans="1:5" ht="30">
      <c r="A206" s="321" t="s">
        <v>1066</v>
      </c>
      <c r="B206" s="295"/>
      <c r="C206" s="295"/>
      <c r="D206" s="295"/>
      <c r="E206" s="295"/>
    </row>
    <row r="207" spans="1:5" ht="15">
      <c r="A207" s="321" t="s">
        <v>1099</v>
      </c>
      <c r="B207" s="295"/>
      <c r="C207" s="295"/>
      <c r="D207" s="295"/>
      <c r="E207" s="295">
        <v>89075067</v>
      </c>
    </row>
    <row r="208" spans="1:5" ht="15">
      <c r="A208" s="202" t="s">
        <v>1061</v>
      </c>
      <c r="B208" s="295"/>
      <c r="C208" s="295"/>
      <c r="D208" s="295"/>
      <c r="E208" s="295">
        <v>2727936</v>
      </c>
    </row>
    <row r="209" spans="1:5" ht="15">
      <c r="A209" s="324" t="s">
        <v>1068</v>
      </c>
      <c r="B209" s="295">
        <f>SUM(B204:B208)</f>
        <v>104794196</v>
      </c>
      <c r="C209" s="295">
        <f>SUM(C204:C208)</f>
        <v>104794196</v>
      </c>
      <c r="D209" s="295">
        <f>SUM(D204:D208)</f>
        <v>99921768</v>
      </c>
      <c r="E209" s="295">
        <f>SUM(E204:E208)</f>
        <v>91803003</v>
      </c>
    </row>
    <row r="210" spans="1:5" ht="31.5">
      <c r="A210" s="401" t="s">
        <v>1069</v>
      </c>
      <c r="B210" s="295"/>
      <c r="C210" s="295"/>
      <c r="D210" s="295"/>
      <c r="E210" s="295">
        <v>99287764</v>
      </c>
    </row>
    <row r="211" spans="1:5" ht="15.75">
      <c r="A211" s="402" t="s">
        <v>1062</v>
      </c>
      <c r="B211" s="297">
        <f>B209+B210</f>
        <v>104794196</v>
      </c>
      <c r="C211" s="297">
        <f>C209+C210</f>
        <v>104794196</v>
      </c>
      <c r="D211" s="297">
        <f>D209+D210</f>
        <v>99921768</v>
      </c>
      <c r="E211" s="297">
        <f>E209+E210</f>
        <v>191090767</v>
      </c>
    </row>
    <row r="233" spans="1:6" ht="15">
      <c r="A233" s="413" t="s">
        <v>1047</v>
      </c>
      <c r="B233" s="414"/>
      <c r="C233" s="414"/>
      <c r="D233" s="414"/>
      <c r="E233" s="414"/>
      <c r="F233" s="414"/>
    </row>
    <row r="234" spans="1:6" ht="15">
      <c r="A234" s="413" t="s">
        <v>1103</v>
      </c>
      <c r="B234" s="414"/>
      <c r="C234" s="414"/>
      <c r="D234" s="414"/>
      <c r="E234" s="414"/>
      <c r="F234" s="414"/>
    </row>
    <row r="235" spans="1:6" ht="15">
      <c r="A235" s="414"/>
      <c r="B235" s="414"/>
      <c r="C235" s="414"/>
      <c r="D235" s="414"/>
      <c r="E235" s="414"/>
      <c r="F235" s="414"/>
    </row>
    <row r="236" spans="1:6" ht="15">
      <c r="A236" s="414"/>
      <c r="B236" s="414"/>
      <c r="C236" s="414"/>
      <c r="D236" s="414"/>
      <c r="E236" s="414"/>
      <c r="F236" s="414"/>
    </row>
    <row r="237" spans="1:6" ht="27">
      <c r="A237" s="395" t="s">
        <v>1104</v>
      </c>
      <c r="B237" s="395"/>
      <c r="C237" s="395"/>
      <c r="D237" s="395"/>
      <c r="E237" s="395"/>
      <c r="F237" s="395"/>
    </row>
    <row r="238" spans="1:6" ht="15">
      <c r="A238" s="395" t="s">
        <v>1105</v>
      </c>
      <c r="B238" s="395"/>
      <c r="C238" s="395"/>
      <c r="D238" s="395"/>
      <c r="E238" s="395"/>
      <c r="F238" s="395"/>
    </row>
    <row r="239" spans="1:5" ht="30">
      <c r="A239" s="397"/>
      <c r="B239" s="158" t="s">
        <v>271</v>
      </c>
      <c r="C239" s="158" t="s">
        <v>272</v>
      </c>
      <c r="D239" s="159" t="s">
        <v>273</v>
      </c>
      <c r="E239" s="94" t="s">
        <v>18</v>
      </c>
    </row>
    <row r="240" spans="1:5" ht="15">
      <c r="A240" s="202" t="s">
        <v>1052</v>
      </c>
      <c r="B240" s="295"/>
      <c r="C240" s="295"/>
      <c r="D240" s="295"/>
      <c r="E240" s="295"/>
    </row>
    <row r="241" spans="1:5" ht="30">
      <c r="A241" s="287" t="s">
        <v>1053</v>
      </c>
      <c r="B241" s="295"/>
      <c r="C241" s="295"/>
      <c r="D241" s="295"/>
      <c r="E241" s="295"/>
    </row>
    <row r="242" spans="1:5" ht="15">
      <c r="A242" s="202" t="s">
        <v>1054</v>
      </c>
      <c r="B242" s="295"/>
      <c r="C242" s="295"/>
      <c r="D242" s="295"/>
      <c r="E242" s="295"/>
    </row>
    <row r="243" spans="1:5" ht="15">
      <c r="A243" s="202" t="s">
        <v>1055</v>
      </c>
      <c r="B243" s="295"/>
      <c r="C243" s="295"/>
      <c r="D243" s="295"/>
      <c r="E243" s="295"/>
    </row>
    <row r="244" spans="1:5" ht="15">
      <c r="A244" s="202" t="s">
        <v>1056</v>
      </c>
      <c r="B244" s="295"/>
      <c r="C244" s="295"/>
      <c r="D244" s="295"/>
      <c r="E244" s="295"/>
    </row>
    <row r="245" spans="1:5" ht="15">
      <c r="A245" s="202" t="s">
        <v>1057</v>
      </c>
      <c r="B245" s="295"/>
      <c r="C245" s="295">
        <v>2525730</v>
      </c>
      <c r="D245" s="295">
        <v>2525730</v>
      </c>
      <c r="E245" s="295">
        <v>5004266</v>
      </c>
    </row>
    <row r="246" spans="1:5" ht="15">
      <c r="A246" s="202" t="s">
        <v>1058</v>
      </c>
      <c r="B246" s="295"/>
      <c r="C246" s="295"/>
      <c r="D246" s="295"/>
      <c r="E246" s="295"/>
    </row>
    <row r="247" spans="1:5" ht="15">
      <c r="A247" s="202" t="s">
        <v>1059</v>
      </c>
      <c r="B247" s="295"/>
      <c r="C247" s="295"/>
      <c r="D247" s="295"/>
      <c r="E247" s="295"/>
    </row>
    <row r="248" spans="1:5" ht="15">
      <c r="A248" s="335" t="s">
        <v>1060</v>
      </c>
      <c r="B248" s="297">
        <f>B240+B241+B242+B243+B244+B245+B246+B247</f>
        <v>0</v>
      </c>
      <c r="C248" s="297">
        <f>C240+C241+C242+C243+C244+C245+C246+C247</f>
        <v>2525730</v>
      </c>
      <c r="D248" s="297">
        <f>D240+D241+D242+D243+D244+D245+D246+D247</f>
        <v>2525730</v>
      </c>
      <c r="E248" s="297">
        <f>E240+E241+E242+E243+E244+E245+E246+E247</f>
        <v>5004266</v>
      </c>
    </row>
    <row r="249" spans="1:5" ht="45">
      <c r="A249" s="324" t="s">
        <v>1064</v>
      </c>
      <c r="B249" s="295"/>
      <c r="C249" s="295"/>
      <c r="D249" s="295"/>
      <c r="E249" s="295"/>
    </row>
    <row r="250" spans="1:5" ht="45">
      <c r="A250" s="324" t="s">
        <v>1065</v>
      </c>
      <c r="B250" s="295"/>
      <c r="C250" s="295">
        <v>2499973</v>
      </c>
      <c r="D250" s="295">
        <v>2499973</v>
      </c>
      <c r="E250" s="295">
        <v>2499973</v>
      </c>
    </row>
    <row r="251" spans="1:5" ht="30">
      <c r="A251" s="321" t="s">
        <v>1066</v>
      </c>
      <c r="B251" s="295"/>
      <c r="C251" s="295"/>
      <c r="D251" s="295"/>
      <c r="E251" s="295"/>
    </row>
    <row r="252" spans="1:5" ht="30">
      <c r="A252" s="321" t="s">
        <v>1067</v>
      </c>
      <c r="B252" s="295"/>
      <c r="C252" s="295"/>
      <c r="D252" s="295"/>
      <c r="E252" s="295"/>
    </row>
    <row r="253" spans="1:5" ht="15">
      <c r="A253" s="202" t="s">
        <v>1061</v>
      </c>
      <c r="B253" s="295"/>
      <c r="C253" s="295"/>
      <c r="D253" s="295"/>
      <c r="E253" s="295">
        <v>2504293</v>
      </c>
    </row>
    <row r="254" spans="1:5" ht="15">
      <c r="A254" s="324" t="s">
        <v>1068</v>
      </c>
      <c r="B254" s="295"/>
      <c r="C254" s="295">
        <v>2499973</v>
      </c>
      <c r="D254" s="295">
        <v>2499973</v>
      </c>
      <c r="E254" s="295">
        <f>E249+E251+E252+E253+E250</f>
        <v>5004266</v>
      </c>
    </row>
    <row r="255" spans="1:5" ht="31.5">
      <c r="A255" s="401" t="s">
        <v>1069</v>
      </c>
      <c r="B255" s="295"/>
      <c r="C255" s="295"/>
      <c r="D255" s="295"/>
      <c r="E255" s="295"/>
    </row>
    <row r="256" spans="1:5" ht="15.75">
      <c r="A256" s="402" t="s">
        <v>1062</v>
      </c>
      <c r="B256" s="297">
        <f>B254+B255</f>
        <v>0</v>
      </c>
      <c r="C256" s="297">
        <f>C254+C255</f>
        <v>2499973</v>
      </c>
      <c r="D256" s="297">
        <f>D254+D255</f>
        <v>2499973</v>
      </c>
      <c r="E256" s="297">
        <f>E254+E255</f>
        <v>5004266</v>
      </c>
    </row>
  </sheetData>
  <sheetProtection/>
  <mergeCells count="17">
    <mergeCell ref="A139:F139"/>
    <mergeCell ref="A1:F1"/>
    <mergeCell ref="A2:F2"/>
    <mergeCell ref="A3:F3"/>
    <mergeCell ref="A6:F6"/>
    <mergeCell ref="A8:F10"/>
    <mergeCell ref="A13:E13"/>
    <mergeCell ref="A185:F185"/>
    <mergeCell ref="A187:F189"/>
    <mergeCell ref="A192:E192"/>
    <mergeCell ref="A233:F233"/>
    <mergeCell ref="A234:F236"/>
    <mergeCell ref="A47:F47"/>
    <mergeCell ref="A48:F50"/>
    <mergeCell ref="A93:F93"/>
    <mergeCell ref="A94:E94"/>
    <mergeCell ref="A140:F14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&amp;C13. melléklet a 6/2020. (VII.16.)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Layout" workbookViewId="0" topLeftCell="A1">
      <selection activeCell="H14" sqref="A1:H14"/>
    </sheetView>
  </sheetViews>
  <sheetFormatPr defaultColWidth="9.140625" defaultRowHeight="12.75"/>
  <cols>
    <col min="1" max="1" width="51.0039062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16384" width="9.140625" style="2" customWidth="1"/>
  </cols>
  <sheetData>
    <row r="1" spans="1:8" ht="127.5" customHeight="1">
      <c r="A1" s="423" t="s">
        <v>26</v>
      </c>
      <c r="B1" s="406"/>
      <c r="C1" s="406"/>
      <c r="D1" s="406"/>
      <c r="E1" s="406"/>
      <c r="F1" s="406"/>
      <c r="G1" s="406"/>
      <c r="H1" s="300"/>
    </row>
    <row r="2" spans="1:8" ht="15.75">
      <c r="A2" s="116"/>
      <c r="B2" s="116"/>
      <c r="C2" s="116"/>
      <c r="D2" s="116"/>
      <c r="E2" s="116"/>
      <c r="F2" s="116"/>
      <c r="G2" s="116"/>
      <c r="H2" s="116"/>
    </row>
    <row r="3" spans="1:8" ht="15.75">
      <c r="A3" s="116"/>
      <c r="B3" s="116"/>
      <c r="C3" s="116"/>
      <c r="D3" s="116"/>
      <c r="E3" s="116"/>
      <c r="F3" s="116"/>
      <c r="G3" s="116"/>
      <c r="H3" s="116"/>
    </row>
    <row r="4" spans="1:8" ht="15.75">
      <c r="A4" s="298"/>
      <c r="B4" s="299"/>
      <c r="C4" s="299"/>
      <c r="D4" s="299"/>
      <c r="E4" s="299"/>
      <c r="F4" s="299"/>
      <c r="G4" s="299"/>
      <c r="H4" s="299"/>
    </row>
    <row r="5" spans="1:8" ht="15.75">
      <c r="A5" s="407" t="s">
        <v>933</v>
      </c>
      <c r="B5" s="408"/>
      <c r="C5" s="408"/>
      <c r="D5" s="408"/>
      <c r="E5" s="408"/>
      <c r="F5" s="408"/>
      <c r="G5" s="408"/>
      <c r="H5" s="408"/>
    </row>
    <row r="6" spans="1:8" ht="15.75">
      <c r="A6" s="1"/>
      <c r="B6" s="39"/>
      <c r="C6" s="39"/>
      <c r="D6" s="39"/>
      <c r="E6" s="39"/>
      <c r="F6" s="39"/>
      <c r="G6" s="39"/>
      <c r="H6" s="39"/>
    </row>
    <row r="8" spans="1:8" ht="15.75">
      <c r="A8" s="420" t="s">
        <v>11</v>
      </c>
      <c r="B8" s="421"/>
      <c r="C8" s="40" t="s">
        <v>127</v>
      </c>
      <c r="D8" s="40" t="s">
        <v>584</v>
      </c>
      <c r="E8" s="40" t="s">
        <v>1036</v>
      </c>
      <c r="F8" s="40" t="s">
        <v>1075</v>
      </c>
      <c r="G8" s="40" t="s">
        <v>1106</v>
      </c>
      <c r="H8" s="40" t="s">
        <v>27</v>
      </c>
    </row>
    <row r="9" spans="1:8" ht="15.75">
      <c r="A9" s="422" t="s">
        <v>28</v>
      </c>
      <c r="B9" s="422"/>
      <c r="C9" s="9">
        <f>(11769389+3122219)/2</f>
        <v>7445804</v>
      </c>
      <c r="D9" s="9">
        <v>15558000</v>
      </c>
      <c r="E9" s="9">
        <v>9600000</v>
      </c>
      <c r="F9" s="9">
        <v>9600000</v>
      </c>
      <c r="G9" s="9">
        <v>9600000</v>
      </c>
      <c r="H9" s="9"/>
    </row>
    <row r="10" spans="1:8" ht="15.75">
      <c r="A10" s="38"/>
      <c r="B10" s="38"/>
      <c r="C10" s="25"/>
      <c r="D10" s="25"/>
      <c r="E10" s="25"/>
      <c r="F10" s="25"/>
      <c r="G10" s="25"/>
      <c r="H10" s="25"/>
    </row>
    <row r="12" spans="1:8" ht="31.5">
      <c r="A12" s="14" t="s">
        <v>29</v>
      </c>
      <c r="B12" s="21" t="s">
        <v>30</v>
      </c>
      <c r="C12" s="40" t="s">
        <v>127</v>
      </c>
      <c r="D12" s="40" t="s">
        <v>584</v>
      </c>
      <c r="E12" s="40" t="s">
        <v>1036</v>
      </c>
      <c r="F12" s="40" t="s">
        <v>1075</v>
      </c>
      <c r="G12" s="40" t="s">
        <v>1106</v>
      </c>
      <c r="H12" s="40" t="s">
        <v>27</v>
      </c>
    </row>
    <row r="13" spans="1:8" ht="15.75">
      <c r="A13" s="98"/>
      <c r="B13" s="99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5.75">
      <c r="A14" s="4" t="s">
        <v>14</v>
      </c>
      <c r="B14" s="9"/>
      <c r="C14" s="9"/>
      <c r="D14" s="9"/>
      <c r="E14" s="9"/>
      <c r="F14" s="9"/>
      <c r="G14" s="9"/>
      <c r="H14" s="9"/>
    </row>
    <row r="19" ht="15.75" hidden="1">
      <c r="A19" s="2" t="s">
        <v>94</v>
      </c>
    </row>
    <row r="20" spans="1:5" ht="15.75" hidden="1">
      <c r="A20" s="2" t="s">
        <v>93</v>
      </c>
      <c r="B20" s="2">
        <v>8965</v>
      </c>
      <c r="C20" s="2">
        <v>9000</v>
      </c>
      <c r="D20" s="2">
        <v>9000</v>
      </c>
      <c r="E20" s="2">
        <v>9000</v>
      </c>
    </row>
    <row r="21" spans="1:4" ht="15.75" hidden="1">
      <c r="A21" s="2" t="s">
        <v>95</v>
      </c>
      <c r="B21" s="2">
        <v>21317</v>
      </c>
      <c r="C21" s="2">
        <v>10000</v>
      </c>
      <c r="D21" s="2">
        <v>0</v>
      </c>
    </row>
    <row r="22" spans="1:5" ht="15.75" hidden="1">
      <c r="A22" s="2" t="s">
        <v>109</v>
      </c>
      <c r="B22" s="2">
        <v>4862</v>
      </c>
      <c r="C22" s="2">
        <v>5000</v>
      </c>
      <c r="D22" s="2">
        <v>6000</v>
      </c>
      <c r="E22" s="2">
        <v>6000</v>
      </c>
    </row>
    <row r="23" spans="1:2" ht="15.75" hidden="1">
      <c r="A23" s="2" t="s">
        <v>96</v>
      </c>
      <c r="B23" s="2">
        <v>0</v>
      </c>
    </row>
    <row r="24" spans="1:2" ht="15.75" hidden="1">
      <c r="A24" s="2" t="s">
        <v>97</v>
      </c>
      <c r="B24" s="2">
        <v>0</v>
      </c>
    </row>
    <row r="25" ht="15.75" hidden="1">
      <c r="B25" s="2">
        <f>SUM(B20:B24)</f>
        <v>35144</v>
      </c>
    </row>
    <row r="26" spans="2:5" ht="15.75" hidden="1">
      <c r="B26" s="2">
        <f>B25/2</f>
        <v>17572</v>
      </c>
      <c r="C26" s="2">
        <f>SUM(C20:C25)</f>
        <v>24000</v>
      </c>
      <c r="D26" s="2">
        <f>SUM(D20:D25)</f>
        <v>15000</v>
      </c>
      <c r="E26" s="2">
        <f>SUM(E20:E25)</f>
        <v>15000</v>
      </c>
    </row>
  </sheetData>
  <sheetProtection/>
  <mergeCells count="4">
    <mergeCell ref="A8:B8"/>
    <mergeCell ref="A9:B9"/>
    <mergeCell ref="A5:H5"/>
    <mergeCell ref="A1:G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&amp;C14. melléklet a  6/2020. (VII.16.)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Layout" workbookViewId="0" topLeftCell="A1">
      <selection activeCell="I14" sqref="A1:I14"/>
    </sheetView>
  </sheetViews>
  <sheetFormatPr defaultColWidth="9.140625" defaultRowHeight="12.75"/>
  <cols>
    <col min="1" max="1" width="46.28125" style="2" customWidth="1"/>
    <col min="2" max="2" width="18.57421875" style="3" hidden="1" customWidth="1"/>
    <col min="3" max="3" width="18.57421875" style="3" customWidth="1"/>
    <col min="4" max="4" width="18.57421875" style="3" hidden="1" customWidth="1"/>
    <col min="5" max="5" width="18.7109375" style="3" hidden="1" customWidth="1"/>
    <col min="6" max="6" width="18.7109375" style="3" customWidth="1"/>
    <col min="7" max="7" width="18.7109375" style="3" hidden="1" customWidth="1"/>
    <col min="8" max="8" width="16.140625" style="3" hidden="1" customWidth="1"/>
    <col min="9" max="9" width="16.140625" style="3" customWidth="1"/>
    <col min="10" max="10" width="16.140625" style="3" hidden="1" customWidth="1"/>
    <col min="11" max="16384" width="9.140625" style="2" customWidth="1"/>
  </cols>
  <sheetData>
    <row r="1" spans="1:10" ht="15.75">
      <c r="A1" s="407" t="s">
        <v>218</v>
      </c>
      <c r="B1" s="408"/>
      <c r="C1" s="408"/>
      <c r="D1" s="408"/>
      <c r="E1" s="408"/>
      <c r="F1" s="408"/>
      <c r="G1" s="408"/>
      <c r="H1" s="408"/>
      <c r="I1" s="406"/>
      <c r="J1" s="2"/>
    </row>
    <row r="2" spans="1:10" ht="15.75">
      <c r="A2" s="407" t="s">
        <v>933</v>
      </c>
      <c r="B2" s="408"/>
      <c r="C2" s="408"/>
      <c r="D2" s="408"/>
      <c r="E2" s="408"/>
      <c r="F2" s="408"/>
      <c r="G2" s="408"/>
      <c r="H2" s="408"/>
      <c r="I2" s="406"/>
      <c r="J2" s="2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0" ht="47.25">
      <c r="A5" s="4" t="s">
        <v>11</v>
      </c>
      <c r="B5" s="12" t="s">
        <v>73</v>
      </c>
      <c r="C5" s="12" t="s">
        <v>73</v>
      </c>
      <c r="D5" s="12" t="s">
        <v>116</v>
      </c>
      <c r="E5" s="12" t="s">
        <v>10</v>
      </c>
      <c r="F5" s="12" t="s">
        <v>10</v>
      </c>
      <c r="G5" s="12" t="s">
        <v>117</v>
      </c>
      <c r="H5" s="78" t="s">
        <v>74</v>
      </c>
      <c r="I5" s="78" t="s">
        <v>74</v>
      </c>
      <c r="J5" s="78" t="s">
        <v>118</v>
      </c>
    </row>
    <row r="6" spans="1:10" s="1" customFormat="1" ht="15.75">
      <c r="A6" s="34" t="s">
        <v>19</v>
      </c>
      <c r="B6" s="10"/>
      <c r="C6" s="10">
        <f>SUM(C7:C8)</f>
        <v>0</v>
      </c>
      <c r="D6" s="10"/>
      <c r="E6" s="10"/>
      <c r="F6" s="10">
        <f>SUM(F7:F8)</f>
        <v>0</v>
      </c>
      <c r="G6" s="10">
        <f>SUM(G7:G8)</f>
        <v>0</v>
      </c>
      <c r="H6" s="10">
        <f>SUM(H7:H8)</f>
        <v>0</v>
      </c>
      <c r="I6" s="10">
        <f>SUM(I7:I8)</f>
        <v>0</v>
      </c>
      <c r="J6" s="10"/>
    </row>
    <row r="7" spans="1:10" ht="15.75">
      <c r="A7" s="26" t="s">
        <v>20</v>
      </c>
      <c r="B7" s="6"/>
      <c r="C7" s="6">
        <v>0</v>
      </c>
      <c r="D7" s="6"/>
      <c r="E7" s="6"/>
      <c r="F7" s="6"/>
      <c r="G7" s="6"/>
      <c r="H7" s="6"/>
      <c r="I7" s="6">
        <f>C7+F7</f>
        <v>0</v>
      </c>
      <c r="J7" s="6"/>
    </row>
    <row r="8" spans="1:10" ht="15.75">
      <c r="A8" s="26" t="s">
        <v>21</v>
      </c>
      <c r="B8" s="6"/>
      <c r="C8" s="6">
        <v>0</v>
      </c>
      <c r="D8" s="6"/>
      <c r="E8" s="6"/>
      <c r="F8" s="6"/>
      <c r="G8" s="6"/>
      <c r="H8" s="6"/>
      <c r="I8" s="6">
        <f>C8+F8</f>
        <v>0</v>
      </c>
      <c r="J8" s="6"/>
    </row>
    <row r="9" ht="15.75">
      <c r="A9" s="23"/>
    </row>
    <row r="10" ht="15.75">
      <c r="A10" s="23"/>
    </row>
    <row r="11" spans="1:10" ht="47.25">
      <c r="A11" s="4" t="s">
        <v>11</v>
      </c>
      <c r="B11" s="12" t="s">
        <v>73</v>
      </c>
      <c r="C11" s="12" t="s">
        <v>73</v>
      </c>
      <c r="D11" s="12" t="s">
        <v>73</v>
      </c>
      <c r="E11" s="12" t="s">
        <v>10</v>
      </c>
      <c r="F11" s="12" t="s">
        <v>10</v>
      </c>
      <c r="G11" s="12" t="s">
        <v>10</v>
      </c>
      <c r="H11" s="78" t="s">
        <v>74</v>
      </c>
      <c r="I11" s="78" t="s">
        <v>74</v>
      </c>
      <c r="J11" s="78" t="s">
        <v>74</v>
      </c>
    </row>
    <row r="12" spans="1:10" s="1" customFormat="1" ht="15.75">
      <c r="A12" s="34" t="s">
        <v>22</v>
      </c>
      <c r="B12" s="10"/>
      <c r="C12" s="10">
        <f>SUM(C13:C14)</f>
        <v>0</v>
      </c>
      <c r="D12" s="10"/>
      <c r="E12" s="10"/>
      <c r="F12" s="10">
        <f>SUM(F13:F14)</f>
        <v>0</v>
      </c>
      <c r="G12" s="10"/>
      <c r="H12" s="10"/>
      <c r="I12" s="10">
        <f>C12+F12</f>
        <v>0</v>
      </c>
      <c r="J12" s="10"/>
    </row>
    <row r="13" spans="1:10" ht="15.75">
      <c r="A13" s="26" t="s">
        <v>20</v>
      </c>
      <c r="B13" s="6"/>
      <c r="C13" s="6">
        <v>0</v>
      </c>
      <c r="D13" s="6"/>
      <c r="E13" s="6"/>
      <c r="F13" s="6"/>
      <c r="G13" s="6"/>
      <c r="H13" s="6"/>
      <c r="I13" s="6">
        <f>C13+F13</f>
        <v>0</v>
      </c>
      <c r="J13" s="6"/>
    </row>
    <row r="14" spans="1:10" ht="15.75">
      <c r="A14" s="26" t="s">
        <v>21</v>
      </c>
      <c r="B14" s="6"/>
      <c r="C14" s="6">
        <v>0</v>
      </c>
      <c r="D14" s="6"/>
      <c r="E14" s="6"/>
      <c r="F14" s="6"/>
      <c r="G14" s="6"/>
      <c r="H14" s="6"/>
      <c r="I14" s="6">
        <f>C14+F14</f>
        <v>0</v>
      </c>
      <c r="J14" s="6"/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&amp;C15. melléklet a 6/2020.(VII.16.) 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Layout" workbookViewId="0" topLeftCell="A1">
      <selection activeCell="K21" sqref="A1:K21"/>
    </sheetView>
  </sheetViews>
  <sheetFormatPr defaultColWidth="9.140625" defaultRowHeight="12.75"/>
  <cols>
    <col min="1" max="1" width="46.28125" style="2" customWidth="1"/>
    <col min="2" max="4" width="19.57421875" style="3" customWidth="1"/>
    <col min="5" max="7" width="15.8515625" style="3" customWidth="1"/>
    <col min="8" max="9" width="18.421875" style="3" customWidth="1"/>
    <col min="10" max="10" width="18.421875" style="3" hidden="1" customWidth="1"/>
    <col min="11" max="11" width="18.421875" style="3" customWidth="1"/>
    <col min="12" max="16384" width="9.140625" style="2" customWidth="1"/>
  </cols>
  <sheetData>
    <row r="1" spans="1:11" ht="15.75">
      <c r="A1" s="407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5.75">
      <c r="A2" s="407" t="s">
        <v>933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ht="15.75">
      <c r="A3" s="1"/>
    </row>
    <row r="5" spans="1:11" ht="78.75">
      <c r="A5" s="4" t="s">
        <v>11</v>
      </c>
      <c r="B5" s="78" t="s">
        <v>234</v>
      </c>
      <c r="C5" s="78" t="s">
        <v>235</v>
      </c>
      <c r="D5" s="78" t="s">
        <v>242</v>
      </c>
      <c r="E5" s="12" t="s">
        <v>236</v>
      </c>
      <c r="F5" s="12" t="s">
        <v>262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241</v>
      </c>
    </row>
    <row r="6" spans="1:11" ht="31.5">
      <c r="A6" s="22" t="s">
        <v>220</v>
      </c>
      <c r="B6" s="136">
        <f aca="true" t="shared" si="0" ref="B6:J6">SUM(B7:B7)</f>
        <v>0</v>
      </c>
      <c r="C6" s="136">
        <f t="shared" si="0"/>
        <v>0</v>
      </c>
      <c r="D6" s="136">
        <f t="shared" si="0"/>
        <v>0</v>
      </c>
      <c r="E6" s="136">
        <f t="shared" si="0"/>
        <v>0</v>
      </c>
      <c r="F6" s="136">
        <f t="shared" si="0"/>
        <v>0</v>
      </c>
      <c r="G6" s="136">
        <f t="shared" si="0"/>
        <v>0</v>
      </c>
      <c r="H6" s="136">
        <f t="shared" si="0"/>
        <v>0</v>
      </c>
      <c r="I6" s="136">
        <f t="shared" si="0"/>
        <v>0</v>
      </c>
      <c r="J6" s="136">
        <f t="shared" si="0"/>
        <v>0</v>
      </c>
      <c r="K6" s="136">
        <f>D6+G6</f>
        <v>0</v>
      </c>
    </row>
    <row r="7" spans="1:11" ht="15.75">
      <c r="A7" s="9" t="s">
        <v>92</v>
      </c>
      <c r="B7" s="6"/>
      <c r="C7" s="6"/>
      <c r="D7" s="6"/>
      <c r="E7" s="6"/>
      <c r="F7" s="6"/>
      <c r="G7" s="6"/>
      <c r="H7" s="6">
        <f>B7+E7</f>
        <v>0</v>
      </c>
      <c r="I7" s="6">
        <f>C7+F7</f>
        <v>0</v>
      </c>
      <c r="J7" s="6">
        <f>D7+G7</f>
        <v>0</v>
      </c>
      <c r="K7" s="160">
        <f aca="true" t="shared" si="1" ref="K7:K21">D7+G7</f>
        <v>0</v>
      </c>
    </row>
    <row r="8" spans="1:11" s="47" customFormat="1" ht="15.75">
      <c r="A8" s="4" t="s">
        <v>221</v>
      </c>
      <c r="B8" s="11">
        <f aca="true" t="shared" si="2" ref="B8:J8">SUM(B9)</f>
        <v>0</v>
      </c>
      <c r="C8" s="11">
        <f t="shared" si="2"/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36">
        <f t="shared" si="1"/>
        <v>0</v>
      </c>
    </row>
    <row r="9" spans="1:11" ht="15.75">
      <c r="A9" s="9" t="s">
        <v>219</v>
      </c>
      <c r="B9" s="6"/>
      <c r="C9" s="6"/>
      <c r="D9" s="6"/>
      <c r="E9" s="6"/>
      <c r="F9" s="6"/>
      <c r="G9" s="6"/>
      <c r="H9" s="6">
        <f>B9+E9</f>
        <v>0</v>
      </c>
      <c r="I9" s="6">
        <f>C9+F9</f>
        <v>0</v>
      </c>
      <c r="J9" s="6">
        <f>D9+G9</f>
        <v>0</v>
      </c>
      <c r="K9" s="160">
        <f t="shared" si="1"/>
        <v>0</v>
      </c>
    </row>
    <row r="10" spans="1:11" s="47" customFormat="1" ht="15.75">
      <c r="A10" s="4" t="s">
        <v>222</v>
      </c>
      <c r="B10" s="11">
        <f>SUM(B11:B14)</f>
        <v>1618933</v>
      </c>
      <c r="C10" s="11">
        <f aca="true" t="shared" si="3" ref="C10:J10">SUM(C11:C14)</f>
        <v>1618833</v>
      </c>
      <c r="D10" s="11">
        <f t="shared" si="3"/>
        <v>798200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1618933</v>
      </c>
      <c r="I10" s="11">
        <f t="shared" si="3"/>
        <v>1618833</v>
      </c>
      <c r="J10" s="11">
        <f t="shared" si="3"/>
        <v>798200</v>
      </c>
      <c r="K10" s="136">
        <f t="shared" si="1"/>
        <v>798200</v>
      </c>
    </row>
    <row r="11" spans="1:11" ht="15.75">
      <c r="A11" s="9" t="s">
        <v>91</v>
      </c>
      <c r="B11" s="6"/>
      <c r="C11" s="6"/>
      <c r="D11" s="6"/>
      <c r="E11" s="6"/>
      <c r="F11" s="6"/>
      <c r="G11" s="6"/>
      <c r="H11" s="6">
        <f aca="true" t="shared" si="4" ref="H11:J14">B11+E11</f>
        <v>0</v>
      </c>
      <c r="I11" s="6">
        <f t="shared" si="4"/>
        <v>0</v>
      </c>
      <c r="J11" s="6">
        <f t="shared" si="4"/>
        <v>0</v>
      </c>
      <c r="K11" s="160">
        <f t="shared" si="1"/>
        <v>0</v>
      </c>
    </row>
    <row r="12" spans="1:11" ht="15.75">
      <c r="A12" s="9" t="s">
        <v>585</v>
      </c>
      <c r="B12" s="6"/>
      <c r="C12" s="6"/>
      <c r="D12" s="6"/>
      <c r="E12" s="6"/>
      <c r="F12" s="6"/>
      <c r="G12" s="6"/>
      <c r="H12" s="6">
        <f t="shared" si="4"/>
        <v>0</v>
      </c>
      <c r="I12" s="6">
        <f t="shared" si="4"/>
        <v>0</v>
      </c>
      <c r="J12" s="6">
        <f t="shared" si="4"/>
        <v>0</v>
      </c>
      <c r="K12" s="160">
        <f t="shared" si="1"/>
        <v>0</v>
      </c>
    </row>
    <row r="13" spans="1:11" ht="15.75">
      <c r="A13" s="9" t="s">
        <v>587</v>
      </c>
      <c r="B13" s="6">
        <v>1618933</v>
      </c>
      <c r="C13" s="6">
        <v>1618833</v>
      </c>
      <c r="D13" s="6">
        <v>798200</v>
      </c>
      <c r="E13" s="6"/>
      <c r="F13" s="6"/>
      <c r="G13" s="6"/>
      <c r="H13" s="6">
        <f t="shared" si="4"/>
        <v>1618933</v>
      </c>
      <c r="I13" s="6">
        <f t="shared" si="4"/>
        <v>1618833</v>
      </c>
      <c r="J13" s="6">
        <f t="shared" si="4"/>
        <v>798200</v>
      </c>
      <c r="K13" s="160">
        <f t="shared" si="1"/>
        <v>798200</v>
      </c>
    </row>
    <row r="14" spans="1:11" ht="31.5">
      <c r="A14" s="26" t="s">
        <v>586</v>
      </c>
      <c r="B14" s="6"/>
      <c r="C14" s="6"/>
      <c r="D14" s="6"/>
      <c r="E14" s="6"/>
      <c r="F14" s="6"/>
      <c r="G14" s="6"/>
      <c r="H14" s="6">
        <f t="shared" si="4"/>
        <v>0</v>
      </c>
      <c r="I14" s="6">
        <f t="shared" si="4"/>
        <v>0</v>
      </c>
      <c r="J14" s="6">
        <f t="shared" si="4"/>
        <v>0</v>
      </c>
      <c r="K14" s="160">
        <f t="shared" si="1"/>
        <v>0</v>
      </c>
    </row>
    <row r="15" spans="1:11" s="1" customFormat="1" ht="15.75" hidden="1">
      <c r="A15" s="37" t="s">
        <v>223</v>
      </c>
      <c r="B15" s="10">
        <f aca="true" t="shared" si="5" ref="B15:J15">SUM(B16)</f>
        <v>0</v>
      </c>
      <c r="C15" s="10">
        <f t="shared" si="5"/>
        <v>0</v>
      </c>
      <c r="D15" s="10">
        <f t="shared" si="5"/>
        <v>0</v>
      </c>
      <c r="E15" s="10">
        <f t="shared" si="5"/>
        <v>0</v>
      </c>
      <c r="F15" s="10">
        <f t="shared" si="5"/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36">
        <f t="shared" si="1"/>
        <v>0</v>
      </c>
    </row>
    <row r="16" spans="1:11" ht="15.75" hidden="1">
      <c r="A16" s="9"/>
      <c r="B16" s="6"/>
      <c r="C16" s="6"/>
      <c r="D16" s="6"/>
      <c r="E16" s="6"/>
      <c r="F16" s="6"/>
      <c r="G16" s="6"/>
      <c r="H16" s="6">
        <f>B16+E16</f>
        <v>0</v>
      </c>
      <c r="I16" s="6">
        <f>C16+F16</f>
        <v>0</v>
      </c>
      <c r="J16" s="6">
        <f>D16+G16</f>
        <v>0</v>
      </c>
      <c r="K16" s="160">
        <f t="shared" si="1"/>
        <v>0</v>
      </c>
    </row>
    <row r="17" spans="1:11" s="1" customFormat="1" ht="15.75">
      <c r="A17" s="37" t="s">
        <v>248</v>
      </c>
      <c r="B17" s="10">
        <f>SUM(B18)</f>
        <v>0</v>
      </c>
      <c r="C17" s="10">
        <f>SUM(C18:C19)</f>
        <v>0</v>
      </c>
      <c r="D17" s="10">
        <f>SUM(D18:D19)</f>
        <v>0</v>
      </c>
      <c r="E17" s="10">
        <f>SUM(E18)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10">
        <f>SUM(I18:I19)</f>
        <v>0</v>
      </c>
      <c r="J17" s="10">
        <f>SUM(J18)</f>
        <v>0</v>
      </c>
      <c r="K17" s="136">
        <f t="shared" si="1"/>
        <v>0</v>
      </c>
    </row>
    <row r="18" spans="1:11" ht="15.75" hidden="1">
      <c r="A18" s="9"/>
      <c r="B18" s="6"/>
      <c r="C18" s="6"/>
      <c r="D18" s="6"/>
      <c r="E18" s="6"/>
      <c r="F18" s="6"/>
      <c r="G18" s="6"/>
      <c r="H18" s="6">
        <f>B18+E18</f>
        <v>0</v>
      </c>
      <c r="I18" s="6">
        <f>C18+F18</f>
        <v>0</v>
      </c>
      <c r="J18" s="6">
        <f>D18+G18</f>
        <v>0</v>
      </c>
      <c r="K18" s="160">
        <f t="shared" si="1"/>
        <v>0</v>
      </c>
    </row>
    <row r="19" spans="1:11" ht="31.5">
      <c r="A19" s="26" t="s">
        <v>1076</v>
      </c>
      <c r="B19" s="6"/>
      <c r="C19" s="6"/>
      <c r="D19" s="6"/>
      <c r="E19" s="6"/>
      <c r="F19" s="6"/>
      <c r="G19" s="6"/>
      <c r="H19" s="6"/>
      <c r="I19" s="6">
        <f>C19+F19</f>
        <v>0</v>
      </c>
      <c r="J19" s="6"/>
      <c r="K19" s="160">
        <f t="shared" si="1"/>
        <v>0</v>
      </c>
    </row>
    <row r="20" spans="1:11" ht="15.75">
      <c r="A20" s="9"/>
      <c r="B20" s="6"/>
      <c r="C20" s="6"/>
      <c r="D20" s="6"/>
      <c r="E20" s="6"/>
      <c r="F20" s="6"/>
      <c r="G20" s="6"/>
      <c r="H20" s="6"/>
      <c r="I20" s="6"/>
      <c r="J20" s="6"/>
      <c r="K20" s="136">
        <f t="shared" si="1"/>
        <v>0</v>
      </c>
    </row>
    <row r="21" spans="1:11" s="47" customFormat="1" ht="15.75">
      <c r="A21" s="4" t="s">
        <v>14</v>
      </c>
      <c r="B21" s="11">
        <f aca="true" t="shared" si="6" ref="B21:J21">B6+B8+B10+B15+B17</f>
        <v>1618933</v>
      </c>
      <c r="C21" s="11">
        <f t="shared" si="6"/>
        <v>1618833</v>
      </c>
      <c r="D21" s="11">
        <f t="shared" si="6"/>
        <v>798200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1618933</v>
      </c>
      <c r="I21" s="11">
        <f t="shared" si="6"/>
        <v>1618833</v>
      </c>
      <c r="J21" s="11">
        <f t="shared" si="6"/>
        <v>798200</v>
      </c>
      <c r="K21" s="136">
        <f t="shared" si="1"/>
        <v>798200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&amp;C16. melléklet a 6/2020. (VII.16.)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Layout" workbookViewId="0" topLeftCell="A1">
      <selection activeCell="K20" sqref="A1:K20"/>
    </sheetView>
  </sheetViews>
  <sheetFormatPr defaultColWidth="9.140625" defaultRowHeight="12.75"/>
  <cols>
    <col min="1" max="1" width="63.57421875" style="2" customWidth="1"/>
    <col min="2" max="4" width="19.28125" style="3" customWidth="1"/>
    <col min="5" max="7" width="16.28125" style="3" customWidth="1"/>
    <col min="8" max="8" width="17.140625" style="3" customWidth="1"/>
    <col min="9" max="9" width="14.7109375" style="3" customWidth="1"/>
    <col min="10" max="10" width="15.421875" style="3" hidden="1" customWidth="1"/>
    <col min="11" max="11" width="14.7109375" style="3" customWidth="1"/>
    <col min="12" max="16384" width="9.140625" style="2" customWidth="1"/>
  </cols>
  <sheetData>
    <row r="1" spans="1:11" ht="15.75">
      <c r="A1" s="407" t="s">
        <v>84</v>
      </c>
      <c r="B1" s="408"/>
      <c r="C1" s="408"/>
      <c r="D1" s="408"/>
      <c r="E1" s="408"/>
      <c r="F1" s="408"/>
      <c r="G1" s="408"/>
      <c r="H1" s="406"/>
      <c r="I1" s="406"/>
      <c r="J1" s="406"/>
      <c r="K1" s="2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6"/>
      <c r="I2" s="406"/>
      <c r="J2" s="406"/>
      <c r="K2" s="2"/>
    </row>
    <row r="4" spans="1:11" ht="78.75">
      <c r="A4" s="4" t="s">
        <v>11</v>
      </c>
      <c r="B4" s="12" t="s">
        <v>234</v>
      </c>
      <c r="C4" s="12" t="s">
        <v>235</v>
      </c>
      <c r="D4" s="12" t="s">
        <v>242</v>
      </c>
      <c r="E4" s="12" t="s">
        <v>236</v>
      </c>
      <c r="F4" s="12" t="s">
        <v>237</v>
      </c>
      <c r="G4" s="12" t="s">
        <v>238</v>
      </c>
      <c r="H4" s="12" t="s">
        <v>239</v>
      </c>
      <c r="I4" s="12" t="s">
        <v>240</v>
      </c>
      <c r="J4" s="12" t="s">
        <v>241</v>
      </c>
      <c r="K4" s="12" t="s">
        <v>241</v>
      </c>
    </row>
    <row r="5" spans="1:11" ht="15.75">
      <c r="A5" s="35" t="s">
        <v>114</v>
      </c>
      <c r="B5" s="6">
        <v>44048000</v>
      </c>
      <c r="C5" s="6">
        <v>49621188</v>
      </c>
      <c r="D5" s="6">
        <v>49621188</v>
      </c>
      <c r="E5" s="6"/>
      <c r="F5" s="6"/>
      <c r="G5" s="6"/>
      <c r="H5" s="6">
        <f aca="true" t="shared" si="0" ref="H5:J6">B5+E5</f>
        <v>44048000</v>
      </c>
      <c r="I5" s="6">
        <f t="shared" si="0"/>
        <v>49621188</v>
      </c>
      <c r="J5" s="6">
        <f t="shared" si="0"/>
        <v>49621188</v>
      </c>
      <c r="K5" s="6">
        <f>D5+G5</f>
        <v>49621188</v>
      </c>
    </row>
    <row r="6" spans="1:11" ht="15.75">
      <c r="A6" s="35" t="s">
        <v>115</v>
      </c>
      <c r="B6" s="6"/>
      <c r="C6" s="6"/>
      <c r="D6" s="6"/>
      <c r="E6" s="6"/>
      <c r="F6" s="6"/>
      <c r="G6" s="6"/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33" customHeight="1">
      <c r="A7" s="37" t="s">
        <v>23</v>
      </c>
      <c r="B7" s="11">
        <f aca="true" t="shared" si="1" ref="B7:J7">SUM(B5:B6)</f>
        <v>44048000</v>
      </c>
      <c r="C7" s="11">
        <f t="shared" si="1"/>
        <v>49621188</v>
      </c>
      <c r="D7" s="11">
        <f t="shared" si="1"/>
        <v>49621188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44048000</v>
      </c>
      <c r="I7" s="11">
        <f t="shared" si="1"/>
        <v>49621188</v>
      </c>
      <c r="J7" s="11">
        <f t="shared" si="1"/>
        <v>49621188</v>
      </c>
      <c r="K7" s="10">
        <f>D7+G7</f>
        <v>49621188</v>
      </c>
    </row>
    <row r="11" spans="1:11" ht="78.75">
      <c r="A11" s="4" t="s">
        <v>11</v>
      </c>
      <c r="B11" s="12" t="s">
        <v>234</v>
      </c>
      <c r="C11" s="12" t="s">
        <v>235</v>
      </c>
      <c r="D11" s="12" t="s">
        <v>242</v>
      </c>
      <c r="E11" s="12" t="s">
        <v>236</v>
      </c>
      <c r="F11" s="12" t="s">
        <v>237</v>
      </c>
      <c r="G11" s="12" t="s">
        <v>238</v>
      </c>
      <c r="H11" s="12" t="s">
        <v>239</v>
      </c>
      <c r="I11" s="12" t="s">
        <v>240</v>
      </c>
      <c r="J11" s="12" t="s">
        <v>241</v>
      </c>
      <c r="K11" s="12" t="s">
        <v>241</v>
      </c>
    </row>
    <row r="12" spans="1:11" ht="15.75">
      <c r="A12" s="35" t="s">
        <v>114</v>
      </c>
      <c r="B12" s="10">
        <f aca="true" t="shared" si="2" ref="B12:G12">SUM(B13:B15)</f>
        <v>44048000</v>
      </c>
      <c r="C12" s="10">
        <f t="shared" si="2"/>
        <v>49921188</v>
      </c>
      <c r="D12" s="10">
        <f t="shared" si="2"/>
        <v>49921188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aca="true" t="shared" si="3" ref="H12:H20">B12+E12</f>
        <v>44048000</v>
      </c>
      <c r="I12" s="10">
        <f aca="true" t="shared" si="4" ref="I12:I20">C12+F12</f>
        <v>49921188</v>
      </c>
      <c r="J12" s="10">
        <f aca="true" t="shared" si="5" ref="J12:J20">D12+G12</f>
        <v>49921188</v>
      </c>
      <c r="K12" s="10">
        <f aca="true" t="shared" si="6" ref="K12:K20">D12+G12</f>
        <v>49921188</v>
      </c>
    </row>
    <row r="13" spans="1:11" ht="15.75" hidden="1">
      <c r="A13" s="35" t="s">
        <v>25</v>
      </c>
      <c r="B13" s="6">
        <v>44048000</v>
      </c>
      <c r="C13" s="6">
        <v>49921188</v>
      </c>
      <c r="D13" s="6">
        <v>49921188</v>
      </c>
      <c r="E13" s="6"/>
      <c r="F13" s="6"/>
      <c r="G13" s="6"/>
      <c r="H13" s="10">
        <f t="shared" si="3"/>
        <v>44048000</v>
      </c>
      <c r="I13" s="10">
        <f t="shared" si="4"/>
        <v>49921188</v>
      </c>
      <c r="J13" s="10">
        <f t="shared" si="5"/>
        <v>49921188</v>
      </c>
      <c r="K13" s="10">
        <f t="shared" si="6"/>
        <v>49921188</v>
      </c>
    </row>
    <row r="14" spans="1:11" ht="15.75" hidden="1">
      <c r="A14" s="35" t="s">
        <v>82</v>
      </c>
      <c r="B14" s="6"/>
      <c r="C14" s="6"/>
      <c r="D14" s="6"/>
      <c r="E14" s="6"/>
      <c r="F14" s="6"/>
      <c r="G14" s="6"/>
      <c r="H14" s="10">
        <f t="shared" si="3"/>
        <v>0</v>
      </c>
      <c r="I14" s="10">
        <f t="shared" si="4"/>
        <v>0</v>
      </c>
      <c r="J14" s="10">
        <f t="shared" si="5"/>
        <v>0</v>
      </c>
      <c r="K14" s="10">
        <f t="shared" si="6"/>
        <v>0</v>
      </c>
    </row>
    <row r="15" spans="1:11" ht="15.75" hidden="1">
      <c r="A15" s="35" t="s">
        <v>83</v>
      </c>
      <c r="B15" s="6"/>
      <c r="C15" s="6"/>
      <c r="D15" s="6"/>
      <c r="E15" s="6"/>
      <c r="F15" s="6"/>
      <c r="G15" s="6"/>
      <c r="H15" s="10">
        <f t="shared" si="3"/>
        <v>0</v>
      </c>
      <c r="I15" s="10">
        <f t="shared" si="4"/>
        <v>0</v>
      </c>
      <c r="J15" s="10">
        <f t="shared" si="5"/>
        <v>0</v>
      </c>
      <c r="K15" s="10">
        <f t="shared" si="6"/>
        <v>0</v>
      </c>
    </row>
    <row r="16" spans="1:11" ht="15.75">
      <c r="A16" s="35" t="s">
        <v>115</v>
      </c>
      <c r="B16" s="10">
        <f aca="true" t="shared" si="7" ref="B16:G16">SUM(B17:B19)</f>
        <v>0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  <c r="K16" s="10">
        <f t="shared" si="6"/>
        <v>0</v>
      </c>
    </row>
    <row r="17" spans="1:11" ht="15.75" hidden="1">
      <c r="A17" s="35" t="s">
        <v>25</v>
      </c>
      <c r="B17" s="6"/>
      <c r="C17" s="6"/>
      <c r="D17" s="6"/>
      <c r="E17" s="6"/>
      <c r="F17" s="6"/>
      <c r="G17" s="6"/>
      <c r="H17" s="10">
        <f t="shared" si="3"/>
        <v>0</v>
      </c>
      <c r="I17" s="10">
        <f t="shared" si="4"/>
        <v>0</v>
      </c>
      <c r="J17" s="10">
        <f t="shared" si="5"/>
        <v>0</v>
      </c>
      <c r="K17" s="10">
        <f t="shared" si="6"/>
        <v>0</v>
      </c>
    </row>
    <row r="18" spans="1:11" ht="15.75" hidden="1">
      <c r="A18" s="35" t="s">
        <v>82</v>
      </c>
      <c r="B18" s="6"/>
      <c r="C18" s="6"/>
      <c r="D18" s="6"/>
      <c r="E18" s="6"/>
      <c r="F18" s="6"/>
      <c r="G18" s="6"/>
      <c r="H18" s="10">
        <f t="shared" si="3"/>
        <v>0</v>
      </c>
      <c r="I18" s="10">
        <f t="shared" si="4"/>
        <v>0</v>
      </c>
      <c r="J18" s="10">
        <f t="shared" si="5"/>
        <v>0</v>
      </c>
      <c r="K18" s="10">
        <f t="shared" si="6"/>
        <v>0</v>
      </c>
    </row>
    <row r="19" spans="1:11" ht="15.75" hidden="1">
      <c r="A19" s="35" t="s">
        <v>83</v>
      </c>
      <c r="B19" s="6"/>
      <c r="C19" s="6"/>
      <c r="D19" s="6"/>
      <c r="E19" s="6"/>
      <c r="F19" s="6"/>
      <c r="G19" s="6"/>
      <c r="H19" s="10">
        <f t="shared" si="3"/>
        <v>0</v>
      </c>
      <c r="I19" s="10">
        <f t="shared" si="4"/>
        <v>0</v>
      </c>
      <c r="J19" s="10">
        <f t="shared" si="5"/>
        <v>0</v>
      </c>
      <c r="K19" s="10">
        <f t="shared" si="6"/>
        <v>0</v>
      </c>
    </row>
    <row r="20" spans="1:11" ht="31.5" customHeight="1">
      <c r="A20" s="37" t="s">
        <v>24</v>
      </c>
      <c r="B20" s="11">
        <f aca="true" t="shared" si="8" ref="B20:G20">SUM(B12,B16)</f>
        <v>44048000</v>
      </c>
      <c r="C20" s="11">
        <f t="shared" si="8"/>
        <v>49921188</v>
      </c>
      <c r="D20" s="11">
        <f t="shared" si="8"/>
        <v>49921188</v>
      </c>
      <c r="E20" s="11">
        <f t="shared" si="8"/>
        <v>0</v>
      </c>
      <c r="F20" s="11">
        <f t="shared" si="8"/>
        <v>0</v>
      </c>
      <c r="G20" s="11">
        <f t="shared" si="8"/>
        <v>0</v>
      </c>
      <c r="H20" s="10">
        <f t="shared" si="3"/>
        <v>44048000</v>
      </c>
      <c r="I20" s="10">
        <f t="shared" si="4"/>
        <v>49921188</v>
      </c>
      <c r="J20" s="10">
        <f t="shared" si="5"/>
        <v>49921188</v>
      </c>
      <c r="K20" s="10">
        <f t="shared" si="6"/>
        <v>49921188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&amp;C17. melléklet a 6/2020. (VII.16.)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Layout" workbookViewId="0" topLeftCell="A1">
      <selection activeCell="L55" sqref="A1:L55"/>
    </sheetView>
  </sheetViews>
  <sheetFormatPr defaultColWidth="9.140625" defaultRowHeight="12.75"/>
  <cols>
    <col min="1" max="1" width="73.421875" style="126" customWidth="1"/>
    <col min="2" max="2" width="20.57421875" style="117" customWidth="1"/>
    <col min="3" max="3" width="17.421875" style="117" customWidth="1"/>
    <col min="4" max="4" width="17.8515625" style="117" customWidth="1"/>
    <col min="5" max="5" width="18.421875" style="117" customWidth="1"/>
    <col min="6" max="6" width="14.00390625" style="117" customWidth="1"/>
    <col min="7" max="7" width="18.421875" style="117" customWidth="1"/>
    <col min="8" max="8" width="12.421875" style="117" customWidth="1"/>
    <col min="9" max="9" width="18.140625" style="117" customWidth="1"/>
    <col min="10" max="10" width="15.8515625" style="117" customWidth="1"/>
    <col min="11" max="11" width="18.140625" style="126" hidden="1" customWidth="1"/>
    <col min="12" max="12" width="15.8515625" style="117" customWidth="1"/>
    <col min="13" max="15" width="0" style="126" hidden="1" customWidth="1"/>
    <col min="16" max="16384" width="9.140625" style="126" customWidth="1"/>
  </cols>
  <sheetData>
    <row r="1" spans="1:12" s="109" customFormat="1" ht="15.75">
      <c r="A1" s="403" t="s">
        <v>922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0" ht="15.75">
      <c r="A2" s="407" t="s">
        <v>933</v>
      </c>
      <c r="B2" s="408"/>
      <c r="C2" s="408"/>
      <c r="D2" s="408"/>
      <c r="E2" s="408"/>
      <c r="F2" s="408"/>
      <c r="G2" s="408"/>
      <c r="H2" s="406"/>
      <c r="I2" s="406"/>
      <c r="J2" s="406"/>
    </row>
    <row r="3" spans="1:4" ht="15.75">
      <c r="A3" s="304" t="s">
        <v>105</v>
      </c>
      <c r="B3" s="302"/>
      <c r="C3" s="302"/>
      <c r="D3" s="302"/>
    </row>
    <row r="4" spans="1:12" s="109" customFormat="1" ht="47.25">
      <c r="A4" s="139"/>
      <c r="B4" s="78" t="s">
        <v>271</v>
      </c>
      <c r="C4" s="78" t="s">
        <v>272</v>
      </c>
      <c r="D4" s="165" t="s">
        <v>273</v>
      </c>
      <c r="E4" s="156" t="s">
        <v>271</v>
      </c>
      <c r="F4" s="78" t="s">
        <v>272</v>
      </c>
      <c r="G4" s="165" t="s">
        <v>273</v>
      </c>
      <c r="H4" s="110"/>
      <c r="I4" s="156" t="s">
        <v>271</v>
      </c>
      <c r="J4" s="78" t="s">
        <v>272</v>
      </c>
      <c r="K4" s="139"/>
      <c r="L4" s="78" t="s">
        <v>273</v>
      </c>
    </row>
    <row r="5" spans="1:12" ht="38.25">
      <c r="A5" s="305" t="s">
        <v>102</v>
      </c>
      <c r="B5" s="307" t="s">
        <v>69</v>
      </c>
      <c r="C5" s="303" t="s">
        <v>69</v>
      </c>
      <c r="D5" s="303" t="s">
        <v>274</v>
      </c>
      <c r="E5" s="303" t="s">
        <v>70</v>
      </c>
      <c r="F5" s="303" t="s">
        <v>70</v>
      </c>
      <c r="G5" s="303" t="s">
        <v>70</v>
      </c>
      <c r="H5" s="303" t="s">
        <v>103</v>
      </c>
      <c r="I5" s="306" t="s">
        <v>9</v>
      </c>
      <c r="J5" s="306" t="s">
        <v>9</v>
      </c>
      <c r="K5" s="156" t="s">
        <v>9</v>
      </c>
      <c r="L5" s="306" t="s">
        <v>9</v>
      </c>
    </row>
    <row r="6" spans="1:14" ht="15.75">
      <c r="A6" s="43" t="s">
        <v>132</v>
      </c>
      <c r="B6" s="101">
        <v>29677279</v>
      </c>
      <c r="C6" s="101">
        <v>37933473</v>
      </c>
      <c r="D6" s="101">
        <v>29397074</v>
      </c>
      <c r="E6" s="101"/>
      <c r="F6" s="101"/>
      <c r="G6" s="101"/>
      <c r="H6" s="101"/>
      <c r="I6" s="110">
        <f>B6+E6</f>
        <v>29677279</v>
      </c>
      <c r="J6" s="110">
        <f aca="true" t="shared" si="0" ref="J6:K16">C6+F6</f>
        <v>37933473</v>
      </c>
      <c r="K6" s="139">
        <f t="shared" si="0"/>
        <v>29397074</v>
      </c>
      <c r="L6" s="110">
        <f>D6+G6</f>
        <v>29397074</v>
      </c>
      <c r="N6" s="126" t="s">
        <v>255</v>
      </c>
    </row>
    <row r="7" spans="1:12" ht="31.5">
      <c r="A7" s="43" t="s">
        <v>133</v>
      </c>
      <c r="B7" s="101">
        <v>5004171</v>
      </c>
      <c r="C7" s="101">
        <v>6451732</v>
      </c>
      <c r="D7" s="101">
        <v>4799168</v>
      </c>
      <c r="E7" s="101"/>
      <c r="F7" s="101"/>
      <c r="G7" s="101"/>
      <c r="H7" s="101"/>
      <c r="I7" s="110">
        <f aca="true" t="shared" si="1" ref="I7:I25">B7+E7</f>
        <v>5004171</v>
      </c>
      <c r="J7" s="110">
        <f t="shared" si="0"/>
        <v>6451732</v>
      </c>
      <c r="K7" s="139">
        <f t="shared" si="0"/>
        <v>4799168</v>
      </c>
      <c r="L7" s="110">
        <f aca="true" t="shared" si="2" ref="L7:L25">D7+G7</f>
        <v>4799168</v>
      </c>
    </row>
    <row r="8" spans="1:12" ht="15.75">
      <c r="A8" s="43" t="s">
        <v>134</v>
      </c>
      <c r="B8" s="101">
        <v>45032984</v>
      </c>
      <c r="C8" s="101">
        <v>60883379</v>
      </c>
      <c r="D8" s="101">
        <v>45592260</v>
      </c>
      <c r="E8" s="101"/>
      <c r="F8" s="101"/>
      <c r="G8" s="101"/>
      <c r="H8" s="101"/>
      <c r="I8" s="110">
        <f t="shared" si="1"/>
        <v>45032984</v>
      </c>
      <c r="J8" s="110">
        <f t="shared" si="0"/>
        <v>60883379</v>
      </c>
      <c r="K8" s="139">
        <f t="shared" si="0"/>
        <v>45592260</v>
      </c>
      <c r="L8" s="110">
        <f t="shared" si="2"/>
        <v>45592260</v>
      </c>
    </row>
    <row r="9" spans="1:12" ht="15.75">
      <c r="A9" s="43" t="s">
        <v>113</v>
      </c>
      <c r="B9" s="101">
        <v>1618833</v>
      </c>
      <c r="C9" s="101">
        <v>1618833</v>
      </c>
      <c r="D9" s="101">
        <v>798200</v>
      </c>
      <c r="E9" s="101"/>
      <c r="F9" s="101"/>
      <c r="G9" s="101"/>
      <c r="H9" s="101"/>
      <c r="I9" s="110">
        <f>B9+E9</f>
        <v>1618833</v>
      </c>
      <c r="J9" s="110">
        <f>C9+F9</f>
        <v>1618833</v>
      </c>
      <c r="K9" s="139">
        <f>D9+G9</f>
        <v>798200</v>
      </c>
      <c r="L9" s="110">
        <f t="shared" si="2"/>
        <v>798200</v>
      </c>
    </row>
    <row r="10" spans="1:14" ht="15.75">
      <c r="A10" s="43" t="s">
        <v>135</v>
      </c>
      <c r="B10" s="101">
        <f>SUM(B11:B12)</f>
        <v>26331320</v>
      </c>
      <c r="C10" s="101">
        <f>SUM(C11:C14)</f>
        <v>34905920</v>
      </c>
      <c r="D10" s="101">
        <f aca="true" t="shared" si="3" ref="D10:L10">SUM(D11:D14)</f>
        <v>22495314</v>
      </c>
      <c r="E10" s="101"/>
      <c r="F10" s="101">
        <f t="shared" si="3"/>
        <v>0</v>
      </c>
      <c r="G10" s="101">
        <f t="shared" si="3"/>
        <v>0</v>
      </c>
      <c r="H10" s="101">
        <f t="shared" si="3"/>
        <v>0</v>
      </c>
      <c r="I10" s="110">
        <f t="shared" si="3"/>
        <v>26331320</v>
      </c>
      <c r="J10" s="110">
        <f t="shared" si="3"/>
        <v>34905920</v>
      </c>
      <c r="K10" s="110">
        <f t="shared" si="3"/>
        <v>22495314</v>
      </c>
      <c r="L10" s="110">
        <f t="shared" si="3"/>
        <v>22495314</v>
      </c>
      <c r="N10" s="126" t="s">
        <v>256</v>
      </c>
    </row>
    <row r="11" spans="1:12" ht="31.5">
      <c r="A11" s="7" t="s">
        <v>227</v>
      </c>
      <c r="B11" s="101">
        <v>24131320</v>
      </c>
      <c r="C11" s="101">
        <v>24131320</v>
      </c>
      <c r="D11" s="101">
        <v>12235714</v>
      </c>
      <c r="E11" s="101"/>
      <c r="F11" s="101"/>
      <c r="G11" s="101"/>
      <c r="H11" s="101"/>
      <c r="I11" s="110">
        <f t="shared" si="1"/>
        <v>24131320</v>
      </c>
      <c r="J11" s="110">
        <f t="shared" si="0"/>
        <v>24131320</v>
      </c>
      <c r="K11" s="139">
        <f t="shared" si="0"/>
        <v>12235714</v>
      </c>
      <c r="L11" s="110">
        <f t="shared" si="2"/>
        <v>12235714</v>
      </c>
    </row>
    <row r="12" spans="1:12" ht="31.5">
      <c r="A12" s="7" t="s">
        <v>228</v>
      </c>
      <c r="B12" s="101">
        <v>2200000</v>
      </c>
      <c r="C12" s="101">
        <v>10774600</v>
      </c>
      <c r="D12" s="101">
        <v>10259600</v>
      </c>
      <c r="E12" s="101"/>
      <c r="F12" s="101"/>
      <c r="G12" s="101"/>
      <c r="H12" s="101"/>
      <c r="I12" s="110">
        <f t="shared" si="1"/>
        <v>2200000</v>
      </c>
      <c r="J12" s="110">
        <f t="shared" si="0"/>
        <v>10774600</v>
      </c>
      <c r="K12" s="139">
        <f t="shared" si="0"/>
        <v>10259600</v>
      </c>
      <c r="L12" s="110">
        <f t="shared" si="2"/>
        <v>10259600</v>
      </c>
    </row>
    <row r="13" spans="1:12" ht="15.75" hidden="1">
      <c r="A13" s="7" t="s">
        <v>588</v>
      </c>
      <c r="B13" s="101"/>
      <c r="C13" s="101"/>
      <c r="D13" s="101"/>
      <c r="E13" s="101"/>
      <c r="F13" s="101"/>
      <c r="G13" s="101"/>
      <c r="H13" s="101"/>
      <c r="I13" s="101">
        <f t="shared" si="1"/>
        <v>0</v>
      </c>
      <c r="J13" s="110">
        <f t="shared" si="0"/>
        <v>0</v>
      </c>
      <c r="K13" s="139">
        <f t="shared" si="0"/>
        <v>0</v>
      </c>
      <c r="L13" s="110">
        <f t="shared" si="2"/>
        <v>0</v>
      </c>
    </row>
    <row r="14" spans="1:12" ht="15.75">
      <c r="A14" s="7" t="s">
        <v>250</v>
      </c>
      <c r="B14" s="101">
        <v>0</v>
      </c>
      <c r="C14" s="101">
        <v>0</v>
      </c>
      <c r="D14" s="101">
        <v>0</v>
      </c>
      <c r="E14" s="101"/>
      <c r="F14" s="101"/>
      <c r="G14" s="101"/>
      <c r="H14" s="101"/>
      <c r="I14" s="101">
        <f t="shared" si="1"/>
        <v>0</v>
      </c>
      <c r="J14" s="110">
        <f t="shared" si="0"/>
        <v>0</v>
      </c>
      <c r="K14" s="139">
        <f t="shared" si="0"/>
        <v>0</v>
      </c>
      <c r="L14" s="110">
        <f t="shared" si="2"/>
        <v>0</v>
      </c>
    </row>
    <row r="15" spans="1:12" ht="31.5">
      <c r="A15" s="36" t="s">
        <v>224</v>
      </c>
      <c r="B15" s="101">
        <v>0</v>
      </c>
      <c r="C15" s="101">
        <v>0</v>
      </c>
      <c r="D15" s="101">
        <v>0</v>
      </c>
      <c r="E15" s="101"/>
      <c r="F15" s="101"/>
      <c r="G15" s="101"/>
      <c r="H15" s="101">
        <v>0</v>
      </c>
      <c r="I15" s="110">
        <f t="shared" si="1"/>
        <v>0</v>
      </c>
      <c r="J15" s="110">
        <f t="shared" si="0"/>
        <v>0</v>
      </c>
      <c r="K15" s="139">
        <f t="shared" si="0"/>
        <v>0</v>
      </c>
      <c r="L15" s="110">
        <f t="shared" si="2"/>
        <v>0</v>
      </c>
    </row>
    <row r="16" spans="1:12" ht="15.75">
      <c r="A16" s="36" t="s">
        <v>119</v>
      </c>
      <c r="B16" s="101">
        <v>3080438</v>
      </c>
      <c r="C16" s="101">
        <v>3080438</v>
      </c>
      <c r="D16" s="101">
        <v>3080438</v>
      </c>
      <c r="E16" s="101"/>
      <c r="F16" s="101"/>
      <c r="G16" s="101"/>
      <c r="H16" s="101"/>
      <c r="I16" s="110">
        <f t="shared" si="1"/>
        <v>3080438</v>
      </c>
      <c r="J16" s="110">
        <f t="shared" si="0"/>
        <v>3080438</v>
      </c>
      <c r="K16" s="139">
        <f t="shared" si="0"/>
        <v>3080438</v>
      </c>
      <c r="L16" s="110">
        <f t="shared" si="2"/>
        <v>3080438</v>
      </c>
    </row>
    <row r="17" spans="1:12" ht="15.75">
      <c r="A17" s="139" t="s">
        <v>0</v>
      </c>
      <c r="B17" s="110">
        <f>B6+B7+B8+B10+B9+B15+B16</f>
        <v>110745025</v>
      </c>
      <c r="C17" s="110">
        <f>C6+C7+C8+C9+C10+C15+C16</f>
        <v>144873775</v>
      </c>
      <c r="D17" s="110">
        <f aca="true" t="shared" si="4" ref="D17:L17">D6+D7+D8+D9+D10+D15+D16</f>
        <v>106162454</v>
      </c>
      <c r="E17" s="110">
        <f t="shared" si="4"/>
        <v>0</v>
      </c>
      <c r="F17" s="110">
        <f t="shared" si="4"/>
        <v>0</v>
      </c>
      <c r="G17" s="110">
        <f t="shared" si="4"/>
        <v>0</v>
      </c>
      <c r="H17" s="110">
        <f t="shared" si="4"/>
        <v>0</v>
      </c>
      <c r="I17" s="110">
        <f t="shared" si="4"/>
        <v>110745025</v>
      </c>
      <c r="J17" s="110">
        <f t="shared" si="4"/>
        <v>144873775</v>
      </c>
      <c r="K17" s="110">
        <f t="shared" si="4"/>
        <v>106162454</v>
      </c>
      <c r="L17" s="110">
        <f t="shared" si="4"/>
        <v>106162454</v>
      </c>
    </row>
    <row r="18" spans="1:12" ht="15.75">
      <c r="A18" s="43" t="s">
        <v>139</v>
      </c>
      <c r="B18" s="101">
        <v>108752889</v>
      </c>
      <c r="C18" s="101">
        <v>209604682</v>
      </c>
      <c r="D18" s="101">
        <v>39591759</v>
      </c>
      <c r="E18" s="101">
        <v>0</v>
      </c>
      <c r="F18" s="101"/>
      <c r="G18" s="101"/>
      <c r="H18" s="101"/>
      <c r="I18" s="110">
        <f t="shared" si="1"/>
        <v>108752889</v>
      </c>
      <c r="J18" s="110">
        <f aca="true" t="shared" si="5" ref="J18:J25">C18+F18</f>
        <v>209604682</v>
      </c>
      <c r="K18" s="139">
        <f aca="true" t="shared" si="6" ref="K18:K25">D18+G18</f>
        <v>39591759</v>
      </c>
      <c r="L18" s="110">
        <f t="shared" si="2"/>
        <v>39591759</v>
      </c>
    </row>
    <row r="19" spans="1:12" ht="15.75">
      <c r="A19" s="43" t="s">
        <v>140</v>
      </c>
      <c r="B19" s="101">
        <v>104899996</v>
      </c>
      <c r="C19" s="101">
        <v>104899996</v>
      </c>
      <c r="D19" s="101">
        <v>60338085</v>
      </c>
      <c r="E19" s="101">
        <v>0</v>
      </c>
      <c r="F19" s="101"/>
      <c r="G19" s="101"/>
      <c r="H19" s="101"/>
      <c r="I19" s="110">
        <f t="shared" si="1"/>
        <v>104899996</v>
      </c>
      <c r="J19" s="110">
        <f t="shared" si="5"/>
        <v>104899996</v>
      </c>
      <c r="K19" s="139">
        <f t="shared" si="6"/>
        <v>60338085</v>
      </c>
      <c r="L19" s="110">
        <f t="shared" si="2"/>
        <v>60338085</v>
      </c>
    </row>
    <row r="20" spans="1:12" ht="15.75">
      <c r="A20" s="43" t="s">
        <v>225</v>
      </c>
      <c r="B20" s="110">
        <f>SUM(B21:B23)</f>
        <v>24806223</v>
      </c>
      <c r="C20" s="110">
        <f>SUM(C21:C23)</f>
        <v>24806223</v>
      </c>
      <c r="D20" s="110">
        <f>SUM(D21:D23)</f>
        <v>22896585</v>
      </c>
      <c r="E20" s="110">
        <f>SUM(E21:E23)</f>
        <v>0</v>
      </c>
      <c r="F20" s="110"/>
      <c r="G20" s="110"/>
      <c r="H20" s="110"/>
      <c r="I20" s="110">
        <f t="shared" si="1"/>
        <v>24806223</v>
      </c>
      <c r="J20" s="110">
        <f t="shared" si="5"/>
        <v>24806223</v>
      </c>
      <c r="K20" s="139">
        <f>D20+G20</f>
        <v>22896585</v>
      </c>
      <c r="L20" s="110">
        <f t="shared" si="2"/>
        <v>22896585</v>
      </c>
    </row>
    <row r="21" spans="1:12" ht="15.75">
      <c r="A21" s="7" t="s">
        <v>230</v>
      </c>
      <c r="B21" s="101">
        <v>24806223</v>
      </c>
      <c r="C21" s="101">
        <v>24806223</v>
      </c>
      <c r="D21" s="101">
        <v>22896585</v>
      </c>
      <c r="E21" s="101">
        <v>0</v>
      </c>
      <c r="F21" s="101"/>
      <c r="G21" s="101"/>
      <c r="H21" s="101"/>
      <c r="I21" s="110">
        <f>B21+E21</f>
        <v>24806223</v>
      </c>
      <c r="J21" s="110">
        <f t="shared" si="5"/>
        <v>24806223</v>
      </c>
      <c r="K21" s="139">
        <f>D21+G21</f>
        <v>22896585</v>
      </c>
      <c r="L21" s="110">
        <f t="shared" si="2"/>
        <v>22896585</v>
      </c>
    </row>
    <row r="22" spans="1:12" ht="15.75">
      <c r="A22" s="7" t="s">
        <v>231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/>
      <c r="I22" s="110">
        <f>B22+E22</f>
        <v>0</v>
      </c>
      <c r="J22" s="110">
        <f t="shared" si="5"/>
        <v>0</v>
      </c>
      <c r="K22" s="139">
        <f>D22+G22</f>
        <v>0</v>
      </c>
      <c r="L22" s="110">
        <f t="shared" si="2"/>
        <v>0</v>
      </c>
    </row>
    <row r="23" spans="1:12" ht="15.75">
      <c r="A23" s="7" t="s">
        <v>229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/>
      <c r="H23" s="101"/>
      <c r="I23" s="101"/>
      <c r="J23" s="110">
        <f t="shared" si="5"/>
        <v>0</v>
      </c>
      <c r="L23" s="110">
        <f t="shared" si="2"/>
        <v>0</v>
      </c>
    </row>
    <row r="24" spans="1:12" ht="31.5">
      <c r="A24" s="36" t="s">
        <v>226</v>
      </c>
      <c r="B24" s="101">
        <v>0</v>
      </c>
      <c r="C24" s="101">
        <v>0</v>
      </c>
      <c r="D24" s="101">
        <v>0</v>
      </c>
      <c r="E24" s="101"/>
      <c r="F24" s="101"/>
      <c r="G24" s="101"/>
      <c r="H24" s="101"/>
      <c r="I24" s="110">
        <f t="shared" si="1"/>
        <v>0</v>
      </c>
      <c r="J24" s="110">
        <f t="shared" si="5"/>
        <v>0</v>
      </c>
      <c r="K24" s="139">
        <f t="shared" si="6"/>
        <v>0</v>
      </c>
      <c r="L24" s="110">
        <f t="shared" si="2"/>
        <v>0</v>
      </c>
    </row>
    <row r="25" spans="1:12" ht="15.75">
      <c r="A25" s="36" t="s">
        <v>119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/>
      <c r="I25" s="110">
        <f t="shared" si="1"/>
        <v>0</v>
      </c>
      <c r="J25" s="110">
        <f t="shared" si="5"/>
        <v>0</v>
      </c>
      <c r="K25" s="139">
        <f t="shared" si="6"/>
        <v>0</v>
      </c>
      <c r="L25" s="110">
        <f t="shared" si="2"/>
        <v>0</v>
      </c>
    </row>
    <row r="26" spans="1:12" ht="15.75">
      <c r="A26" s="139" t="s">
        <v>1</v>
      </c>
      <c r="B26" s="110">
        <f>SUM(B18,B19,B20,B25)</f>
        <v>238459108</v>
      </c>
      <c r="C26" s="110">
        <f>C18+C19+C20+C24+C25</f>
        <v>339310901</v>
      </c>
      <c r="D26" s="110">
        <f aca="true" t="shared" si="7" ref="D26:L26">D18+D19+D20+D24+D25</f>
        <v>122826429</v>
      </c>
      <c r="E26" s="110">
        <f t="shared" si="7"/>
        <v>0</v>
      </c>
      <c r="F26" s="110">
        <f t="shared" si="7"/>
        <v>0</v>
      </c>
      <c r="G26" s="110">
        <f t="shared" si="7"/>
        <v>0</v>
      </c>
      <c r="H26" s="110">
        <f t="shared" si="7"/>
        <v>0</v>
      </c>
      <c r="I26" s="110">
        <f t="shared" si="7"/>
        <v>238459108</v>
      </c>
      <c r="J26" s="110">
        <f t="shared" si="7"/>
        <v>339310901</v>
      </c>
      <c r="K26" s="110">
        <f t="shared" si="7"/>
        <v>122826429</v>
      </c>
      <c r="L26" s="110">
        <f t="shared" si="7"/>
        <v>122826429</v>
      </c>
    </row>
    <row r="27" spans="1:12" ht="31.5" customHeight="1">
      <c r="A27" s="15" t="s">
        <v>2</v>
      </c>
      <c r="B27" s="51">
        <f aca="true" t="shared" si="8" ref="B27:L27">SUM(B17,B26)</f>
        <v>349204133</v>
      </c>
      <c r="C27" s="51">
        <f t="shared" si="8"/>
        <v>484184676</v>
      </c>
      <c r="D27" s="51">
        <f t="shared" si="8"/>
        <v>228988883</v>
      </c>
      <c r="E27" s="51">
        <f t="shared" si="8"/>
        <v>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si="8"/>
        <v>349204133</v>
      </c>
      <c r="J27" s="51">
        <f t="shared" si="8"/>
        <v>484184676</v>
      </c>
      <c r="K27" s="51">
        <f t="shared" si="8"/>
        <v>228988883</v>
      </c>
      <c r="L27" s="51">
        <f t="shared" si="8"/>
        <v>228988883</v>
      </c>
    </row>
    <row r="30" spans="1:12" s="109" customFormat="1" ht="31.5">
      <c r="A30" s="139"/>
      <c r="B30" s="78" t="s">
        <v>271</v>
      </c>
      <c r="C30" s="78" t="s">
        <v>272</v>
      </c>
      <c r="D30" s="165" t="s">
        <v>273</v>
      </c>
      <c r="E30" s="156" t="s">
        <v>271</v>
      </c>
      <c r="F30" s="78" t="s">
        <v>272</v>
      </c>
      <c r="G30" s="165" t="s">
        <v>273</v>
      </c>
      <c r="H30" s="110"/>
      <c r="I30" s="156" t="s">
        <v>271</v>
      </c>
      <c r="J30" s="78" t="s">
        <v>272</v>
      </c>
      <c r="K30" s="139"/>
      <c r="L30" s="78" t="s">
        <v>273</v>
      </c>
    </row>
    <row r="31" spans="1:12" ht="94.5">
      <c r="A31" s="305" t="s">
        <v>102</v>
      </c>
      <c r="B31" s="307" t="s">
        <v>71</v>
      </c>
      <c r="C31" s="303" t="s">
        <v>71</v>
      </c>
      <c r="D31" s="303" t="s">
        <v>71</v>
      </c>
      <c r="E31" s="303" t="s">
        <v>72</v>
      </c>
      <c r="F31" s="303" t="s">
        <v>72</v>
      </c>
      <c r="G31" s="303" t="s">
        <v>72</v>
      </c>
      <c r="H31" s="303" t="s">
        <v>103</v>
      </c>
      <c r="I31" s="306" t="s">
        <v>9</v>
      </c>
      <c r="J31" s="306" t="s">
        <v>9</v>
      </c>
      <c r="K31" s="156" t="s">
        <v>9</v>
      </c>
      <c r="L31" s="306" t="s">
        <v>9</v>
      </c>
    </row>
    <row r="32" spans="1:12" ht="15.75">
      <c r="A32" s="43" t="s">
        <v>144</v>
      </c>
      <c r="B32" s="144">
        <f>SUM(B33:B34)</f>
        <v>108268949</v>
      </c>
      <c r="C32" s="144">
        <f>SUM(C33:C34)</f>
        <v>136784947</v>
      </c>
      <c r="D32" s="144">
        <f aca="true" t="shared" si="9" ref="D32:L32">SUM(D33:D34)</f>
        <v>122343740</v>
      </c>
      <c r="E32" s="144">
        <f t="shared" si="9"/>
        <v>0</v>
      </c>
      <c r="F32" s="144">
        <f t="shared" si="9"/>
        <v>0</v>
      </c>
      <c r="G32" s="144">
        <f t="shared" si="9"/>
        <v>0</v>
      </c>
      <c r="H32" s="144">
        <f t="shared" si="9"/>
        <v>0</v>
      </c>
      <c r="I32" s="144">
        <f t="shared" si="9"/>
        <v>108268949</v>
      </c>
      <c r="J32" s="144">
        <f t="shared" si="9"/>
        <v>136784947</v>
      </c>
      <c r="K32" s="144">
        <f t="shared" si="9"/>
        <v>122343740</v>
      </c>
      <c r="L32" s="144">
        <f t="shared" si="9"/>
        <v>122343740</v>
      </c>
    </row>
    <row r="33" spans="1:12" ht="15.75">
      <c r="A33" s="63" t="s">
        <v>145</v>
      </c>
      <c r="B33" s="101">
        <v>77010963</v>
      </c>
      <c r="C33" s="101">
        <v>90487116</v>
      </c>
      <c r="D33" s="101">
        <v>90487116</v>
      </c>
      <c r="E33" s="101"/>
      <c r="F33" s="101">
        <v>0</v>
      </c>
      <c r="G33" s="101">
        <v>0</v>
      </c>
      <c r="H33" s="101"/>
      <c r="I33" s="110">
        <f aca="true" t="shared" si="10" ref="I33:I53">B33+E33</f>
        <v>77010963</v>
      </c>
      <c r="J33" s="110">
        <f aca="true" t="shared" si="11" ref="J33:J53">C33+F33</f>
        <v>90487116</v>
      </c>
      <c r="K33" s="139">
        <f aca="true" t="shared" si="12" ref="K33:K48">D33+G33</f>
        <v>90487116</v>
      </c>
      <c r="L33" s="110">
        <f aca="true" t="shared" si="13" ref="L33:L53">D33+G33</f>
        <v>90487116</v>
      </c>
    </row>
    <row r="34" spans="1:12" ht="15.75">
      <c r="A34" s="63" t="s">
        <v>146</v>
      </c>
      <c r="B34" s="101">
        <v>31257986</v>
      </c>
      <c r="C34" s="101">
        <v>46297831</v>
      </c>
      <c r="D34" s="101">
        <v>31856624</v>
      </c>
      <c r="E34" s="101"/>
      <c r="F34" s="101">
        <v>0</v>
      </c>
      <c r="G34" s="101">
        <v>0</v>
      </c>
      <c r="H34" s="101"/>
      <c r="I34" s="110">
        <f t="shared" si="10"/>
        <v>31257986</v>
      </c>
      <c r="J34" s="110">
        <f t="shared" si="11"/>
        <v>46297831</v>
      </c>
      <c r="K34" s="139">
        <f t="shared" si="12"/>
        <v>31856624</v>
      </c>
      <c r="L34" s="110">
        <f t="shared" si="13"/>
        <v>31856624</v>
      </c>
    </row>
    <row r="35" spans="1:12" ht="15.75">
      <c r="A35" s="139" t="s">
        <v>150</v>
      </c>
      <c r="B35" s="101">
        <v>0</v>
      </c>
      <c r="C35" s="110">
        <v>0</v>
      </c>
      <c r="D35" s="110">
        <v>0</v>
      </c>
      <c r="E35" s="110"/>
      <c r="F35" s="110"/>
      <c r="G35" s="110"/>
      <c r="H35" s="110"/>
      <c r="I35" s="110">
        <f t="shared" si="10"/>
        <v>0</v>
      </c>
      <c r="J35" s="110">
        <f t="shared" si="11"/>
        <v>0</v>
      </c>
      <c r="K35" s="139">
        <f t="shared" si="12"/>
        <v>0</v>
      </c>
      <c r="L35" s="110">
        <f t="shared" si="13"/>
        <v>0</v>
      </c>
    </row>
    <row r="36" spans="1:12" ht="15.75">
      <c r="A36" s="139" t="s">
        <v>147</v>
      </c>
      <c r="B36" s="110">
        <v>16600000</v>
      </c>
      <c r="C36" s="110">
        <v>16232804</v>
      </c>
      <c r="D36" s="110">
        <v>16232804</v>
      </c>
      <c r="E36" s="110"/>
      <c r="F36" s="110"/>
      <c r="G36" s="110"/>
      <c r="H36" s="110"/>
      <c r="I36" s="110">
        <f t="shared" si="10"/>
        <v>16600000</v>
      </c>
      <c r="J36" s="110">
        <f t="shared" si="11"/>
        <v>16232804</v>
      </c>
      <c r="K36" s="139">
        <f t="shared" si="12"/>
        <v>16232804</v>
      </c>
      <c r="L36" s="110">
        <f t="shared" si="13"/>
        <v>16232804</v>
      </c>
    </row>
    <row r="37" spans="1:13" ht="15.75">
      <c r="A37" s="139" t="s">
        <v>148</v>
      </c>
      <c r="B37" s="110">
        <v>15260808</v>
      </c>
      <c r="C37" s="110">
        <v>17468050</v>
      </c>
      <c r="D37" s="110">
        <v>16829147</v>
      </c>
      <c r="E37" s="110"/>
      <c r="F37" s="110"/>
      <c r="G37" s="110"/>
      <c r="H37" s="110"/>
      <c r="I37" s="110">
        <f t="shared" si="10"/>
        <v>15260808</v>
      </c>
      <c r="J37" s="110">
        <f t="shared" si="11"/>
        <v>17468050</v>
      </c>
      <c r="K37" s="139">
        <f t="shared" si="12"/>
        <v>16829147</v>
      </c>
      <c r="L37" s="110">
        <f t="shared" si="13"/>
        <v>16829147</v>
      </c>
      <c r="M37" s="126" t="s">
        <v>257</v>
      </c>
    </row>
    <row r="38" spans="1:12" ht="15.75">
      <c r="A38" s="120" t="s">
        <v>112</v>
      </c>
      <c r="B38" s="110">
        <f>B32+B35+B36+B37</f>
        <v>140129757</v>
      </c>
      <c r="C38" s="110">
        <f>C32+C35+C36+C37</f>
        <v>170485801</v>
      </c>
      <c r="D38" s="110">
        <f aca="true" t="shared" si="14" ref="D38:L38">D32+D35+D36+D37</f>
        <v>155405691</v>
      </c>
      <c r="E38" s="110"/>
      <c r="F38" s="110">
        <f t="shared" si="14"/>
        <v>0</v>
      </c>
      <c r="G38" s="110">
        <f t="shared" si="14"/>
        <v>0</v>
      </c>
      <c r="H38" s="110">
        <f t="shared" si="14"/>
        <v>0</v>
      </c>
      <c r="I38" s="110">
        <f t="shared" si="14"/>
        <v>140129757</v>
      </c>
      <c r="J38" s="110">
        <f t="shared" si="14"/>
        <v>170485801</v>
      </c>
      <c r="K38" s="110">
        <f t="shared" si="14"/>
        <v>155405691</v>
      </c>
      <c r="L38" s="110">
        <f t="shared" si="14"/>
        <v>155405691</v>
      </c>
    </row>
    <row r="39" spans="1:12" ht="15.75">
      <c r="A39" s="120" t="s">
        <v>4</v>
      </c>
      <c r="B39" s="101"/>
      <c r="C39" s="101"/>
      <c r="D39" s="101"/>
      <c r="E39" s="101"/>
      <c r="F39" s="101">
        <f>F38-F17</f>
        <v>0</v>
      </c>
      <c r="G39" s="101"/>
      <c r="H39" s="101">
        <f>H38-H17</f>
        <v>0</v>
      </c>
      <c r="I39" s="101"/>
      <c r="J39" s="101"/>
      <c r="K39" s="110">
        <f>K38-K17</f>
        <v>49243237</v>
      </c>
      <c r="L39" s="101"/>
    </row>
    <row r="40" spans="1:12" ht="15.75">
      <c r="A40" s="120" t="s">
        <v>5</v>
      </c>
      <c r="B40" s="101">
        <f>B38-B17</f>
        <v>29384732</v>
      </c>
      <c r="C40" s="101">
        <f>C38-C17</f>
        <v>25612026</v>
      </c>
      <c r="D40" s="101">
        <f>D38-D17</f>
        <v>49243237</v>
      </c>
      <c r="E40" s="101">
        <f>E38-E17</f>
        <v>0</v>
      </c>
      <c r="F40" s="101"/>
      <c r="G40" s="101">
        <f>G38-G17</f>
        <v>0</v>
      </c>
      <c r="H40" s="101"/>
      <c r="I40" s="110">
        <f>I38-I17</f>
        <v>29384732</v>
      </c>
      <c r="J40" s="110">
        <f>J38-J17</f>
        <v>25612026</v>
      </c>
      <c r="K40" s="139">
        <f>D40+G40</f>
        <v>49243237</v>
      </c>
      <c r="L40" s="110">
        <f>L38-L17</f>
        <v>49243237</v>
      </c>
    </row>
    <row r="41" spans="1:12" ht="31.5">
      <c r="A41" s="120" t="s">
        <v>155</v>
      </c>
      <c r="B41" s="101">
        <v>12752733</v>
      </c>
      <c r="C41" s="101">
        <v>12752733</v>
      </c>
      <c r="D41" s="101">
        <v>12752733</v>
      </c>
      <c r="E41" s="101">
        <v>0</v>
      </c>
      <c r="F41" s="101">
        <v>0</v>
      </c>
      <c r="G41" s="101">
        <v>0</v>
      </c>
      <c r="H41" s="101">
        <v>0</v>
      </c>
      <c r="I41" s="110">
        <f t="shared" si="10"/>
        <v>12752733</v>
      </c>
      <c r="J41" s="110">
        <f t="shared" si="11"/>
        <v>12752733</v>
      </c>
      <c r="K41" s="139">
        <f t="shared" si="12"/>
        <v>12752733</v>
      </c>
      <c r="L41" s="110">
        <f t="shared" si="13"/>
        <v>12752733</v>
      </c>
    </row>
    <row r="42" spans="1:12" ht="15.75">
      <c r="A42" s="36" t="s">
        <v>153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/>
      <c r="I42" s="110">
        <f t="shared" si="10"/>
        <v>0</v>
      </c>
      <c r="J42" s="110">
        <f t="shared" si="11"/>
        <v>0</v>
      </c>
      <c r="K42" s="139">
        <f t="shared" si="12"/>
        <v>0</v>
      </c>
      <c r="L42" s="110">
        <f t="shared" si="13"/>
        <v>0</v>
      </c>
    </row>
    <row r="43" spans="1:12" ht="15.75">
      <c r="A43" s="36" t="s">
        <v>120</v>
      </c>
      <c r="B43" s="110">
        <v>0</v>
      </c>
      <c r="C43" s="110">
        <v>0</v>
      </c>
      <c r="D43" s="110">
        <v>3067044</v>
      </c>
      <c r="E43" s="110">
        <v>0</v>
      </c>
      <c r="F43" s="110"/>
      <c r="G43" s="110"/>
      <c r="H43" s="110">
        <f>SUM(H33:H42)</f>
        <v>0</v>
      </c>
      <c r="I43" s="110">
        <f t="shared" si="10"/>
        <v>0</v>
      </c>
      <c r="J43" s="110">
        <f t="shared" si="11"/>
        <v>0</v>
      </c>
      <c r="K43" s="139">
        <f t="shared" si="12"/>
        <v>3067044</v>
      </c>
      <c r="L43" s="110">
        <f t="shared" si="13"/>
        <v>3067044</v>
      </c>
    </row>
    <row r="44" spans="1:12" ht="15.75">
      <c r="A44" s="139" t="s">
        <v>0</v>
      </c>
      <c r="B44" s="110">
        <f>B38+B41+B42+B43</f>
        <v>152882490</v>
      </c>
      <c r="C44" s="110">
        <f>C38+C41+C42+C43</f>
        <v>183238534</v>
      </c>
      <c r="D44" s="110">
        <f aca="true" t="shared" si="15" ref="D44:L44">D38+D41+D42+D43</f>
        <v>171225468</v>
      </c>
      <c r="E44" s="110">
        <f t="shared" si="15"/>
        <v>0</v>
      </c>
      <c r="F44" s="110">
        <f t="shared" si="15"/>
        <v>0</v>
      </c>
      <c r="G44" s="110">
        <f t="shared" si="15"/>
        <v>0</v>
      </c>
      <c r="H44" s="110">
        <v>0</v>
      </c>
      <c r="I44" s="110">
        <f t="shared" si="15"/>
        <v>152882490</v>
      </c>
      <c r="J44" s="110">
        <f t="shared" si="15"/>
        <v>183238534</v>
      </c>
      <c r="K44" s="110">
        <f t="shared" si="15"/>
        <v>171225468</v>
      </c>
      <c r="L44" s="110">
        <f t="shared" si="15"/>
        <v>171225468</v>
      </c>
    </row>
    <row r="45" spans="1:12" ht="15.75">
      <c r="A45" s="43" t="s">
        <v>151</v>
      </c>
      <c r="B45" s="101">
        <v>26881367</v>
      </c>
      <c r="C45" s="117">
        <v>113252702</v>
      </c>
      <c r="D45" s="101">
        <v>111439515</v>
      </c>
      <c r="E45" s="101"/>
      <c r="F45" s="110">
        <v>0</v>
      </c>
      <c r="G45" s="101">
        <v>0</v>
      </c>
      <c r="H45" s="101"/>
      <c r="I45" s="110">
        <f t="shared" si="10"/>
        <v>26881367</v>
      </c>
      <c r="J45" s="110">
        <f t="shared" si="11"/>
        <v>113252702</v>
      </c>
      <c r="K45" s="139">
        <f t="shared" si="12"/>
        <v>111439515</v>
      </c>
      <c r="L45" s="110">
        <f t="shared" si="13"/>
        <v>111439515</v>
      </c>
    </row>
    <row r="46" spans="1:12" ht="15.75">
      <c r="A46" s="43" t="s">
        <v>149</v>
      </c>
      <c r="B46" s="101"/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10">
        <f t="shared" si="10"/>
        <v>0</v>
      </c>
      <c r="J46" s="110">
        <f t="shared" si="11"/>
        <v>0</v>
      </c>
      <c r="K46" s="139">
        <f t="shared" si="12"/>
        <v>0</v>
      </c>
      <c r="L46" s="110">
        <f t="shared" si="13"/>
        <v>0</v>
      </c>
    </row>
    <row r="47" spans="1:12" ht="15.75">
      <c r="A47" s="43" t="s">
        <v>152</v>
      </c>
      <c r="B47" s="101"/>
      <c r="C47" s="101">
        <v>23826352</v>
      </c>
      <c r="D47" s="101">
        <v>23826352</v>
      </c>
      <c r="E47" s="101"/>
      <c r="F47" s="101"/>
      <c r="G47" s="101"/>
      <c r="H47" s="101">
        <v>0</v>
      </c>
      <c r="I47" s="110">
        <f>B47+E47</f>
        <v>0</v>
      </c>
      <c r="J47" s="110">
        <f t="shared" si="11"/>
        <v>23826352</v>
      </c>
      <c r="K47" s="139">
        <f>D47+G47</f>
        <v>23826352</v>
      </c>
      <c r="L47" s="110">
        <f t="shared" si="13"/>
        <v>23826352</v>
      </c>
    </row>
    <row r="48" spans="1:12" ht="15.75">
      <c r="A48" s="36" t="s">
        <v>120</v>
      </c>
      <c r="B48" s="101"/>
      <c r="C48" s="101"/>
      <c r="D48" s="101"/>
      <c r="E48" s="101"/>
      <c r="F48" s="101"/>
      <c r="G48" s="101"/>
      <c r="H48" s="101"/>
      <c r="I48" s="110">
        <f t="shared" si="10"/>
        <v>0</v>
      </c>
      <c r="J48" s="110">
        <f t="shared" si="11"/>
        <v>0</v>
      </c>
      <c r="K48" s="139">
        <f t="shared" si="12"/>
        <v>0</v>
      </c>
      <c r="L48" s="110">
        <f t="shared" si="13"/>
        <v>0</v>
      </c>
    </row>
    <row r="49" spans="1:12" ht="15.75">
      <c r="A49" s="120" t="s">
        <v>3</v>
      </c>
      <c r="B49" s="110">
        <f aca="true" t="shared" si="16" ref="B49:L49">B45+B46+B47+B48</f>
        <v>26881367</v>
      </c>
      <c r="C49" s="110">
        <f>C45+C46+C47+C48</f>
        <v>137079054</v>
      </c>
      <c r="D49" s="110">
        <f t="shared" si="16"/>
        <v>135265867</v>
      </c>
      <c r="E49" s="110">
        <f t="shared" si="16"/>
        <v>0</v>
      </c>
      <c r="F49" s="110">
        <f t="shared" si="16"/>
        <v>0</v>
      </c>
      <c r="G49" s="110">
        <f t="shared" si="16"/>
        <v>0</v>
      </c>
      <c r="H49" s="110">
        <f t="shared" si="16"/>
        <v>0</v>
      </c>
      <c r="I49" s="110">
        <f t="shared" si="16"/>
        <v>26881367</v>
      </c>
      <c r="J49" s="110">
        <f t="shared" si="16"/>
        <v>137079054</v>
      </c>
      <c r="K49" s="110">
        <f t="shared" si="16"/>
        <v>135265867</v>
      </c>
      <c r="L49" s="110">
        <f t="shared" si="16"/>
        <v>135265867</v>
      </c>
    </row>
    <row r="50" spans="1:12" ht="15.75">
      <c r="A50" s="120" t="s">
        <v>6</v>
      </c>
      <c r="B50" s="101">
        <f>B49-B26</f>
        <v>-211577741</v>
      </c>
      <c r="C50" s="101">
        <f>C49-C26</f>
        <v>-202231847</v>
      </c>
      <c r="D50" s="101">
        <f>D49-D26</f>
        <v>12439438</v>
      </c>
      <c r="E50" s="117">
        <f>E49-E26</f>
        <v>0</v>
      </c>
      <c r="F50" s="101"/>
      <c r="H50" s="101">
        <f>H49-H26</f>
        <v>0</v>
      </c>
      <c r="I50" s="101">
        <f>I49-I26</f>
        <v>-211577741</v>
      </c>
      <c r="J50" s="101">
        <f>J49-J26</f>
        <v>-202231847</v>
      </c>
      <c r="K50" s="101">
        <f>K49-K26</f>
        <v>12439438</v>
      </c>
      <c r="L50" s="110">
        <f>D50+G51</f>
        <v>12439438</v>
      </c>
    </row>
    <row r="51" spans="1:12" ht="15.75">
      <c r="A51" s="120" t="s">
        <v>7</v>
      </c>
      <c r="B51" s="101"/>
      <c r="C51" s="101"/>
      <c r="D51" s="117">
        <v>0</v>
      </c>
      <c r="E51" s="101"/>
      <c r="F51" s="101">
        <f>F49-F26</f>
        <v>0</v>
      </c>
      <c r="G51" s="101">
        <f>G49-G26</f>
        <v>0</v>
      </c>
      <c r="H51" s="101"/>
      <c r="I51" s="110"/>
      <c r="K51" s="139">
        <v>0</v>
      </c>
      <c r="L51" s="101">
        <v>0</v>
      </c>
    </row>
    <row r="52" spans="1:12" ht="31.5">
      <c r="A52" s="120" t="s">
        <v>156</v>
      </c>
      <c r="B52" s="101">
        <v>213488276</v>
      </c>
      <c r="C52" s="101">
        <v>213488276</v>
      </c>
      <c r="D52" s="101">
        <v>213488276</v>
      </c>
      <c r="E52" s="101">
        <v>0</v>
      </c>
      <c r="F52" s="101">
        <v>0</v>
      </c>
      <c r="G52" s="101">
        <v>0</v>
      </c>
      <c r="H52" s="101"/>
      <c r="I52" s="110">
        <f t="shared" si="10"/>
        <v>213488276</v>
      </c>
      <c r="J52" s="110">
        <f t="shared" si="11"/>
        <v>213488276</v>
      </c>
      <c r="K52" s="139">
        <f>D52+G52</f>
        <v>213488276</v>
      </c>
      <c r="L52" s="110">
        <f t="shared" si="13"/>
        <v>213488276</v>
      </c>
    </row>
    <row r="53" spans="1:12" ht="15.75">
      <c r="A53" s="36" t="s">
        <v>153</v>
      </c>
      <c r="B53" s="101"/>
      <c r="C53" s="101"/>
      <c r="D53" s="101"/>
      <c r="E53" s="101"/>
      <c r="F53" s="101"/>
      <c r="G53" s="101"/>
      <c r="H53" s="101"/>
      <c r="I53" s="110">
        <f t="shared" si="10"/>
        <v>0</v>
      </c>
      <c r="J53" s="110">
        <f t="shared" si="11"/>
        <v>0</v>
      </c>
      <c r="K53" s="139">
        <f>D53+G53</f>
        <v>0</v>
      </c>
      <c r="L53" s="110">
        <f t="shared" si="13"/>
        <v>0</v>
      </c>
    </row>
    <row r="54" spans="1:12" ht="15.75">
      <c r="A54" s="139" t="s">
        <v>1</v>
      </c>
      <c r="B54" s="101">
        <f aca="true" t="shared" si="17" ref="B54:L54">B49+B52+B53</f>
        <v>240369643</v>
      </c>
      <c r="C54" s="101">
        <f>C49+C52+C53</f>
        <v>350567330</v>
      </c>
      <c r="D54" s="101">
        <f t="shared" si="17"/>
        <v>348754143</v>
      </c>
      <c r="E54" s="101">
        <f t="shared" si="17"/>
        <v>0</v>
      </c>
      <c r="F54" s="101">
        <f t="shared" si="17"/>
        <v>0</v>
      </c>
      <c r="G54" s="101">
        <f t="shared" si="17"/>
        <v>0</v>
      </c>
      <c r="H54" s="101">
        <f t="shared" si="17"/>
        <v>0</v>
      </c>
      <c r="I54" s="101">
        <f t="shared" si="17"/>
        <v>240369643</v>
      </c>
      <c r="J54" s="101">
        <f t="shared" si="17"/>
        <v>350567330</v>
      </c>
      <c r="K54" s="101">
        <f t="shared" si="17"/>
        <v>348754143</v>
      </c>
      <c r="L54" s="101">
        <f t="shared" si="17"/>
        <v>348754143</v>
      </c>
    </row>
    <row r="55" spans="1:12" s="109" customFormat="1" ht="15.75">
      <c r="A55" s="30" t="s">
        <v>8</v>
      </c>
      <c r="B55" s="110">
        <f aca="true" t="shared" si="18" ref="B55:L55">B54+B44</f>
        <v>393252133</v>
      </c>
      <c r="C55" s="110">
        <f>C54+C44</f>
        <v>533805864</v>
      </c>
      <c r="D55" s="110">
        <f t="shared" si="18"/>
        <v>519979611</v>
      </c>
      <c r="E55" s="110">
        <f t="shared" si="18"/>
        <v>0</v>
      </c>
      <c r="F55" s="110">
        <f t="shared" si="18"/>
        <v>0</v>
      </c>
      <c r="G55" s="110">
        <f t="shared" si="18"/>
        <v>0</v>
      </c>
      <c r="H55" s="110">
        <f t="shared" si="18"/>
        <v>0</v>
      </c>
      <c r="I55" s="110">
        <f t="shared" si="18"/>
        <v>393252133</v>
      </c>
      <c r="J55" s="110">
        <f t="shared" si="18"/>
        <v>533805864</v>
      </c>
      <c r="K55" s="110">
        <f t="shared" si="18"/>
        <v>519979611</v>
      </c>
      <c r="L55" s="110">
        <f t="shared" si="18"/>
        <v>519979611</v>
      </c>
    </row>
    <row r="57" spans="1:12" ht="15.75" hidden="1">
      <c r="A57" s="126" t="s">
        <v>129</v>
      </c>
      <c r="B57" s="117">
        <f>B44-B17</f>
        <v>42137465</v>
      </c>
      <c r="C57" s="117">
        <f>C44-C17</f>
        <v>38364759</v>
      </c>
      <c r="D57" s="117">
        <f aca="true" t="shared" si="19" ref="D57:L57">D44-D17</f>
        <v>65063014</v>
      </c>
      <c r="E57" s="117">
        <f t="shared" si="19"/>
        <v>0</v>
      </c>
      <c r="F57" s="117">
        <f t="shared" si="19"/>
        <v>0</v>
      </c>
      <c r="G57" s="117">
        <f t="shared" si="19"/>
        <v>0</v>
      </c>
      <c r="H57" s="117">
        <f t="shared" si="19"/>
        <v>0</v>
      </c>
      <c r="I57" s="117">
        <f t="shared" si="19"/>
        <v>42137465</v>
      </c>
      <c r="J57" s="117">
        <f t="shared" si="19"/>
        <v>38364759</v>
      </c>
      <c r="K57" s="117">
        <f t="shared" si="19"/>
        <v>65063014</v>
      </c>
      <c r="L57" s="117">
        <f t="shared" si="19"/>
        <v>65063014</v>
      </c>
    </row>
    <row r="58" spans="1:12" ht="15.75" hidden="1">
      <c r="A58" s="126" t="s">
        <v>130</v>
      </c>
      <c r="B58" s="117">
        <f>B54-B26</f>
        <v>1910535</v>
      </c>
      <c r="C58" s="117">
        <f>C54-C26</f>
        <v>11256429</v>
      </c>
      <c r="D58" s="117">
        <f aca="true" t="shared" si="20" ref="D58:L58">D54-D26</f>
        <v>225927714</v>
      </c>
      <c r="E58" s="117">
        <f t="shared" si="20"/>
        <v>0</v>
      </c>
      <c r="F58" s="117">
        <f t="shared" si="20"/>
        <v>0</v>
      </c>
      <c r="G58" s="117">
        <f t="shared" si="20"/>
        <v>0</v>
      </c>
      <c r="H58" s="117">
        <f t="shared" si="20"/>
        <v>0</v>
      </c>
      <c r="I58" s="117">
        <f t="shared" si="20"/>
        <v>1910535</v>
      </c>
      <c r="J58" s="117">
        <f t="shared" si="20"/>
        <v>11256429</v>
      </c>
      <c r="K58" s="117">
        <f t="shared" si="20"/>
        <v>225927714</v>
      </c>
      <c r="L58" s="117">
        <f t="shared" si="20"/>
        <v>225927714</v>
      </c>
    </row>
    <row r="59" spans="1:12" ht="15.75" hidden="1">
      <c r="A59" s="126" t="s">
        <v>131</v>
      </c>
      <c r="B59" s="117">
        <f>SUM(B57:B58)</f>
        <v>44048000</v>
      </c>
      <c r="C59" s="117">
        <f>SUM(C57:C58)</f>
        <v>49621188</v>
      </c>
      <c r="D59" s="117">
        <f aca="true" t="shared" si="21" ref="D59:L59">SUM(D57:D58)</f>
        <v>290990728</v>
      </c>
      <c r="E59" s="117">
        <f t="shared" si="21"/>
        <v>0</v>
      </c>
      <c r="F59" s="117">
        <f t="shared" si="21"/>
        <v>0</v>
      </c>
      <c r="G59" s="117">
        <f t="shared" si="21"/>
        <v>0</v>
      </c>
      <c r="H59" s="117">
        <f t="shared" si="21"/>
        <v>0</v>
      </c>
      <c r="I59" s="117">
        <f t="shared" si="21"/>
        <v>44048000</v>
      </c>
      <c r="J59" s="117">
        <f t="shared" si="21"/>
        <v>49621188</v>
      </c>
      <c r="K59" s="117">
        <f t="shared" si="21"/>
        <v>290990728</v>
      </c>
      <c r="L59" s="117">
        <f t="shared" si="21"/>
        <v>290990728</v>
      </c>
    </row>
  </sheetData>
  <sheetProtection/>
  <mergeCells count="2">
    <mergeCell ref="A1:L1"/>
    <mergeCell ref="A2:J2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60" r:id="rId3"/>
  <headerFooter alignWithMargins="0">
    <oddHeader xml:space="preserve">&amp;C18. melléklet a 6/2020. (VII.16.) önkormányzati rendelethez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Layout" workbookViewId="0" topLeftCell="A1">
      <selection activeCell="L56" sqref="A1:L56"/>
    </sheetView>
  </sheetViews>
  <sheetFormatPr defaultColWidth="9.140625" defaultRowHeight="12.75"/>
  <cols>
    <col min="1" max="1" width="73.421875" style="2" customWidth="1"/>
    <col min="2" max="2" width="20.57421875" style="3" customWidth="1"/>
    <col min="3" max="3" width="17.421875" style="3" customWidth="1"/>
    <col min="4" max="4" width="20.57421875" style="3" customWidth="1"/>
    <col min="5" max="5" width="18.421875" style="3" customWidth="1"/>
    <col min="6" max="6" width="14.00390625" style="3" customWidth="1"/>
    <col min="7" max="7" width="18.421875" style="3" customWidth="1"/>
    <col min="8" max="8" width="10.140625" style="3" customWidth="1"/>
    <col min="9" max="9" width="18.140625" style="3" customWidth="1"/>
    <col min="10" max="10" width="15.8515625" style="3" customWidth="1"/>
    <col min="11" max="11" width="18.140625" style="2" hidden="1" customWidth="1"/>
    <col min="12" max="12" width="15.8515625" style="3" customWidth="1"/>
    <col min="13" max="16384" width="9.140625" style="2" customWidth="1"/>
  </cols>
  <sheetData>
    <row r="1" spans="1:12" ht="15.75">
      <c r="A1" s="403" t="s">
        <v>922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.75">
      <c r="A2" s="407" t="s">
        <v>933</v>
      </c>
      <c r="B2" s="408"/>
      <c r="C2" s="408"/>
      <c r="D2" s="408"/>
      <c r="E2" s="408"/>
      <c r="F2" s="408"/>
      <c r="G2" s="408"/>
      <c r="H2" s="406"/>
      <c r="I2" s="406"/>
      <c r="J2" s="406"/>
      <c r="K2" s="111"/>
      <c r="L2" s="111"/>
    </row>
    <row r="3" spans="1:4" ht="15.75">
      <c r="A3" s="24" t="s">
        <v>106</v>
      </c>
      <c r="B3" s="140"/>
      <c r="C3" s="140"/>
      <c r="D3" s="140"/>
    </row>
    <row r="4" spans="1:4" ht="15.75">
      <c r="A4" s="24"/>
      <c r="B4" s="140"/>
      <c r="C4" s="140"/>
      <c r="D4" s="140"/>
    </row>
    <row r="5" spans="1:12" ht="31.5">
      <c r="A5" s="9"/>
      <c r="B5" s="166" t="s">
        <v>271</v>
      </c>
      <c r="C5" s="166" t="s">
        <v>272</v>
      </c>
      <c r="D5" s="166" t="s">
        <v>273</v>
      </c>
      <c r="E5" s="138" t="s">
        <v>271</v>
      </c>
      <c r="F5" s="166" t="s">
        <v>272</v>
      </c>
      <c r="G5" s="166" t="s">
        <v>273</v>
      </c>
      <c r="H5" s="6"/>
      <c r="I5" s="138" t="s">
        <v>271</v>
      </c>
      <c r="J5" s="166" t="s">
        <v>272</v>
      </c>
      <c r="K5" s="166" t="s">
        <v>273</v>
      </c>
      <c r="L5" s="166" t="s">
        <v>273</v>
      </c>
    </row>
    <row r="6" spans="1:12" ht="39">
      <c r="A6" s="137" t="s">
        <v>102</v>
      </c>
      <c r="B6" s="166" t="s">
        <v>69</v>
      </c>
      <c r="C6" s="141" t="s">
        <v>69</v>
      </c>
      <c r="D6" s="141" t="s">
        <v>69</v>
      </c>
      <c r="E6" s="141" t="s">
        <v>70</v>
      </c>
      <c r="F6" s="141" t="s">
        <v>70</v>
      </c>
      <c r="G6" s="141" t="s">
        <v>70</v>
      </c>
      <c r="H6" s="141" t="s">
        <v>103</v>
      </c>
      <c r="I6" s="103" t="s">
        <v>9</v>
      </c>
      <c r="J6" s="103" t="s">
        <v>9</v>
      </c>
      <c r="K6" s="21" t="s">
        <v>9</v>
      </c>
      <c r="L6" s="103" t="s">
        <v>9</v>
      </c>
    </row>
    <row r="7" spans="1:12" ht="15.75">
      <c r="A7" s="13" t="s">
        <v>132</v>
      </c>
      <c r="B7" s="6">
        <v>29306000</v>
      </c>
      <c r="C7" s="6">
        <v>37266032</v>
      </c>
      <c r="D7" s="6">
        <v>37033281</v>
      </c>
      <c r="E7" s="6"/>
      <c r="F7" s="6"/>
      <c r="G7" s="6"/>
      <c r="H7" s="6"/>
      <c r="I7" s="10">
        <f aca="true" t="shared" si="0" ref="I7:I13">B7+E7</f>
        <v>29306000</v>
      </c>
      <c r="J7" s="10">
        <f aca="true" t="shared" si="1" ref="J7:K17">C7+F7</f>
        <v>37266032</v>
      </c>
      <c r="K7" s="37">
        <f t="shared" si="1"/>
        <v>37033281</v>
      </c>
      <c r="L7" s="10">
        <f>D7+G7</f>
        <v>37033281</v>
      </c>
    </row>
    <row r="8" spans="1:12" ht="15.75">
      <c r="A8" s="13" t="s">
        <v>133</v>
      </c>
      <c r="B8" s="6">
        <v>5612000</v>
      </c>
      <c r="C8" s="6">
        <v>7105933</v>
      </c>
      <c r="D8" s="6">
        <v>6887043</v>
      </c>
      <c r="E8" s="6"/>
      <c r="F8" s="6"/>
      <c r="G8" s="6"/>
      <c r="H8" s="6"/>
      <c r="I8" s="10">
        <f t="shared" si="0"/>
        <v>5612000</v>
      </c>
      <c r="J8" s="10">
        <f t="shared" si="1"/>
        <v>7105933</v>
      </c>
      <c r="K8" s="37">
        <f t="shared" si="1"/>
        <v>6887043</v>
      </c>
      <c r="L8" s="10">
        <f aca="true" t="shared" si="2" ref="L8:L28">D8+G8</f>
        <v>6887043</v>
      </c>
    </row>
    <row r="9" spans="1:12" ht="15.75">
      <c r="A9" s="13" t="s">
        <v>134</v>
      </c>
      <c r="B9" s="6">
        <v>9130000</v>
      </c>
      <c r="C9" s="6">
        <v>9259636</v>
      </c>
      <c r="D9" s="6">
        <v>8278156</v>
      </c>
      <c r="E9" s="6"/>
      <c r="F9" s="6"/>
      <c r="G9" s="6"/>
      <c r="H9" s="6"/>
      <c r="I9" s="10">
        <f t="shared" si="0"/>
        <v>9130000</v>
      </c>
      <c r="J9" s="10">
        <f t="shared" si="1"/>
        <v>9259636</v>
      </c>
      <c r="K9" s="37">
        <f t="shared" si="1"/>
        <v>8278156</v>
      </c>
      <c r="L9" s="10">
        <f t="shared" si="2"/>
        <v>8278156</v>
      </c>
    </row>
    <row r="10" spans="1:12" ht="15.75">
      <c r="A10" s="13" t="s">
        <v>113</v>
      </c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0">
        <f>C10+F10</f>
        <v>0</v>
      </c>
      <c r="K10" s="37">
        <f>D10+G10</f>
        <v>0</v>
      </c>
      <c r="L10" s="10">
        <f t="shared" si="2"/>
        <v>0</v>
      </c>
    </row>
    <row r="11" spans="1:12" ht="15.75">
      <c r="A11" s="13" t="s">
        <v>135</v>
      </c>
      <c r="B11" s="10">
        <f>SUM(B12:B13)</f>
        <v>0</v>
      </c>
      <c r="C11" s="6">
        <f>SUM(C12:C15)</f>
        <v>0</v>
      </c>
      <c r="D11" s="6">
        <f aca="true" t="shared" si="3" ref="D11:K11">SUM(D12:D15)</f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10">
        <f t="shared" si="2"/>
        <v>0</v>
      </c>
    </row>
    <row r="12" spans="1:12" ht="15.75">
      <c r="A12" s="5" t="s">
        <v>227</v>
      </c>
      <c r="B12" s="6">
        <v>0</v>
      </c>
      <c r="C12" s="6">
        <v>0</v>
      </c>
      <c r="D12" s="6"/>
      <c r="E12" s="6"/>
      <c r="F12" s="6"/>
      <c r="G12" s="6"/>
      <c r="H12" s="6"/>
      <c r="I12" s="10">
        <f t="shared" si="0"/>
        <v>0</v>
      </c>
      <c r="J12" s="10">
        <f t="shared" si="1"/>
        <v>0</v>
      </c>
      <c r="K12" s="37">
        <f t="shared" si="1"/>
        <v>0</v>
      </c>
      <c r="L12" s="10">
        <f t="shared" si="2"/>
        <v>0</v>
      </c>
    </row>
    <row r="13" spans="1:12" ht="15.75">
      <c r="A13" s="5" t="s">
        <v>228</v>
      </c>
      <c r="B13" s="6">
        <v>0</v>
      </c>
      <c r="C13" s="6">
        <v>0</v>
      </c>
      <c r="D13" s="6"/>
      <c r="E13" s="6"/>
      <c r="F13" s="6"/>
      <c r="G13" s="6"/>
      <c r="H13" s="6"/>
      <c r="I13" s="10">
        <f t="shared" si="0"/>
        <v>0</v>
      </c>
      <c r="J13" s="10">
        <f t="shared" si="1"/>
        <v>0</v>
      </c>
      <c r="K13" s="37">
        <f t="shared" si="1"/>
        <v>0</v>
      </c>
      <c r="L13" s="10">
        <f t="shared" si="2"/>
        <v>0</v>
      </c>
    </row>
    <row r="14" spans="1:12" ht="15.75">
      <c r="A14" s="5" t="s">
        <v>229</v>
      </c>
      <c r="B14" s="6"/>
      <c r="C14" s="6">
        <v>0</v>
      </c>
      <c r="D14" s="6"/>
      <c r="E14" s="6"/>
      <c r="F14" s="6"/>
      <c r="G14" s="6"/>
      <c r="H14" s="6"/>
      <c r="I14" s="6"/>
      <c r="J14" s="10">
        <f t="shared" si="1"/>
        <v>0</v>
      </c>
      <c r="L14" s="10">
        <f t="shared" si="2"/>
        <v>0</v>
      </c>
    </row>
    <row r="15" spans="1:12" ht="15.75">
      <c r="A15" s="5" t="s">
        <v>250</v>
      </c>
      <c r="B15" s="6"/>
      <c r="C15" s="6">
        <v>0</v>
      </c>
      <c r="D15" s="6">
        <v>0</v>
      </c>
      <c r="E15" s="6"/>
      <c r="F15" s="6"/>
      <c r="G15" s="6"/>
      <c r="H15" s="6"/>
      <c r="I15" s="6"/>
      <c r="J15" s="10">
        <f t="shared" si="1"/>
        <v>0</v>
      </c>
      <c r="L15" s="10">
        <f t="shared" si="2"/>
        <v>0</v>
      </c>
    </row>
    <row r="16" spans="1:12" s="126" customFormat="1" ht="31.5">
      <c r="A16" s="36" t="s">
        <v>224</v>
      </c>
      <c r="B16" s="101">
        <v>0</v>
      </c>
      <c r="C16" s="101">
        <v>0</v>
      </c>
      <c r="D16" s="101"/>
      <c r="E16" s="101"/>
      <c r="F16" s="101"/>
      <c r="G16" s="101"/>
      <c r="H16" s="101"/>
      <c r="I16" s="110">
        <f>B16+E16</f>
        <v>0</v>
      </c>
      <c r="J16" s="110">
        <f t="shared" si="1"/>
        <v>0</v>
      </c>
      <c r="K16" s="139">
        <f t="shared" si="1"/>
        <v>0</v>
      </c>
      <c r="L16" s="10">
        <f t="shared" si="2"/>
        <v>0</v>
      </c>
    </row>
    <row r="17" spans="1:12" s="126" customFormat="1" ht="15.75">
      <c r="A17" s="36" t="s">
        <v>119</v>
      </c>
      <c r="B17" s="101"/>
      <c r="C17" s="101">
        <v>0</v>
      </c>
      <c r="D17" s="101"/>
      <c r="E17" s="101"/>
      <c r="F17" s="101"/>
      <c r="G17" s="101"/>
      <c r="H17" s="101"/>
      <c r="I17" s="110">
        <f>B17+E17</f>
        <v>0</v>
      </c>
      <c r="J17" s="110">
        <f t="shared" si="1"/>
        <v>0</v>
      </c>
      <c r="K17" s="139">
        <f t="shared" si="1"/>
        <v>0</v>
      </c>
      <c r="L17" s="10">
        <f t="shared" si="2"/>
        <v>0</v>
      </c>
    </row>
    <row r="18" spans="1:12" s="167" customFormat="1" ht="15.75">
      <c r="A18" s="161" t="s">
        <v>0</v>
      </c>
      <c r="B18" s="162">
        <f>B7+B8+B9+B10+B11+B16+B17</f>
        <v>44048000</v>
      </c>
      <c r="C18" s="162">
        <f>C7+C8+C9+C10+C11+C16+C17</f>
        <v>53631601</v>
      </c>
      <c r="D18" s="162">
        <f aca="true" t="shared" si="4" ref="D18:K18">D7+D8+D9+D10+D11+D16+D17</f>
        <v>52198480</v>
      </c>
      <c r="E18" s="162">
        <f t="shared" si="4"/>
        <v>0</v>
      </c>
      <c r="F18" s="162">
        <f t="shared" si="4"/>
        <v>0</v>
      </c>
      <c r="G18" s="162">
        <f t="shared" si="4"/>
        <v>0</v>
      </c>
      <c r="H18" s="162">
        <f t="shared" si="4"/>
        <v>0</v>
      </c>
      <c r="I18" s="162">
        <f t="shared" si="4"/>
        <v>44048000</v>
      </c>
      <c r="J18" s="162">
        <f t="shared" si="4"/>
        <v>53631601</v>
      </c>
      <c r="K18" s="162">
        <f t="shared" si="4"/>
        <v>52198480</v>
      </c>
      <c r="L18" s="162">
        <f t="shared" si="2"/>
        <v>52198480</v>
      </c>
    </row>
    <row r="19" spans="1:12" ht="15.75">
      <c r="A19" s="13" t="s">
        <v>139</v>
      </c>
      <c r="B19" s="6">
        <v>0</v>
      </c>
      <c r="C19" s="6">
        <v>0</v>
      </c>
      <c r="D19" s="6">
        <v>0</v>
      </c>
      <c r="E19" s="6"/>
      <c r="F19" s="6"/>
      <c r="G19" s="6"/>
      <c r="H19" s="6"/>
      <c r="I19" s="10">
        <f aca="true" t="shared" si="5" ref="I19:K23">B19+E19</f>
        <v>0</v>
      </c>
      <c r="J19" s="10">
        <f t="shared" si="5"/>
        <v>0</v>
      </c>
      <c r="K19" s="37">
        <f t="shared" si="5"/>
        <v>0</v>
      </c>
      <c r="L19" s="10">
        <f t="shared" si="2"/>
        <v>0</v>
      </c>
    </row>
    <row r="20" spans="1:12" ht="15.75">
      <c r="A20" s="13" t="s">
        <v>140</v>
      </c>
      <c r="B20" s="6">
        <v>0</v>
      </c>
      <c r="C20" s="6">
        <v>0</v>
      </c>
      <c r="D20" s="6"/>
      <c r="E20" s="6"/>
      <c r="F20" s="6"/>
      <c r="G20" s="6"/>
      <c r="H20" s="6"/>
      <c r="I20" s="10">
        <f t="shared" si="5"/>
        <v>0</v>
      </c>
      <c r="J20" s="10">
        <f t="shared" si="5"/>
        <v>0</v>
      </c>
      <c r="K20" s="37">
        <f t="shared" si="5"/>
        <v>0</v>
      </c>
      <c r="L20" s="10">
        <f t="shared" si="2"/>
        <v>0</v>
      </c>
    </row>
    <row r="21" spans="1:12" ht="15.75">
      <c r="A21" s="13" t="s">
        <v>225</v>
      </c>
      <c r="B21" s="10">
        <f>SUM(B22:B24)</f>
        <v>0</v>
      </c>
      <c r="C21" s="10">
        <f>SUM(C22:C23)</f>
        <v>0</v>
      </c>
      <c r="D21" s="10">
        <f aca="true" t="shared" si="6" ref="D21:K21">SUM(D22:D23)</f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2"/>
        <v>0</v>
      </c>
    </row>
    <row r="22" spans="1:12" ht="15.75">
      <c r="A22" s="5" t="s">
        <v>230</v>
      </c>
      <c r="B22" s="6">
        <v>0</v>
      </c>
      <c r="C22" s="6">
        <v>0</v>
      </c>
      <c r="D22" s="6"/>
      <c r="E22" s="6"/>
      <c r="F22" s="6"/>
      <c r="G22" s="6"/>
      <c r="H22" s="6"/>
      <c r="I22" s="10">
        <f t="shared" si="5"/>
        <v>0</v>
      </c>
      <c r="J22" s="10">
        <f t="shared" si="5"/>
        <v>0</v>
      </c>
      <c r="K22" s="37">
        <f t="shared" si="5"/>
        <v>0</v>
      </c>
      <c r="L22" s="10">
        <f t="shared" si="2"/>
        <v>0</v>
      </c>
    </row>
    <row r="23" spans="1:12" ht="15.75">
      <c r="A23" s="5" t="s">
        <v>231</v>
      </c>
      <c r="B23" s="6">
        <v>0</v>
      </c>
      <c r="C23" s="6">
        <v>0</v>
      </c>
      <c r="D23" s="6"/>
      <c r="E23" s="6"/>
      <c r="F23" s="6"/>
      <c r="G23" s="6"/>
      <c r="H23" s="6"/>
      <c r="I23" s="10">
        <f t="shared" si="5"/>
        <v>0</v>
      </c>
      <c r="J23" s="10">
        <f t="shared" si="5"/>
        <v>0</v>
      </c>
      <c r="K23" s="37">
        <f t="shared" si="5"/>
        <v>0</v>
      </c>
      <c r="L23" s="10">
        <f t="shared" si="2"/>
        <v>0</v>
      </c>
    </row>
    <row r="24" spans="1:12" ht="15.75">
      <c r="A24" s="5" t="s">
        <v>229</v>
      </c>
      <c r="B24" s="6"/>
      <c r="C24" s="6">
        <v>0</v>
      </c>
      <c r="D24" s="6"/>
      <c r="E24" s="6"/>
      <c r="F24" s="6"/>
      <c r="G24" s="6"/>
      <c r="H24" s="6"/>
      <c r="I24" s="6"/>
      <c r="J24" s="10">
        <f>C24+F24</f>
        <v>0</v>
      </c>
      <c r="L24" s="10">
        <f t="shared" si="2"/>
        <v>0</v>
      </c>
    </row>
    <row r="25" spans="1:12" s="126" customFormat="1" ht="31.5">
      <c r="A25" s="36" t="s">
        <v>226</v>
      </c>
      <c r="B25" s="101"/>
      <c r="C25" s="101">
        <v>0</v>
      </c>
      <c r="D25" s="101"/>
      <c r="E25" s="101"/>
      <c r="F25" s="101"/>
      <c r="G25" s="101"/>
      <c r="H25" s="101"/>
      <c r="I25" s="110">
        <f>B25+E25</f>
        <v>0</v>
      </c>
      <c r="J25" s="110">
        <f>C25+F25</f>
        <v>0</v>
      </c>
      <c r="K25" s="139">
        <f>D25+G25</f>
        <v>0</v>
      </c>
      <c r="L25" s="10">
        <f t="shared" si="2"/>
        <v>0</v>
      </c>
    </row>
    <row r="26" spans="1:12" s="126" customFormat="1" ht="15.75">
      <c r="A26" s="36" t="s">
        <v>119</v>
      </c>
      <c r="B26" s="101"/>
      <c r="C26" s="101">
        <v>0</v>
      </c>
      <c r="D26" s="101"/>
      <c r="E26" s="101"/>
      <c r="F26" s="101"/>
      <c r="G26" s="101"/>
      <c r="H26" s="101"/>
      <c r="I26" s="110">
        <f>B26+E26</f>
        <v>0</v>
      </c>
      <c r="J26" s="110">
        <f>C26+F26</f>
        <v>0</v>
      </c>
      <c r="K26" s="139">
        <f>D26+G26</f>
        <v>0</v>
      </c>
      <c r="L26" s="10">
        <f t="shared" si="2"/>
        <v>0</v>
      </c>
    </row>
    <row r="27" spans="1:12" s="167" customFormat="1" ht="15.75">
      <c r="A27" s="161" t="s">
        <v>1</v>
      </c>
      <c r="B27" s="162">
        <f>B19+B20+B21+B25+B26</f>
        <v>0</v>
      </c>
      <c r="C27" s="162">
        <f>C19+C20+C21+C25+C26</f>
        <v>0</v>
      </c>
      <c r="D27" s="162">
        <f aca="true" t="shared" si="7" ref="D27:K27">D19+D20+D21+D25+D26</f>
        <v>0</v>
      </c>
      <c r="E27" s="162">
        <f t="shared" si="7"/>
        <v>0</v>
      </c>
      <c r="F27" s="162">
        <f t="shared" si="7"/>
        <v>0</v>
      </c>
      <c r="G27" s="162">
        <f t="shared" si="7"/>
        <v>0</v>
      </c>
      <c r="H27" s="162">
        <f t="shared" si="7"/>
        <v>0</v>
      </c>
      <c r="I27" s="162">
        <f t="shared" si="7"/>
        <v>0</v>
      </c>
      <c r="J27" s="162">
        <f t="shared" si="7"/>
        <v>0</v>
      </c>
      <c r="K27" s="162">
        <f t="shared" si="7"/>
        <v>0</v>
      </c>
      <c r="L27" s="162">
        <f t="shared" si="2"/>
        <v>0</v>
      </c>
    </row>
    <row r="28" spans="1:12" ht="31.5" customHeight="1">
      <c r="A28" s="15" t="s">
        <v>2</v>
      </c>
      <c r="B28" s="11">
        <f aca="true" t="shared" si="8" ref="B28:K28">SUM(B18,B27)</f>
        <v>44048000</v>
      </c>
      <c r="C28" s="11">
        <f t="shared" si="8"/>
        <v>53631601</v>
      </c>
      <c r="D28" s="11">
        <f t="shared" si="8"/>
        <v>52198480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44048000</v>
      </c>
      <c r="J28" s="11">
        <f t="shared" si="8"/>
        <v>53631601</v>
      </c>
      <c r="K28" s="11">
        <f t="shared" si="8"/>
        <v>52198480</v>
      </c>
      <c r="L28" s="10">
        <f t="shared" si="2"/>
        <v>52198480</v>
      </c>
    </row>
    <row r="31" spans="1:12" ht="31.5">
      <c r="A31" s="9"/>
      <c r="B31" s="166" t="s">
        <v>271</v>
      </c>
      <c r="C31" s="166" t="s">
        <v>272</v>
      </c>
      <c r="D31" s="166" t="s">
        <v>273</v>
      </c>
      <c r="E31" s="138" t="s">
        <v>271</v>
      </c>
      <c r="F31" s="166" t="s">
        <v>272</v>
      </c>
      <c r="G31" s="166" t="s">
        <v>273</v>
      </c>
      <c r="H31" s="6"/>
      <c r="I31" s="138" t="s">
        <v>271</v>
      </c>
      <c r="J31" s="166" t="s">
        <v>272</v>
      </c>
      <c r="K31" s="166" t="s">
        <v>273</v>
      </c>
      <c r="L31" s="166" t="s">
        <v>273</v>
      </c>
    </row>
    <row r="32" spans="1:12" ht="94.5">
      <c r="A32" s="137" t="s">
        <v>102</v>
      </c>
      <c r="B32" s="166" t="s">
        <v>71</v>
      </c>
      <c r="C32" s="141" t="s">
        <v>71</v>
      </c>
      <c r="D32" s="141" t="s">
        <v>71</v>
      </c>
      <c r="E32" s="141" t="s">
        <v>72</v>
      </c>
      <c r="F32" s="141" t="s">
        <v>72</v>
      </c>
      <c r="G32" s="141" t="s">
        <v>72</v>
      </c>
      <c r="H32" s="141" t="s">
        <v>103</v>
      </c>
      <c r="I32" s="103" t="s">
        <v>9</v>
      </c>
      <c r="J32" s="103" t="s">
        <v>9</v>
      </c>
      <c r="K32" s="21" t="s">
        <v>9</v>
      </c>
      <c r="L32" s="103" t="s">
        <v>9</v>
      </c>
    </row>
    <row r="33" spans="1:12" ht="15.75">
      <c r="A33" s="43" t="s">
        <v>144</v>
      </c>
      <c r="B33" s="125">
        <f>SUM(B34:B35)</f>
        <v>0</v>
      </c>
      <c r="C33" s="125">
        <f>SUM(C34:C35)</f>
        <v>3635196</v>
      </c>
      <c r="D33" s="125">
        <f aca="true" t="shared" si="9" ref="D33:K33">SUM(D34:D35)</f>
        <v>3635196</v>
      </c>
      <c r="E33" s="125">
        <f t="shared" si="9"/>
        <v>0</v>
      </c>
      <c r="F33" s="125">
        <f t="shared" si="9"/>
        <v>0</v>
      </c>
      <c r="G33" s="125">
        <f t="shared" si="9"/>
        <v>0</v>
      </c>
      <c r="H33" s="125">
        <f t="shared" si="9"/>
        <v>0</v>
      </c>
      <c r="I33" s="125">
        <f t="shared" si="9"/>
        <v>0</v>
      </c>
      <c r="J33" s="125">
        <f t="shared" si="9"/>
        <v>3635196</v>
      </c>
      <c r="K33" s="125">
        <f t="shared" si="9"/>
        <v>3635196</v>
      </c>
      <c r="L33" s="10">
        <f aca="true" t="shared" si="10" ref="L33:L56">D33+G33</f>
        <v>3635196</v>
      </c>
    </row>
    <row r="34" spans="1:12" ht="15.75">
      <c r="A34" s="9" t="s">
        <v>145</v>
      </c>
      <c r="B34" s="6"/>
      <c r="C34" s="6"/>
      <c r="D34" s="6"/>
      <c r="E34" s="6"/>
      <c r="F34" s="6"/>
      <c r="G34" s="6"/>
      <c r="H34" s="6"/>
      <c r="I34" s="10">
        <f aca="true" t="shared" si="11" ref="I34:K54">B34+E34</f>
        <v>0</v>
      </c>
      <c r="J34" s="10">
        <f t="shared" si="11"/>
        <v>0</v>
      </c>
      <c r="K34" s="37">
        <f t="shared" si="11"/>
        <v>0</v>
      </c>
      <c r="L34" s="10">
        <f t="shared" si="10"/>
        <v>0</v>
      </c>
    </row>
    <row r="35" spans="1:12" ht="15.75">
      <c r="A35" s="9" t="s">
        <v>146</v>
      </c>
      <c r="B35" s="6">
        <v>0</v>
      </c>
      <c r="C35" s="6">
        <v>3635196</v>
      </c>
      <c r="D35" s="6">
        <v>3635196</v>
      </c>
      <c r="E35" s="6"/>
      <c r="F35" s="6"/>
      <c r="G35" s="6"/>
      <c r="H35" s="6"/>
      <c r="I35" s="10">
        <f t="shared" si="11"/>
        <v>0</v>
      </c>
      <c r="J35" s="10">
        <f t="shared" si="11"/>
        <v>3635196</v>
      </c>
      <c r="K35" s="37">
        <f t="shared" si="11"/>
        <v>3635196</v>
      </c>
      <c r="L35" s="10">
        <f t="shared" si="10"/>
        <v>3635196</v>
      </c>
    </row>
    <row r="36" spans="1:12" ht="15.75">
      <c r="A36" s="37" t="s">
        <v>150</v>
      </c>
      <c r="B36" s="6">
        <v>0</v>
      </c>
      <c r="C36" s="10"/>
      <c r="D36" s="10"/>
      <c r="E36" s="10"/>
      <c r="F36" s="10"/>
      <c r="G36" s="10"/>
      <c r="H36" s="10"/>
      <c r="I36" s="10">
        <f t="shared" si="11"/>
        <v>0</v>
      </c>
      <c r="J36" s="10">
        <f t="shared" si="11"/>
        <v>0</v>
      </c>
      <c r="K36" s="37">
        <f t="shared" si="11"/>
        <v>0</v>
      </c>
      <c r="L36" s="10">
        <f t="shared" si="10"/>
        <v>0</v>
      </c>
    </row>
    <row r="37" spans="1:12" ht="15.75">
      <c r="A37" s="37" t="s">
        <v>147</v>
      </c>
      <c r="B37" s="6">
        <v>0</v>
      </c>
      <c r="C37" s="10"/>
      <c r="D37" s="10"/>
      <c r="E37" s="10"/>
      <c r="F37" s="10"/>
      <c r="G37" s="10"/>
      <c r="H37" s="10"/>
      <c r="I37" s="10">
        <f t="shared" si="11"/>
        <v>0</v>
      </c>
      <c r="J37" s="10">
        <f t="shared" si="11"/>
        <v>0</v>
      </c>
      <c r="K37" s="37">
        <f t="shared" si="11"/>
        <v>0</v>
      </c>
      <c r="L37" s="10">
        <f t="shared" si="10"/>
        <v>0</v>
      </c>
    </row>
    <row r="38" spans="1:12" ht="15.75">
      <c r="A38" s="37" t="s">
        <v>148</v>
      </c>
      <c r="B38" s="6">
        <v>0</v>
      </c>
      <c r="C38" s="10">
        <v>1</v>
      </c>
      <c r="D38" s="10">
        <v>1</v>
      </c>
      <c r="E38" s="10"/>
      <c r="F38" s="10"/>
      <c r="G38" s="10"/>
      <c r="H38" s="10"/>
      <c r="I38" s="10">
        <f t="shared" si="11"/>
        <v>0</v>
      </c>
      <c r="J38" s="10">
        <f t="shared" si="11"/>
        <v>1</v>
      </c>
      <c r="K38" s="37">
        <f t="shared" si="11"/>
        <v>1</v>
      </c>
      <c r="L38" s="10">
        <f t="shared" si="10"/>
        <v>1</v>
      </c>
    </row>
    <row r="39" spans="1:12" s="167" customFormat="1" ht="15.75">
      <c r="A39" s="163" t="s">
        <v>112</v>
      </c>
      <c r="B39" s="162">
        <f>B33+B36+B37+B38</f>
        <v>0</v>
      </c>
      <c r="C39" s="162">
        <f>C33+C36+C37+C38</f>
        <v>3635197</v>
      </c>
      <c r="D39" s="162">
        <f aca="true" t="shared" si="12" ref="D39:K39">D33+D36+D37+D38</f>
        <v>3635197</v>
      </c>
      <c r="E39" s="162">
        <f t="shared" si="12"/>
        <v>0</v>
      </c>
      <c r="F39" s="162">
        <f t="shared" si="12"/>
        <v>0</v>
      </c>
      <c r="G39" s="162">
        <f t="shared" si="12"/>
        <v>0</v>
      </c>
      <c r="H39" s="162">
        <f t="shared" si="12"/>
        <v>0</v>
      </c>
      <c r="I39" s="162">
        <f t="shared" si="12"/>
        <v>0</v>
      </c>
      <c r="J39" s="162">
        <f t="shared" si="12"/>
        <v>3635197</v>
      </c>
      <c r="K39" s="162">
        <f t="shared" si="12"/>
        <v>3635197</v>
      </c>
      <c r="L39" s="162">
        <f t="shared" si="10"/>
        <v>3635197</v>
      </c>
    </row>
    <row r="40" spans="1:12" s="167" customFormat="1" ht="15.75">
      <c r="A40" s="163" t="s">
        <v>4</v>
      </c>
      <c r="B40" s="164">
        <f aca="true" t="shared" si="13" ref="B40:K40">B39-B18</f>
        <v>-44048000</v>
      </c>
      <c r="C40" s="164">
        <f t="shared" si="13"/>
        <v>-49996404</v>
      </c>
      <c r="D40" s="164">
        <f t="shared" si="13"/>
        <v>-48563283</v>
      </c>
      <c r="E40" s="164">
        <f t="shared" si="13"/>
        <v>0</v>
      </c>
      <c r="F40" s="164">
        <f t="shared" si="13"/>
        <v>0</v>
      </c>
      <c r="G40" s="164">
        <f t="shared" si="13"/>
        <v>0</v>
      </c>
      <c r="H40" s="164">
        <f t="shared" si="13"/>
        <v>0</v>
      </c>
      <c r="I40" s="164">
        <f t="shared" si="13"/>
        <v>-44048000</v>
      </c>
      <c r="J40" s="164">
        <f t="shared" si="13"/>
        <v>-49996404</v>
      </c>
      <c r="K40" s="164">
        <f t="shared" si="13"/>
        <v>-48563283</v>
      </c>
      <c r="L40" s="162">
        <f t="shared" si="10"/>
        <v>-48563283</v>
      </c>
    </row>
    <row r="41" spans="1:12" s="167" customFormat="1" ht="15.75">
      <c r="A41" s="163" t="s">
        <v>5</v>
      </c>
      <c r="B41" s="164">
        <v>0</v>
      </c>
      <c r="C41" s="164"/>
      <c r="D41" s="164"/>
      <c r="E41" s="164"/>
      <c r="F41" s="164">
        <f>F39-F18</f>
        <v>0</v>
      </c>
      <c r="G41" s="164"/>
      <c r="H41" s="164"/>
      <c r="I41" s="162">
        <f t="shared" si="11"/>
        <v>0</v>
      </c>
      <c r="J41" s="162"/>
      <c r="K41" s="161">
        <f t="shared" si="11"/>
        <v>0</v>
      </c>
      <c r="L41" s="162">
        <f t="shared" si="10"/>
        <v>0</v>
      </c>
    </row>
    <row r="42" spans="1:12" ht="31.5">
      <c r="A42" s="120" t="s">
        <v>155</v>
      </c>
      <c r="B42" s="6"/>
      <c r="C42" s="6">
        <v>375216</v>
      </c>
      <c r="D42" s="6">
        <v>375216</v>
      </c>
      <c r="E42" s="6"/>
      <c r="F42" s="6"/>
      <c r="G42" s="6"/>
      <c r="H42" s="6"/>
      <c r="I42" s="10">
        <f t="shared" si="11"/>
        <v>0</v>
      </c>
      <c r="J42" s="10">
        <f t="shared" si="11"/>
        <v>375216</v>
      </c>
      <c r="K42" s="37">
        <f t="shared" si="11"/>
        <v>375216</v>
      </c>
      <c r="L42" s="10">
        <f t="shared" si="10"/>
        <v>375216</v>
      </c>
    </row>
    <row r="43" spans="1:12" ht="15.75">
      <c r="A43" s="36" t="s">
        <v>153</v>
      </c>
      <c r="B43" s="6">
        <v>44048000</v>
      </c>
      <c r="C43" s="6">
        <v>49996404</v>
      </c>
      <c r="D43" s="6">
        <v>49996404</v>
      </c>
      <c r="E43" s="6"/>
      <c r="F43" s="6"/>
      <c r="G43" s="6"/>
      <c r="H43" s="6"/>
      <c r="I43" s="10">
        <f t="shared" si="11"/>
        <v>44048000</v>
      </c>
      <c r="J43" s="10">
        <f t="shared" si="11"/>
        <v>49996404</v>
      </c>
      <c r="K43" s="37">
        <f t="shared" si="11"/>
        <v>49996404</v>
      </c>
      <c r="L43" s="10">
        <f t="shared" si="10"/>
        <v>49996404</v>
      </c>
    </row>
    <row r="44" spans="1:12" ht="15.75">
      <c r="A44" s="36" t="s">
        <v>120</v>
      </c>
      <c r="B44" s="10"/>
      <c r="C44" s="10">
        <v>0</v>
      </c>
      <c r="D44" s="10">
        <v>0</v>
      </c>
      <c r="E44" s="10"/>
      <c r="F44" s="10"/>
      <c r="G44" s="10"/>
      <c r="H44" s="10"/>
      <c r="I44" s="10">
        <f t="shared" si="11"/>
        <v>0</v>
      </c>
      <c r="J44" s="10">
        <f t="shared" si="11"/>
        <v>0</v>
      </c>
      <c r="K44" s="37">
        <f t="shared" si="11"/>
        <v>0</v>
      </c>
      <c r="L44" s="10">
        <f t="shared" si="10"/>
        <v>0</v>
      </c>
    </row>
    <row r="45" spans="1:12" s="167" customFormat="1" ht="15.75">
      <c r="A45" s="161" t="s">
        <v>0</v>
      </c>
      <c r="B45" s="162">
        <f>B39+B42+B43+B44</f>
        <v>44048000</v>
      </c>
      <c r="C45" s="162">
        <f>C39+C42+C43+C44</f>
        <v>54006817</v>
      </c>
      <c r="D45" s="162">
        <f aca="true" t="shared" si="14" ref="D45:K45">D39+D42+D43+D44</f>
        <v>54006817</v>
      </c>
      <c r="E45" s="162">
        <f t="shared" si="14"/>
        <v>0</v>
      </c>
      <c r="F45" s="162">
        <f t="shared" si="14"/>
        <v>0</v>
      </c>
      <c r="G45" s="162">
        <f t="shared" si="14"/>
        <v>0</v>
      </c>
      <c r="H45" s="162">
        <f t="shared" si="14"/>
        <v>0</v>
      </c>
      <c r="I45" s="162">
        <f t="shared" si="14"/>
        <v>44048000</v>
      </c>
      <c r="J45" s="162">
        <f t="shared" si="14"/>
        <v>54006817</v>
      </c>
      <c r="K45" s="162">
        <f t="shared" si="14"/>
        <v>54006817</v>
      </c>
      <c r="L45" s="162">
        <f t="shared" si="10"/>
        <v>54006817</v>
      </c>
    </row>
    <row r="46" spans="1:12" ht="15.75">
      <c r="A46" s="43" t="s">
        <v>151</v>
      </c>
      <c r="B46" s="6"/>
      <c r="D46" s="6">
        <v>0</v>
      </c>
      <c r="E46" s="6"/>
      <c r="F46" s="10"/>
      <c r="G46" s="6"/>
      <c r="H46" s="6"/>
      <c r="I46" s="10">
        <f t="shared" si="11"/>
        <v>0</v>
      </c>
      <c r="J46" s="10">
        <f t="shared" si="11"/>
        <v>0</v>
      </c>
      <c r="K46" s="37">
        <f t="shared" si="11"/>
        <v>0</v>
      </c>
      <c r="L46" s="10">
        <f t="shared" si="10"/>
        <v>0</v>
      </c>
    </row>
    <row r="47" spans="1:12" ht="15.75">
      <c r="A47" s="43" t="s">
        <v>149</v>
      </c>
      <c r="B47" s="6">
        <v>0</v>
      </c>
      <c r="C47" s="6"/>
      <c r="D47" s="6"/>
      <c r="E47" s="6"/>
      <c r="F47" s="6"/>
      <c r="G47" s="6"/>
      <c r="H47" s="6"/>
      <c r="I47" s="10">
        <f t="shared" si="11"/>
        <v>0</v>
      </c>
      <c r="J47" s="10">
        <f t="shared" si="11"/>
        <v>0</v>
      </c>
      <c r="K47" s="37">
        <f t="shared" si="11"/>
        <v>0</v>
      </c>
      <c r="L47" s="10">
        <f t="shared" si="10"/>
        <v>0</v>
      </c>
    </row>
    <row r="48" spans="1:12" ht="15.75">
      <c r="A48" s="43" t="s">
        <v>152</v>
      </c>
      <c r="B48" s="6">
        <v>0</v>
      </c>
      <c r="C48" s="6"/>
      <c r="D48" s="6"/>
      <c r="E48" s="6"/>
      <c r="F48" s="6"/>
      <c r="G48" s="6"/>
      <c r="H48" s="6"/>
      <c r="I48" s="10">
        <f>B48+E48</f>
        <v>0</v>
      </c>
      <c r="J48" s="10">
        <f t="shared" si="11"/>
        <v>0</v>
      </c>
      <c r="K48" s="37">
        <f>D48+G48</f>
        <v>0</v>
      </c>
      <c r="L48" s="10">
        <f t="shared" si="10"/>
        <v>0</v>
      </c>
    </row>
    <row r="49" spans="1:12" ht="15.75">
      <c r="A49" s="36" t="s">
        <v>120</v>
      </c>
      <c r="B49" s="6">
        <v>0</v>
      </c>
      <c r="C49" s="6"/>
      <c r="D49" s="6"/>
      <c r="E49" s="6"/>
      <c r="F49" s="6"/>
      <c r="G49" s="6"/>
      <c r="H49" s="6"/>
      <c r="I49" s="10">
        <f t="shared" si="11"/>
        <v>0</v>
      </c>
      <c r="J49" s="10">
        <f t="shared" si="11"/>
        <v>0</v>
      </c>
      <c r="K49" s="37">
        <f t="shared" si="11"/>
        <v>0</v>
      </c>
      <c r="L49" s="10">
        <f t="shared" si="10"/>
        <v>0</v>
      </c>
    </row>
    <row r="50" spans="1:12" s="167" customFormat="1" ht="15.75">
      <c r="A50" s="163" t="s">
        <v>3</v>
      </c>
      <c r="B50" s="162">
        <f>B46+B47+B48+B49</f>
        <v>0</v>
      </c>
      <c r="C50" s="162">
        <f>C46+C47+C48+C49</f>
        <v>0</v>
      </c>
      <c r="D50" s="162">
        <f aca="true" t="shared" si="15" ref="D50:K50">D46+D47+D48+D49</f>
        <v>0</v>
      </c>
      <c r="E50" s="162">
        <f t="shared" si="15"/>
        <v>0</v>
      </c>
      <c r="F50" s="162">
        <f t="shared" si="15"/>
        <v>0</v>
      </c>
      <c r="G50" s="162">
        <f t="shared" si="15"/>
        <v>0</v>
      </c>
      <c r="H50" s="162">
        <f t="shared" si="15"/>
        <v>0</v>
      </c>
      <c r="I50" s="162">
        <f t="shared" si="15"/>
        <v>0</v>
      </c>
      <c r="J50" s="162">
        <f t="shared" si="15"/>
        <v>0</v>
      </c>
      <c r="K50" s="162">
        <f t="shared" si="15"/>
        <v>0</v>
      </c>
      <c r="L50" s="162">
        <f t="shared" si="10"/>
        <v>0</v>
      </c>
    </row>
    <row r="51" spans="1:12" s="167" customFormat="1" ht="15.75">
      <c r="A51" s="163" t="s">
        <v>6</v>
      </c>
      <c r="B51" s="164">
        <v>0</v>
      </c>
      <c r="C51" s="164">
        <f>C50-C27</f>
        <v>0</v>
      </c>
      <c r="D51" s="164">
        <f>D50-D27</f>
        <v>0</v>
      </c>
      <c r="E51" s="164">
        <f aca="true" t="shared" si="16" ref="E51:K51">E50-E27</f>
        <v>0</v>
      </c>
      <c r="F51" s="164">
        <f t="shared" si="16"/>
        <v>0</v>
      </c>
      <c r="G51" s="164">
        <f t="shared" si="16"/>
        <v>0</v>
      </c>
      <c r="H51" s="164">
        <f t="shared" si="16"/>
        <v>0</v>
      </c>
      <c r="I51" s="164">
        <f t="shared" si="16"/>
        <v>0</v>
      </c>
      <c r="J51" s="164">
        <f t="shared" si="16"/>
        <v>0</v>
      </c>
      <c r="K51" s="164">
        <f t="shared" si="16"/>
        <v>0</v>
      </c>
      <c r="L51" s="162">
        <f>D51+G52</f>
        <v>0</v>
      </c>
    </row>
    <row r="52" spans="1:12" s="167" customFormat="1" ht="15.75">
      <c r="A52" s="163" t="s">
        <v>7</v>
      </c>
      <c r="B52" s="164"/>
      <c r="C52" s="164"/>
      <c r="E52" s="164"/>
      <c r="F52" s="164">
        <f>F50-F27</f>
        <v>0</v>
      </c>
      <c r="G52" s="164">
        <v>0</v>
      </c>
      <c r="H52" s="164"/>
      <c r="I52" s="162">
        <f t="shared" si="11"/>
        <v>0</v>
      </c>
      <c r="J52" s="162"/>
      <c r="K52" s="161" t="e">
        <f>#REF!+G52</f>
        <v>#REF!</v>
      </c>
      <c r="L52" s="389"/>
    </row>
    <row r="53" spans="1:12" ht="31.5">
      <c r="A53" s="120" t="s">
        <v>156</v>
      </c>
      <c r="B53" s="6"/>
      <c r="C53" s="6"/>
      <c r="D53" s="6"/>
      <c r="E53" s="6"/>
      <c r="F53" s="6"/>
      <c r="G53" s="6"/>
      <c r="H53" s="6"/>
      <c r="I53" s="10">
        <f t="shared" si="11"/>
        <v>0</v>
      </c>
      <c r="J53" s="10">
        <f t="shared" si="11"/>
        <v>0</v>
      </c>
      <c r="K53" s="37">
        <f>D53+G53</f>
        <v>0</v>
      </c>
      <c r="L53" s="10">
        <f t="shared" si="10"/>
        <v>0</v>
      </c>
    </row>
    <row r="54" spans="1:12" ht="15.75">
      <c r="A54" s="36" t="s">
        <v>153</v>
      </c>
      <c r="B54" s="6"/>
      <c r="C54" s="6"/>
      <c r="D54" s="6"/>
      <c r="E54" s="6"/>
      <c r="F54" s="6"/>
      <c r="G54" s="6"/>
      <c r="H54" s="6"/>
      <c r="I54" s="10">
        <f t="shared" si="11"/>
        <v>0</v>
      </c>
      <c r="J54" s="10">
        <f t="shared" si="11"/>
        <v>0</v>
      </c>
      <c r="K54" s="37">
        <f>D54+G54</f>
        <v>0</v>
      </c>
      <c r="L54" s="10">
        <f t="shared" si="10"/>
        <v>0</v>
      </c>
    </row>
    <row r="55" spans="1:12" s="167" customFormat="1" ht="15.75">
      <c r="A55" s="161" t="s">
        <v>1</v>
      </c>
      <c r="B55" s="164">
        <f>B50+B53+B54</f>
        <v>0</v>
      </c>
      <c r="C55" s="164">
        <f>C50+C53+C54</f>
        <v>0</v>
      </c>
      <c r="D55" s="164">
        <f aca="true" t="shared" si="17" ref="D55:K55">D50+D53+D54</f>
        <v>0</v>
      </c>
      <c r="E55" s="164">
        <f t="shared" si="17"/>
        <v>0</v>
      </c>
      <c r="F55" s="164">
        <f t="shared" si="17"/>
        <v>0</v>
      </c>
      <c r="G55" s="164">
        <f t="shared" si="17"/>
        <v>0</v>
      </c>
      <c r="H55" s="164">
        <f t="shared" si="17"/>
        <v>0</v>
      </c>
      <c r="I55" s="164">
        <f t="shared" si="17"/>
        <v>0</v>
      </c>
      <c r="J55" s="164">
        <f t="shared" si="17"/>
        <v>0</v>
      </c>
      <c r="K55" s="164">
        <f t="shared" si="17"/>
        <v>0</v>
      </c>
      <c r="L55" s="162">
        <f t="shared" si="10"/>
        <v>0</v>
      </c>
    </row>
    <row r="56" spans="1:12" s="1" customFormat="1" ht="15.75">
      <c r="A56" s="4" t="s">
        <v>8</v>
      </c>
      <c r="B56" s="10">
        <f>B55+B45</f>
        <v>44048000</v>
      </c>
      <c r="C56" s="10">
        <f>C55+C45</f>
        <v>54006817</v>
      </c>
      <c r="D56" s="10">
        <f aca="true" t="shared" si="18" ref="D56:K56">D55+D45</f>
        <v>54006817</v>
      </c>
      <c r="E56" s="10">
        <f t="shared" si="18"/>
        <v>0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44048000</v>
      </c>
      <c r="J56" s="10">
        <f t="shared" si="18"/>
        <v>54006817</v>
      </c>
      <c r="K56" s="10">
        <f t="shared" si="18"/>
        <v>54006817</v>
      </c>
      <c r="L56" s="10">
        <f t="shared" si="10"/>
        <v>54006817</v>
      </c>
    </row>
    <row r="58" spans="1:12" ht="15.75" hidden="1">
      <c r="A58" s="2" t="s">
        <v>129</v>
      </c>
      <c r="B58" s="3">
        <f>B45-B18</f>
        <v>0</v>
      </c>
      <c r="C58" s="3">
        <f>C45-C18</f>
        <v>375216</v>
      </c>
      <c r="D58" s="3">
        <f aca="true" t="shared" si="19" ref="D58:L58">D45-D18</f>
        <v>1808337</v>
      </c>
      <c r="E58" s="3">
        <f t="shared" si="19"/>
        <v>0</v>
      </c>
      <c r="F58" s="3">
        <f t="shared" si="19"/>
        <v>0</v>
      </c>
      <c r="G58" s="3">
        <f t="shared" si="19"/>
        <v>0</v>
      </c>
      <c r="H58" s="3">
        <f t="shared" si="19"/>
        <v>0</v>
      </c>
      <c r="I58" s="3">
        <f t="shared" si="19"/>
        <v>0</v>
      </c>
      <c r="J58" s="3">
        <f t="shared" si="19"/>
        <v>375216</v>
      </c>
      <c r="K58" s="3">
        <f t="shared" si="19"/>
        <v>1808337</v>
      </c>
      <c r="L58" s="3">
        <f t="shared" si="19"/>
        <v>1808337</v>
      </c>
    </row>
    <row r="59" spans="1:12" ht="15.75" hidden="1">
      <c r="A59" s="2" t="s">
        <v>130</v>
      </c>
      <c r="B59" s="3">
        <f>B55-B27</f>
        <v>0</v>
      </c>
      <c r="C59" s="3">
        <f>C55-C27</f>
        <v>0</v>
      </c>
      <c r="D59" s="3">
        <f aca="true" t="shared" si="20" ref="D59:L59">D55-D27</f>
        <v>0</v>
      </c>
      <c r="E59" s="3">
        <f t="shared" si="20"/>
        <v>0</v>
      </c>
      <c r="F59" s="3">
        <f t="shared" si="20"/>
        <v>0</v>
      </c>
      <c r="G59" s="3">
        <f t="shared" si="20"/>
        <v>0</v>
      </c>
      <c r="H59" s="3">
        <f t="shared" si="20"/>
        <v>0</v>
      </c>
      <c r="I59" s="3">
        <f t="shared" si="20"/>
        <v>0</v>
      </c>
      <c r="J59" s="3">
        <f t="shared" si="20"/>
        <v>0</v>
      </c>
      <c r="K59" s="3">
        <f t="shared" si="20"/>
        <v>0</v>
      </c>
      <c r="L59" s="3">
        <f t="shared" si="20"/>
        <v>0</v>
      </c>
    </row>
    <row r="60" spans="1:12" ht="15.75" hidden="1">
      <c r="A60" s="2" t="s">
        <v>131</v>
      </c>
      <c r="B60" s="3">
        <f>SUM(B58:B59)</f>
        <v>0</v>
      </c>
      <c r="C60" s="3">
        <f>SUM(C58:C59)</f>
        <v>375216</v>
      </c>
      <c r="D60" s="3">
        <f aca="true" t="shared" si="21" ref="D60:L60">SUM(D58:D59)</f>
        <v>1808337</v>
      </c>
      <c r="E60" s="3">
        <f t="shared" si="21"/>
        <v>0</v>
      </c>
      <c r="F60" s="3">
        <f t="shared" si="21"/>
        <v>0</v>
      </c>
      <c r="G60" s="3">
        <f t="shared" si="21"/>
        <v>0</v>
      </c>
      <c r="H60" s="3">
        <f t="shared" si="21"/>
        <v>0</v>
      </c>
      <c r="I60" s="3">
        <f t="shared" si="21"/>
        <v>0</v>
      </c>
      <c r="J60" s="3">
        <f t="shared" si="21"/>
        <v>375216</v>
      </c>
      <c r="K60" s="3">
        <f t="shared" si="21"/>
        <v>1808337</v>
      </c>
      <c r="L60" s="3">
        <f t="shared" si="21"/>
        <v>1808337</v>
      </c>
    </row>
    <row r="61" ht="15.75" hidden="1"/>
  </sheetData>
  <sheetProtection/>
  <mergeCells count="2">
    <mergeCell ref="A1:L1"/>
    <mergeCell ref="A2:J2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58" r:id="rId1"/>
  <headerFooter alignWithMargins="0">
    <oddHeader xml:space="preserve">&amp;C19. melléklet a 6/2020. (VII.16.)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workbookViewId="0" topLeftCell="A1">
      <selection activeCell="K28" sqref="A1:K28"/>
    </sheetView>
  </sheetViews>
  <sheetFormatPr defaultColWidth="9.140625" defaultRowHeight="12.75"/>
  <cols>
    <col min="1" max="1" width="72.8515625" style="126" customWidth="1"/>
    <col min="2" max="4" width="18.57421875" style="117" customWidth="1"/>
    <col min="5" max="7" width="18.140625" style="117" customWidth="1"/>
    <col min="8" max="9" width="20.8515625" style="117" customWidth="1"/>
    <col min="10" max="10" width="20.8515625" style="117" hidden="1" customWidth="1"/>
    <col min="11" max="11" width="20.8515625" style="117" customWidth="1"/>
    <col min="12" max="16384" width="9.140625" style="126" customWidth="1"/>
  </cols>
  <sheetData>
    <row r="1" spans="1:11" s="109" customFormat="1" ht="15.75">
      <c r="A1" s="403" t="s">
        <v>77</v>
      </c>
      <c r="B1" s="404"/>
      <c r="C1" s="404"/>
      <c r="D1" s="404"/>
      <c r="E1" s="404"/>
      <c r="F1" s="404"/>
      <c r="G1" s="404"/>
      <c r="H1" s="405"/>
      <c r="I1" s="406"/>
      <c r="J1" s="406"/>
      <c r="K1" s="406"/>
    </row>
    <row r="2" spans="1:11" ht="15.75">
      <c r="A2" s="403" t="s">
        <v>932</v>
      </c>
      <c r="B2" s="404"/>
      <c r="C2" s="404"/>
      <c r="D2" s="404"/>
      <c r="E2" s="404"/>
      <c r="F2" s="404"/>
      <c r="G2" s="404"/>
      <c r="H2" s="405"/>
      <c r="I2" s="406"/>
      <c r="J2" s="406"/>
      <c r="K2" s="406"/>
    </row>
    <row r="4" spans="1:11" ht="78.75">
      <c r="A4" s="30" t="s">
        <v>11</v>
      </c>
      <c r="B4" s="78" t="s">
        <v>234</v>
      </c>
      <c r="C4" s="78" t="s">
        <v>235</v>
      </c>
      <c r="D4" s="78" t="s">
        <v>242</v>
      </c>
      <c r="E4" s="78" t="s">
        <v>236</v>
      </c>
      <c r="F4" s="78" t="s">
        <v>262</v>
      </c>
      <c r="G4" s="78" t="s">
        <v>238</v>
      </c>
      <c r="H4" s="78" t="s">
        <v>239</v>
      </c>
      <c r="I4" s="78" t="s">
        <v>240</v>
      </c>
      <c r="J4" s="78" t="s">
        <v>241</v>
      </c>
      <c r="K4" s="78" t="s">
        <v>241</v>
      </c>
    </row>
    <row r="5" spans="1:11" ht="15.75">
      <c r="A5" s="43" t="s">
        <v>132</v>
      </c>
      <c r="B5" s="110">
        <v>29677279</v>
      </c>
      <c r="C5" s="110">
        <v>37933473</v>
      </c>
      <c r="D5" s="110">
        <v>29397074</v>
      </c>
      <c r="E5" s="110">
        <v>29306000</v>
      </c>
      <c r="F5" s="110">
        <v>37266032</v>
      </c>
      <c r="G5" s="110">
        <v>37033281</v>
      </c>
      <c r="H5" s="110">
        <f aca="true" t="shared" si="0" ref="H5:H16">B5+E5</f>
        <v>58983279</v>
      </c>
      <c r="I5" s="110">
        <f aca="true" t="shared" si="1" ref="I5:I16">C5+F5</f>
        <v>75199505</v>
      </c>
      <c r="J5" s="110">
        <f aca="true" t="shared" si="2" ref="J5:J16">D5+G5</f>
        <v>66430355</v>
      </c>
      <c r="K5" s="110">
        <f>D5+G5</f>
        <v>66430355</v>
      </c>
    </row>
    <row r="6" spans="1:11" ht="15.75">
      <c r="A6" s="43" t="s">
        <v>133</v>
      </c>
      <c r="B6" s="110">
        <v>5004171</v>
      </c>
      <c r="C6" s="110">
        <v>6451732</v>
      </c>
      <c r="D6" s="110">
        <v>4799168</v>
      </c>
      <c r="E6" s="110">
        <v>5612000</v>
      </c>
      <c r="F6" s="110">
        <v>7105933</v>
      </c>
      <c r="G6" s="110">
        <v>6887043</v>
      </c>
      <c r="H6" s="110">
        <f t="shared" si="0"/>
        <v>10616171</v>
      </c>
      <c r="I6" s="110">
        <f t="shared" si="1"/>
        <v>13557665</v>
      </c>
      <c r="J6" s="110">
        <f t="shared" si="2"/>
        <v>11686211</v>
      </c>
      <c r="K6" s="110">
        <f aca="true" t="shared" si="3" ref="K6:K28">D6+G6</f>
        <v>11686211</v>
      </c>
    </row>
    <row r="7" spans="1:11" ht="15.75">
      <c r="A7" s="43" t="s">
        <v>134</v>
      </c>
      <c r="B7" s="110">
        <v>45032984</v>
      </c>
      <c r="C7" s="110">
        <v>60883379</v>
      </c>
      <c r="D7" s="110">
        <v>45592260</v>
      </c>
      <c r="E7" s="110">
        <v>9130000</v>
      </c>
      <c r="F7" s="110">
        <v>9259636</v>
      </c>
      <c r="G7" s="110">
        <v>8278156</v>
      </c>
      <c r="H7" s="110">
        <f t="shared" si="0"/>
        <v>54162984</v>
      </c>
      <c r="I7" s="110">
        <f t="shared" si="1"/>
        <v>70143015</v>
      </c>
      <c r="J7" s="110">
        <f t="shared" si="2"/>
        <v>53870416</v>
      </c>
      <c r="K7" s="110">
        <f t="shared" si="3"/>
        <v>53870416</v>
      </c>
    </row>
    <row r="8" spans="1:11" ht="15.75">
      <c r="A8" s="43" t="s">
        <v>113</v>
      </c>
      <c r="B8" s="110">
        <v>1618833</v>
      </c>
      <c r="C8" s="110">
        <v>1618833</v>
      </c>
      <c r="D8" s="110">
        <v>798200</v>
      </c>
      <c r="E8" s="101"/>
      <c r="F8" s="101"/>
      <c r="G8" s="101"/>
      <c r="H8" s="110">
        <f t="shared" si="0"/>
        <v>1618833</v>
      </c>
      <c r="I8" s="110">
        <f t="shared" si="1"/>
        <v>1618833</v>
      </c>
      <c r="J8" s="110">
        <f t="shared" si="2"/>
        <v>798200</v>
      </c>
      <c r="K8" s="110">
        <f t="shared" si="3"/>
        <v>798200</v>
      </c>
    </row>
    <row r="9" spans="1:11" ht="15.75">
      <c r="A9" s="43" t="s">
        <v>135</v>
      </c>
      <c r="B9" s="110">
        <f aca="true" t="shared" si="4" ref="B9:G9">SUM(B10:B13)</f>
        <v>26331320</v>
      </c>
      <c r="C9" s="110">
        <f t="shared" si="4"/>
        <v>34905920</v>
      </c>
      <c r="D9" s="110">
        <f t="shared" si="4"/>
        <v>22495314</v>
      </c>
      <c r="E9" s="110">
        <f t="shared" si="4"/>
        <v>0</v>
      </c>
      <c r="F9" s="110">
        <f t="shared" si="4"/>
        <v>0</v>
      </c>
      <c r="G9" s="110">
        <f t="shared" si="4"/>
        <v>0</v>
      </c>
      <c r="H9" s="110">
        <f t="shared" si="0"/>
        <v>26331320</v>
      </c>
      <c r="I9" s="110">
        <f t="shared" si="1"/>
        <v>34905920</v>
      </c>
      <c r="J9" s="110">
        <f t="shared" si="2"/>
        <v>22495314</v>
      </c>
      <c r="K9" s="110">
        <f t="shared" si="3"/>
        <v>22495314</v>
      </c>
    </row>
    <row r="10" spans="1:11" ht="15.75">
      <c r="A10" s="7" t="s">
        <v>136</v>
      </c>
      <c r="B10" s="101">
        <v>24131320</v>
      </c>
      <c r="C10" s="101">
        <v>24131320</v>
      </c>
      <c r="D10" s="101">
        <v>12235714</v>
      </c>
      <c r="E10" s="101"/>
      <c r="F10" s="101"/>
      <c r="G10" s="101"/>
      <c r="H10" s="101">
        <f t="shared" si="0"/>
        <v>24131320</v>
      </c>
      <c r="I10" s="101">
        <f t="shared" si="1"/>
        <v>24131320</v>
      </c>
      <c r="J10" s="101">
        <f t="shared" si="2"/>
        <v>12235714</v>
      </c>
      <c r="K10" s="101">
        <f t="shared" si="3"/>
        <v>12235714</v>
      </c>
    </row>
    <row r="11" spans="1:11" ht="15.75">
      <c r="A11" s="7" t="s">
        <v>137</v>
      </c>
      <c r="B11" s="101">
        <v>2200000</v>
      </c>
      <c r="C11" s="101">
        <v>10774600</v>
      </c>
      <c r="D11" s="101">
        <v>10259600</v>
      </c>
      <c r="E11" s="101"/>
      <c r="F11" s="101"/>
      <c r="G11" s="101"/>
      <c r="H11" s="101">
        <f t="shared" si="0"/>
        <v>2200000</v>
      </c>
      <c r="I11" s="101">
        <f t="shared" si="1"/>
        <v>10774600</v>
      </c>
      <c r="J11" s="101">
        <f t="shared" si="2"/>
        <v>10259600</v>
      </c>
      <c r="K11" s="101">
        <f t="shared" si="3"/>
        <v>10259600</v>
      </c>
    </row>
    <row r="12" spans="1:11" ht="15.75">
      <c r="A12" s="7" t="s">
        <v>243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f t="shared" si="0"/>
        <v>0</v>
      </c>
      <c r="I12" s="101">
        <f t="shared" si="1"/>
        <v>0</v>
      </c>
      <c r="J12" s="101">
        <f t="shared" si="2"/>
        <v>0</v>
      </c>
      <c r="K12" s="101">
        <f t="shared" si="3"/>
        <v>0</v>
      </c>
    </row>
    <row r="13" spans="1:11" ht="15.75" hidden="1">
      <c r="A13" s="7" t="s">
        <v>576</v>
      </c>
      <c r="B13" s="101">
        <v>0</v>
      </c>
      <c r="C13" s="101">
        <v>0</v>
      </c>
      <c r="D13" s="101">
        <v>0</v>
      </c>
      <c r="E13" s="101"/>
      <c r="F13" s="101"/>
      <c r="G13" s="101"/>
      <c r="H13" s="101">
        <f t="shared" si="0"/>
        <v>0</v>
      </c>
      <c r="I13" s="101">
        <f t="shared" si="1"/>
        <v>0</v>
      </c>
      <c r="J13" s="101">
        <f t="shared" si="2"/>
        <v>0</v>
      </c>
      <c r="K13" s="110">
        <f t="shared" si="3"/>
        <v>0</v>
      </c>
    </row>
    <row r="14" spans="1:11" s="109" customFormat="1" ht="15.75">
      <c r="A14" s="36" t="s">
        <v>110</v>
      </c>
      <c r="B14" s="110">
        <f aca="true" t="shared" si="5" ref="B14:G14">B5+B6+B7+B9+B8</f>
        <v>107664587</v>
      </c>
      <c r="C14" s="110">
        <f t="shared" si="5"/>
        <v>141793337</v>
      </c>
      <c r="D14" s="110">
        <f t="shared" si="5"/>
        <v>103082016</v>
      </c>
      <c r="E14" s="110">
        <f t="shared" si="5"/>
        <v>44048000</v>
      </c>
      <c r="F14" s="110">
        <f>F5+F6+F7+F9+F8</f>
        <v>53631601</v>
      </c>
      <c r="G14" s="110">
        <f t="shared" si="5"/>
        <v>52198480</v>
      </c>
      <c r="H14" s="110">
        <f t="shared" si="0"/>
        <v>151712587</v>
      </c>
      <c r="I14" s="110">
        <f t="shared" si="1"/>
        <v>195424938</v>
      </c>
      <c r="J14" s="110">
        <f t="shared" si="2"/>
        <v>155280496</v>
      </c>
      <c r="K14" s="110">
        <f t="shared" si="3"/>
        <v>155280496</v>
      </c>
    </row>
    <row r="15" spans="1:11" s="109" customFormat="1" ht="15.75">
      <c r="A15" s="36" t="s">
        <v>154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f t="shared" si="0"/>
        <v>0</v>
      </c>
      <c r="I15" s="110">
        <f t="shared" si="1"/>
        <v>0</v>
      </c>
      <c r="J15" s="110">
        <f t="shared" si="2"/>
        <v>0</v>
      </c>
      <c r="K15" s="110">
        <f t="shared" si="3"/>
        <v>0</v>
      </c>
    </row>
    <row r="16" spans="1:11" s="109" customFormat="1" ht="15.75">
      <c r="A16" s="36" t="s">
        <v>469</v>
      </c>
      <c r="B16" s="110">
        <v>3080438</v>
      </c>
      <c r="C16" s="110">
        <v>3080438</v>
      </c>
      <c r="D16" s="110">
        <v>3080438</v>
      </c>
      <c r="E16" s="110"/>
      <c r="F16" s="110"/>
      <c r="G16" s="110"/>
      <c r="H16" s="110">
        <f t="shared" si="0"/>
        <v>3080438</v>
      </c>
      <c r="I16" s="110">
        <f t="shared" si="1"/>
        <v>3080438</v>
      </c>
      <c r="J16" s="110">
        <f t="shared" si="2"/>
        <v>3080438</v>
      </c>
      <c r="K16" s="110">
        <f t="shared" si="3"/>
        <v>3080438</v>
      </c>
    </row>
    <row r="17" spans="1:11" s="147" customFormat="1" ht="24.75" customHeight="1">
      <c r="A17" s="145" t="s">
        <v>0</v>
      </c>
      <c r="B17" s="146">
        <f aca="true" t="shared" si="6" ref="B17:J17">B14+B15+B16</f>
        <v>110745025</v>
      </c>
      <c r="C17" s="146">
        <f t="shared" si="6"/>
        <v>144873775</v>
      </c>
      <c r="D17" s="146">
        <f t="shared" si="6"/>
        <v>106162454</v>
      </c>
      <c r="E17" s="146">
        <f t="shared" si="6"/>
        <v>44048000</v>
      </c>
      <c r="F17" s="146">
        <f t="shared" si="6"/>
        <v>53631601</v>
      </c>
      <c r="G17" s="146">
        <f t="shared" si="6"/>
        <v>52198480</v>
      </c>
      <c r="H17" s="146">
        <f t="shared" si="6"/>
        <v>154793025</v>
      </c>
      <c r="I17" s="146">
        <f t="shared" si="6"/>
        <v>198505376</v>
      </c>
      <c r="J17" s="146">
        <f t="shared" si="6"/>
        <v>158360934</v>
      </c>
      <c r="K17" s="154">
        <f t="shared" si="3"/>
        <v>158360934</v>
      </c>
    </row>
    <row r="18" spans="1:11" ht="20.25" customHeight="1">
      <c r="A18" s="43" t="s">
        <v>139</v>
      </c>
      <c r="B18" s="110">
        <v>108752889</v>
      </c>
      <c r="C18" s="110">
        <v>209604682</v>
      </c>
      <c r="D18" s="110">
        <v>39591759</v>
      </c>
      <c r="E18" s="101">
        <v>0</v>
      </c>
      <c r="F18" s="101">
        <v>0</v>
      </c>
      <c r="G18" s="101">
        <v>0</v>
      </c>
      <c r="H18" s="110">
        <f aca="true" t="shared" si="7" ref="H18:J19">B18+E18</f>
        <v>108752889</v>
      </c>
      <c r="I18" s="110">
        <f t="shared" si="7"/>
        <v>209604682</v>
      </c>
      <c r="J18" s="110">
        <f t="shared" si="7"/>
        <v>39591759</v>
      </c>
      <c r="K18" s="110">
        <f t="shared" si="3"/>
        <v>39591759</v>
      </c>
    </row>
    <row r="19" spans="1:11" ht="15.75">
      <c r="A19" s="43" t="s">
        <v>140</v>
      </c>
      <c r="B19" s="110">
        <v>104899996</v>
      </c>
      <c r="C19" s="110">
        <v>104899996</v>
      </c>
      <c r="D19" s="110">
        <v>60338085</v>
      </c>
      <c r="E19" s="110"/>
      <c r="F19" s="110"/>
      <c r="G19" s="110"/>
      <c r="H19" s="110">
        <f t="shared" si="7"/>
        <v>104899996</v>
      </c>
      <c r="I19" s="110">
        <f t="shared" si="7"/>
        <v>104899996</v>
      </c>
      <c r="J19" s="110">
        <f t="shared" si="7"/>
        <v>60338085</v>
      </c>
      <c r="K19" s="110">
        <f t="shared" si="3"/>
        <v>60338085</v>
      </c>
    </row>
    <row r="20" spans="1:11" ht="15.75">
      <c r="A20" s="43" t="s">
        <v>141</v>
      </c>
      <c r="B20" s="110">
        <f aca="true" t="shared" si="8" ref="B20:J20">SUM(B21:B24)</f>
        <v>24806223</v>
      </c>
      <c r="C20" s="110">
        <f t="shared" si="8"/>
        <v>24806223</v>
      </c>
      <c r="D20" s="110">
        <f t="shared" si="8"/>
        <v>22896585</v>
      </c>
      <c r="E20" s="110">
        <f t="shared" si="8"/>
        <v>0</v>
      </c>
      <c r="F20" s="110">
        <f t="shared" si="8"/>
        <v>0</v>
      </c>
      <c r="G20" s="110">
        <f t="shared" si="8"/>
        <v>0</v>
      </c>
      <c r="H20" s="110">
        <f t="shared" si="8"/>
        <v>24806223</v>
      </c>
      <c r="I20" s="110">
        <f t="shared" si="8"/>
        <v>24806223</v>
      </c>
      <c r="J20" s="110">
        <f t="shared" si="8"/>
        <v>22896585</v>
      </c>
      <c r="K20" s="110">
        <f t="shared" si="3"/>
        <v>22896585</v>
      </c>
    </row>
    <row r="21" spans="1:11" ht="15.75">
      <c r="A21" s="7" t="s">
        <v>142</v>
      </c>
      <c r="B21" s="101">
        <v>24806223</v>
      </c>
      <c r="C21" s="101">
        <v>24806223</v>
      </c>
      <c r="D21" s="101">
        <v>22896585</v>
      </c>
      <c r="E21" s="101"/>
      <c r="F21" s="101"/>
      <c r="G21" s="101"/>
      <c r="H21" s="101">
        <f aca="true" t="shared" si="9" ref="H21:J24">B21+E21</f>
        <v>24806223</v>
      </c>
      <c r="I21" s="101">
        <f t="shared" si="9"/>
        <v>24806223</v>
      </c>
      <c r="J21" s="101">
        <f t="shared" si="9"/>
        <v>22896585</v>
      </c>
      <c r="K21" s="101">
        <f t="shared" si="3"/>
        <v>22896585</v>
      </c>
    </row>
    <row r="22" spans="1:11" ht="15.75">
      <c r="A22" s="7" t="s">
        <v>143</v>
      </c>
      <c r="B22" s="101">
        <v>0</v>
      </c>
      <c r="C22" s="101">
        <v>0</v>
      </c>
      <c r="D22" s="101">
        <v>0</v>
      </c>
      <c r="E22" s="101"/>
      <c r="F22" s="101"/>
      <c r="G22" s="101"/>
      <c r="H22" s="101">
        <f t="shared" si="9"/>
        <v>0</v>
      </c>
      <c r="I22" s="101">
        <f t="shared" si="9"/>
        <v>0</v>
      </c>
      <c r="J22" s="101">
        <f t="shared" si="9"/>
        <v>0</v>
      </c>
      <c r="K22" s="101">
        <f t="shared" si="3"/>
        <v>0</v>
      </c>
    </row>
    <row r="23" spans="1:11" ht="15.75">
      <c r="A23" s="7" t="s">
        <v>138</v>
      </c>
      <c r="B23" s="101">
        <v>0</v>
      </c>
      <c r="C23" s="101">
        <v>0</v>
      </c>
      <c r="D23" s="101">
        <v>0</v>
      </c>
      <c r="E23" s="101"/>
      <c r="F23" s="101"/>
      <c r="G23" s="101"/>
      <c r="H23" s="101">
        <f t="shared" si="9"/>
        <v>0</v>
      </c>
      <c r="I23" s="101">
        <f t="shared" si="9"/>
        <v>0</v>
      </c>
      <c r="J23" s="101">
        <f t="shared" si="9"/>
        <v>0</v>
      </c>
      <c r="K23" s="101">
        <f t="shared" si="3"/>
        <v>0</v>
      </c>
    </row>
    <row r="24" spans="1:11" ht="47.25" hidden="1">
      <c r="A24" s="7" t="s">
        <v>75</v>
      </c>
      <c r="B24" s="101"/>
      <c r="C24" s="101"/>
      <c r="D24" s="101"/>
      <c r="E24" s="101"/>
      <c r="F24" s="101"/>
      <c r="G24" s="101"/>
      <c r="H24" s="101">
        <f t="shared" si="9"/>
        <v>0</v>
      </c>
      <c r="I24" s="101">
        <f t="shared" si="9"/>
        <v>0</v>
      </c>
      <c r="J24" s="101">
        <f t="shared" si="9"/>
        <v>0</v>
      </c>
      <c r="K24" s="110">
        <f t="shared" si="3"/>
        <v>0</v>
      </c>
    </row>
    <row r="25" spans="1:11" s="109" customFormat="1" ht="15.75">
      <c r="A25" s="36" t="s">
        <v>111</v>
      </c>
      <c r="B25" s="110">
        <f aca="true" t="shared" si="10" ref="B25:J25">B18+B19+B20</f>
        <v>238459108</v>
      </c>
      <c r="C25" s="110">
        <f t="shared" si="10"/>
        <v>339310901</v>
      </c>
      <c r="D25" s="110">
        <f t="shared" si="10"/>
        <v>122826429</v>
      </c>
      <c r="E25" s="110">
        <f t="shared" si="10"/>
        <v>0</v>
      </c>
      <c r="F25" s="110">
        <f t="shared" si="10"/>
        <v>0</v>
      </c>
      <c r="G25" s="110">
        <f t="shared" si="10"/>
        <v>0</v>
      </c>
      <c r="H25" s="110">
        <f t="shared" si="10"/>
        <v>238459108</v>
      </c>
      <c r="I25" s="110">
        <f t="shared" si="10"/>
        <v>339310901</v>
      </c>
      <c r="J25" s="110">
        <f t="shared" si="10"/>
        <v>122826429</v>
      </c>
      <c r="K25" s="110">
        <f t="shared" si="3"/>
        <v>122826429</v>
      </c>
    </row>
    <row r="26" spans="1:11" s="109" customFormat="1" ht="15.75">
      <c r="A26" s="36" t="s">
        <v>469</v>
      </c>
      <c r="B26" s="110">
        <v>0</v>
      </c>
      <c r="C26" s="110">
        <v>0</v>
      </c>
      <c r="D26" s="110">
        <v>0</v>
      </c>
      <c r="E26" s="110"/>
      <c r="F26" s="110"/>
      <c r="G26" s="110"/>
      <c r="H26" s="110">
        <f>B26+E26</f>
        <v>0</v>
      </c>
      <c r="I26" s="110">
        <f>C26+F26</f>
        <v>0</v>
      </c>
      <c r="J26" s="110">
        <f>D26+G26</f>
        <v>0</v>
      </c>
      <c r="K26" s="110">
        <f t="shared" si="3"/>
        <v>0</v>
      </c>
    </row>
    <row r="27" spans="1:11" s="147" customFormat="1" ht="24" customHeight="1">
      <c r="A27" s="145" t="s">
        <v>1</v>
      </c>
      <c r="B27" s="146">
        <f aca="true" t="shared" si="11" ref="B27:J27">B25+B26</f>
        <v>238459108</v>
      </c>
      <c r="C27" s="146">
        <f t="shared" si="11"/>
        <v>339310901</v>
      </c>
      <c r="D27" s="146">
        <f t="shared" si="11"/>
        <v>122826429</v>
      </c>
      <c r="E27" s="146">
        <f t="shared" si="11"/>
        <v>0</v>
      </c>
      <c r="F27" s="146">
        <f t="shared" si="11"/>
        <v>0</v>
      </c>
      <c r="G27" s="146">
        <f t="shared" si="11"/>
        <v>0</v>
      </c>
      <c r="H27" s="146">
        <f t="shared" si="11"/>
        <v>238459108</v>
      </c>
      <c r="I27" s="146">
        <f t="shared" si="11"/>
        <v>339310901</v>
      </c>
      <c r="J27" s="146">
        <f t="shared" si="11"/>
        <v>122826429</v>
      </c>
      <c r="K27" s="154">
        <f t="shared" si="3"/>
        <v>122826429</v>
      </c>
    </row>
    <row r="28" spans="1:11" s="147" customFormat="1" ht="36" customHeight="1">
      <c r="A28" s="150" t="s">
        <v>2</v>
      </c>
      <c r="B28" s="149">
        <f aca="true" t="shared" si="12" ref="B28:G28">SUM(B17,B27)</f>
        <v>349204133</v>
      </c>
      <c r="C28" s="149">
        <f t="shared" si="12"/>
        <v>484184676</v>
      </c>
      <c r="D28" s="149">
        <f t="shared" si="12"/>
        <v>228988883</v>
      </c>
      <c r="E28" s="149">
        <f>SUM(E17,E27)</f>
        <v>44048000</v>
      </c>
      <c r="F28" s="149">
        <f t="shared" si="12"/>
        <v>53631601</v>
      </c>
      <c r="G28" s="149">
        <f t="shared" si="12"/>
        <v>52198480</v>
      </c>
      <c r="H28" s="149">
        <f>B28+E28</f>
        <v>393252133</v>
      </c>
      <c r="I28" s="149">
        <f>C28+F28</f>
        <v>537816277</v>
      </c>
      <c r="J28" s="149">
        <f>D28+G28</f>
        <v>281187363</v>
      </c>
      <c r="K28" s="154">
        <f t="shared" si="3"/>
        <v>281187363</v>
      </c>
    </row>
    <row r="29" spans="2:7" ht="15.75" hidden="1">
      <c r="B29" s="117">
        <v>73375</v>
      </c>
      <c r="C29" s="117">
        <v>81497</v>
      </c>
      <c r="D29" s="117">
        <v>42923</v>
      </c>
      <c r="E29" s="117">
        <v>32976</v>
      </c>
      <c r="F29" s="117">
        <v>34604</v>
      </c>
      <c r="G29" s="117">
        <v>18584</v>
      </c>
    </row>
    <row r="30" spans="2:4" ht="15.75" hidden="1">
      <c r="B30" s="117">
        <v>32976</v>
      </c>
      <c r="C30" s="117">
        <v>8000</v>
      </c>
      <c r="D30" s="117">
        <v>3805</v>
      </c>
    </row>
    <row r="31" spans="3:4" ht="15.75" hidden="1">
      <c r="C31" s="117">
        <v>32976</v>
      </c>
      <c r="D31" s="117">
        <v>17833</v>
      </c>
    </row>
    <row r="33" spans="2:11" ht="15.75" hidden="1">
      <c r="B33" s="117">
        <v>32976</v>
      </c>
      <c r="C33" s="117">
        <v>33699</v>
      </c>
      <c r="D33" s="117">
        <v>33699</v>
      </c>
      <c r="H33" s="117">
        <v>106351</v>
      </c>
      <c r="I33" s="117">
        <v>127139</v>
      </c>
      <c r="K33" s="117">
        <v>116067</v>
      </c>
    </row>
    <row r="34" spans="2:11" ht="15.75" hidden="1">
      <c r="B34" s="117">
        <f>B28+B33</f>
        <v>349237109</v>
      </c>
      <c r="C34" s="117">
        <f>C28+C33</f>
        <v>484218375</v>
      </c>
      <c r="D34" s="117">
        <f>D28+D33</f>
        <v>229022582</v>
      </c>
      <c r="H34" s="117">
        <v>32976</v>
      </c>
      <c r="I34" s="117">
        <v>43927</v>
      </c>
      <c r="K34" s="117">
        <v>41699</v>
      </c>
    </row>
    <row r="35" spans="8:11" ht="15.75" hidden="1">
      <c r="H35" s="117">
        <f>SUM(H33:H34)</f>
        <v>139327</v>
      </c>
      <c r="I35" s="117">
        <f>SUM(I33:I34)</f>
        <v>171066</v>
      </c>
      <c r="J35" s="117">
        <f>SUM(J33:J34)</f>
        <v>0</v>
      </c>
      <c r="K35" s="117">
        <f>SUM(K33:K34)</f>
        <v>157766</v>
      </c>
    </row>
    <row r="36" spans="8:11" ht="15.75" hidden="1">
      <c r="H36" s="117">
        <v>-32976</v>
      </c>
      <c r="I36" s="117">
        <v>-33699</v>
      </c>
      <c r="K36" s="117">
        <v>-33699</v>
      </c>
    </row>
    <row r="37" spans="8:11" ht="15.75" hidden="1">
      <c r="H37" s="117">
        <f>SUM(H35:H36)</f>
        <v>106351</v>
      </c>
      <c r="I37" s="117">
        <f>SUM(I35:I36)</f>
        <v>137367</v>
      </c>
      <c r="J37" s="117">
        <f>SUM(J35:J36)</f>
        <v>0</v>
      </c>
      <c r="K37" s="117">
        <f>SUM(K35:K36)</f>
        <v>124067</v>
      </c>
    </row>
    <row r="38" ht="15.75" hidden="1"/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 xml:space="preserve">&amp;C2. melléklet a 6/2020. (VII.16.)&amp;X &amp;Xönkormányzati rendelethez&amp;X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view="pageLayout" workbookViewId="0" topLeftCell="A1">
      <selection activeCell="D23" sqref="A1:D23"/>
    </sheetView>
  </sheetViews>
  <sheetFormatPr defaultColWidth="9.140625" defaultRowHeight="12.75"/>
  <cols>
    <col min="1" max="1" width="67.140625" style="85" customWidth="1"/>
    <col min="2" max="2" width="16.8515625" style="95" customWidth="1"/>
    <col min="3" max="3" width="15.8515625" style="95" customWidth="1"/>
    <col min="4" max="4" width="14.7109375" style="95" customWidth="1"/>
    <col min="5" max="16384" width="9.140625" style="85" customWidth="1"/>
  </cols>
  <sheetData>
    <row r="1" spans="1:4" ht="23.25" customHeight="1">
      <c r="A1" s="424" t="s">
        <v>934</v>
      </c>
      <c r="B1" s="425"/>
      <c r="C1" s="425"/>
      <c r="D1" s="426"/>
    </row>
    <row r="4" spans="1:5" ht="43.5">
      <c r="A4" s="177" t="s">
        <v>102</v>
      </c>
      <c r="B4" s="186" t="s">
        <v>73</v>
      </c>
      <c r="C4" s="186" t="s">
        <v>10</v>
      </c>
      <c r="D4" s="186" t="s">
        <v>17</v>
      </c>
      <c r="E4" s="174"/>
    </row>
    <row r="5" spans="1:5" ht="15">
      <c r="A5" s="178" t="s">
        <v>277</v>
      </c>
      <c r="B5" s="179">
        <v>286208143</v>
      </c>
      <c r="C5" s="185">
        <v>3635197</v>
      </c>
      <c r="D5" s="185">
        <f>B5+C5</f>
        <v>289843340</v>
      </c>
      <c r="E5" s="174"/>
    </row>
    <row r="6" spans="1:5" ht="15">
      <c r="A6" s="178" t="s">
        <v>278</v>
      </c>
      <c r="B6" s="179">
        <v>225908445</v>
      </c>
      <c r="C6" s="185">
        <v>52198480</v>
      </c>
      <c r="D6" s="185">
        <f>B6+C6</f>
        <v>278106925</v>
      </c>
      <c r="E6" s="174"/>
    </row>
    <row r="7" spans="1:5" ht="15">
      <c r="A7" s="180" t="s">
        <v>279</v>
      </c>
      <c r="B7" s="181">
        <f>B5-B6</f>
        <v>60299698</v>
      </c>
      <c r="C7" s="181">
        <f>C5-C6</f>
        <v>-48563283</v>
      </c>
      <c r="D7" s="181">
        <f>D5-D6</f>
        <v>11736415</v>
      </c>
      <c r="E7" s="174"/>
    </row>
    <row r="8" spans="1:5" ht="15">
      <c r="A8" s="178" t="s">
        <v>280</v>
      </c>
      <c r="B8" s="179">
        <v>229308053</v>
      </c>
      <c r="C8" s="185">
        <v>49996404</v>
      </c>
      <c r="D8" s="185">
        <f>B8+C8</f>
        <v>279304457</v>
      </c>
      <c r="E8" s="174"/>
    </row>
    <row r="9" spans="1:5" ht="15">
      <c r="A9" s="178" t="s">
        <v>281</v>
      </c>
      <c r="B9" s="179">
        <v>52701626</v>
      </c>
      <c r="C9" s="185"/>
      <c r="D9" s="185">
        <f>B9+C9</f>
        <v>52701626</v>
      </c>
      <c r="E9" s="174"/>
    </row>
    <row r="10" spans="1:5" ht="15">
      <c r="A10" s="180" t="s">
        <v>282</v>
      </c>
      <c r="B10" s="181">
        <f>B8-B9</f>
        <v>176606427</v>
      </c>
      <c r="C10" s="181">
        <f>C8-C9</f>
        <v>49996404</v>
      </c>
      <c r="D10" s="181">
        <f>D8-D9</f>
        <v>226602831</v>
      </c>
      <c r="E10" s="174"/>
    </row>
    <row r="11" spans="1:5" ht="15">
      <c r="A11" s="175" t="s">
        <v>283</v>
      </c>
      <c r="B11" s="182">
        <f>B7+B10</f>
        <v>236906125</v>
      </c>
      <c r="C11" s="182">
        <f>C7+C10</f>
        <v>1433121</v>
      </c>
      <c r="D11" s="182">
        <f>D7+D10</f>
        <v>238339246</v>
      </c>
      <c r="E11" s="174"/>
    </row>
    <row r="12" spans="1:5" ht="15">
      <c r="A12" s="178" t="s">
        <v>284</v>
      </c>
      <c r="B12" s="179"/>
      <c r="C12" s="185"/>
      <c r="D12" s="185">
        <f>B12+C12</f>
        <v>0</v>
      </c>
      <c r="E12" s="174"/>
    </row>
    <row r="13" spans="1:5" ht="15">
      <c r="A13" s="178" t="s">
        <v>285</v>
      </c>
      <c r="B13" s="179"/>
      <c r="C13" s="185"/>
      <c r="D13" s="185">
        <f>B13+C13</f>
        <v>0</v>
      </c>
      <c r="E13" s="174"/>
    </row>
    <row r="14" spans="1:5" ht="15">
      <c r="A14" s="180" t="s">
        <v>286</v>
      </c>
      <c r="B14" s="181">
        <f>SUM(B12:B13)</f>
        <v>0</v>
      </c>
      <c r="C14" s="181">
        <f>SUM(C12:C13)</f>
        <v>0</v>
      </c>
      <c r="D14" s="181">
        <f>SUM(D12:D13)</f>
        <v>0</v>
      </c>
      <c r="E14" s="174"/>
    </row>
    <row r="15" spans="1:5" ht="15">
      <c r="A15" s="178" t="s">
        <v>287</v>
      </c>
      <c r="B15" s="179"/>
      <c r="C15" s="185"/>
      <c r="D15" s="185">
        <f>B15+C15</f>
        <v>0</v>
      </c>
      <c r="E15" s="174"/>
    </row>
    <row r="16" spans="1:5" ht="15">
      <c r="A16" s="178" t="s">
        <v>288</v>
      </c>
      <c r="B16" s="179"/>
      <c r="C16" s="185"/>
      <c r="D16" s="185">
        <f>B16+C16</f>
        <v>0</v>
      </c>
      <c r="E16" s="174"/>
    </row>
    <row r="17" spans="1:5" ht="15">
      <c r="A17" s="180" t="s">
        <v>289</v>
      </c>
      <c r="B17" s="181">
        <f>SUM(B15:B16)</f>
        <v>0</v>
      </c>
      <c r="C17" s="181">
        <f>SUM(C15:C16)</f>
        <v>0</v>
      </c>
      <c r="D17" s="181">
        <f>SUM(D15:D16)</f>
        <v>0</v>
      </c>
      <c r="E17" s="174"/>
    </row>
    <row r="18" spans="1:5" ht="15">
      <c r="A18" s="183" t="s">
        <v>290</v>
      </c>
      <c r="B18" s="184">
        <f>B14+B17</f>
        <v>0</v>
      </c>
      <c r="C18" s="184">
        <f>C14+C17</f>
        <v>0</v>
      </c>
      <c r="D18" s="184">
        <f>D14+D17</f>
        <v>0</v>
      </c>
      <c r="E18" s="174"/>
    </row>
    <row r="19" spans="1:5" ht="15">
      <c r="A19" s="180" t="s">
        <v>291</v>
      </c>
      <c r="B19" s="181">
        <f>B11+B18</f>
        <v>236906125</v>
      </c>
      <c r="C19" s="181">
        <f>C11+C18</f>
        <v>1433121</v>
      </c>
      <c r="D19" s="181">
        <f>D11+D18</f>
        <v>238339246</v>
      </c>
      <c r="E19" s="174"/>
    </row>
    <row r="20" spans="1:5" ht="28.5">
      <c r="A20" s="175" t="s">
        <v>292</v>
      </c>
      <c r="B20" s="182"/>
      <c r="C20" s="187"/>
      <c r="D20" s="190">
        <f>B20+C20</f>
        <v>0</v>
      </c>
      <c r="E20" s="174"/>
    </row>
    <row r="21" spans="1:5" ht="15">
      <c r="A21" s="175" t="s">
        <v>293</v>
      </c>
      <c r="B21" s="182">
        <v>236906125</v>
      </c>
      <c r="C21" s="190">
        <v>1433121</v>
      </c>
      <c r="D21" s="190">
        <f>B21+C21</f>
        <v>238339246</v>
      </c>
      <c r="E21" s="174"/>
    </row>
    <row r="22" spans="1:5" ht="28.5">
      <c r="A22" s="183" t="s">
        <v>294</v>
      </c>
      <c r="B22" s="184"/>
      <c r="C22" s="188"/>
      <c r="D22" s="188"/>
      <c r="E22" s="174"/>
    </row>
    <row r="23" spans="1:5" ht="15">
      <c r="A23" s="183" t="s">
        <v>295</v>
      </c>
      <c r="B23" s="184"/>
      <c r="C23" s="188"/>
      <c r="D23" s="188"/>
      <c r="E23" s="174"/>
    </row>
    <row r="24" spans="1:5" ht="27" customHeight="1" hidden="1">
      <c r="A24" s="175" t="s">
        <v>296</v>
      </c>
      <c r="B24" s="187"/>
      <c r="C24" s="187"/>
      <c r="D24" s="187"/>
      <c r="E24" s="174"/>
    </row>
    <row r="25" spans="1:5" ht="15">
      <c r="A25" s="174"/>
      <c r="B25" s="189"/>
      <c r="C25" s="189"/>
      <c r="D25" s="189"/>
      <c r="E25" s="174"/>
    </row>
    <row r="26" spans="1:5" ht="15">
      <c r="A26" s="174"/>
      <c r="B26" s="189"/>
      <c r="C26" s="189"/>
      <c r="D26" s="189"/>
      <c r="E26" s="174"/>
    </row>
    <row r="27" spans="1:5" ht="15">
      <c r="A27" s="174"/>
      <c r="B27" s="189"/>
      <c r="C27" s="189"/>
      <c r="D27" s="189"/>
      <c r="E27" s="174"/>
    </row>
    <row r="28" spans="1:5" ht="15">
      <c r="A28" s="174"/>
      <c r="B28" s="189"/>
      <c r="C28" s="189"/>
      <c r="D28" s="189"/>
      <c r="E28" s="174"/>
    </row>
    <row r="29" spans="1:5" ht="15">
      <c r="A29" s="174"/>
      <c r="B29" s="189"/>
      <c r="C29" s="189"/>
      <c r="D29" s="189"/>
      <c r="E29" s="174"/>
    </row>
    <row r="30" spans="1:5" ht="15">
      <c r="A30" s="174"/>
      <c r="B30" s="189"/>
      <c r="C30" s="189"/>
      <c r="D30" s="189"/>
      <c r="E30" s="174"/>
    </row>
    <row r="31" spans="1:5" ht="15">
      <c r="A31" s="174"/>
      <c r="B31" s="189"/>
      <c r="C31" s="189"/>
      <c r="D31" s="189"/>
      <c r="E31" s="174"/>
    </row>
    <row r="32" spans="1:5" ht="15">
      <c r="A32" s="174"/>
      <c r="B32" s="189"/>
      <c r="C32" s="189"/>
      <c r="D32" s="189"/>
      <c r="E32" s="174"/>
    </row>
    <row r="33" spans="1:5" ht="15">
      <c r="A33" s="174"/>
      <c r="B33" s="189"/>
      <c r="C33" s="189"/>
      <c r="D33" s="189"/>
      <c r="E33" s="174"/>
    </row>
    <row r="34" spans="1:5" ht="15">
      <c r="A34" s="174"/>
      <c r="B34" s="189"/>
      <c r="C34" s="189"/>
      <c r="D34" s="189"/>
      <c r="E34" s="174"/>
    </row>
    <row r="35" spans="1:5" ht="15">
      <c r="A35" s="174"/>
      <c r="B35" s="189"/>
      <c r="C35" s="189"/>
      <c r="D35" s="189"/>
      <c r="E35" s="174"/>
    </row>
    <row r="36" spans="1:5" ht="15">
      <c r="A36" s="174"/>
      <c r="B36" s="189"/>
      <c r="C36" s="189"/>
      <c r="D36" s="189"/>
      <c r="E36" s="174"/>
    </row>
    <row r="37" spans="1:5" ht="15">
      <c r="A37" s="174"/>
      <c r="B37" s="189"/>
      <c r="C37" s="189"/>
      <c r="D37" s="189"/>
      <c r="E37" s="174"/>
    </row>
    <row r="38" spans="1:5" ht="15">
      <c r="A38" s="174"/>
      <c r="B38" s="189"/>
      <c r="C38" s="189"/>
      <c r="D38" s="189"/>
      <c r="E38" s="174"/>
    </row>
    <row r="39" spans="1:5" ht="15">
      <c r="A39" s="174"/>
      <c r="B39" s="189"/>
      <c r="C39" s="189"/>
      <c r="D39" s="189"/>
      <c r="E39" s="174"/>
    </row>
    <row r="40" spans="1:5" ht="15">
      <c r="A40" s="174"/>
      <c r="B40" s="189"/>
      <c r="C40" s="189"/>
      <c r="D40" s="189"/>
      <c r="E40" s="174"/>
    </row>
    <row r="41" spans="1:5" ht="15">
      <c r="A41" s="174"/>
      <c r="B41" s="189"/>
      <c r="C41" s="189"/>
      <c r="D41" s="189"/>
      <c r="E41" s="174"/>
    </row>
    <row r="42" spans="1:5" ht="15">
      <c r="A42" s="174"/>
      <c r="B42" s="189"/>
      <c r="C42" s="189"/>
      <c r="D42" s="189"/>
      <c r="E42" s="174"/>
    </row>
    <row r="43" spans="1:5" ht="15">
      <c r="A43" s="174"/>
      <c r="B43" s="189"/>
      <c r="C43" s="189"/>
      <c r="D43" s="189"/>
      <c r="E43" s="174"/>
    </row>
    <row r="44" spans="1:5" ht="15">
      <c r="A44" s="174"/>
      <c r="B44" s="189"/>
      <c r="C44" s="189"/>
      <c r="D44" s="189"/>
      <c r="E44" s="174"/>
    </row>
    <row r="45" spans="1:5" ht="15">
      <c r="A45" s="174"/>
      <c r="B45" s="189"/>
      <c r="C45" s="189"/>
      <c r="D45" s="189"/>
      <c r="E45" s="174"/>
    </row>
    <row r="46" spans="1:5" ht="15">
      <c r="A46" s="174"/>
      <c r="B46" s="189"/>
      <c r="C46" s="189"/>
      <c r="D46" s="189"/>
      <c r="E46" s="174"/>
    </row>
    <row r="47" spans="1:5" ht="15">
      <c r="A47" s="174"/>
      <c r="B47" s="189"/>
      <c r="C47" s="189"/>
      <c r="D47" s="189"/>
      <c r="E47" s="174"/>
    </row>
    <row r="48" spans="1:5" ht="15">
      <c r="A48" s="174"/>
      <c r="B48" s="189"/>
      <c r="C48" s="189"/>
      <c r="D48" s="189"/>
      <c r="E48" s="174"/>
    </row>
    <row r="49" spans="1:5" ht="15">
      <c r="A49" s="174"/>
      <c r="B49" s="189"/>
      <c r="C49" s="189"/>
      <c r="D49" s="189"/>
      <c r="E49" s="174"/>
    </row>
    <row r="50" spans="1:5" ht="15">
      <c r="A50" s="174"/>
      <c r="B50" s="189"/>
      <c r="C50" s="189"/>
      <c r="D50" s="189"/>
      <c r="E50" s="174"/>
    </row>
    <row r="51" spans="1:5" ht="15">
      <c r="A51" s="174"/>
      <c r="B51" s="189"/>
      <c r="C51" s="189"/>
      <c r="D51" s="189"/>
      <c r="E51" s="174"/>
    </row>
    <row r="52" spans="1:5" ht="15">
      <c r="A52" s="174"/>
      <c r="B52" s="189"/>
      <c r="C52" s="189"/>
      <c r="D52" s="189"/>
      <c r="E52" s="174"/>
    </row>
    <row r="53" spans="1:5" ht="15">
      <c r="A53" s="174"/>
      <c r="B53" s="189"/>
      <c r="C53" s="189"/>
      <c r="D53" s="189"/>
      <c r="E53" s="174"/>
    </row>
    <row r="54" spans="1:5" ht="15">
      <c r="A54" s="174"/>
      <c r="B54" s="189"/>
      <c r="C54" s="189"/>
      <c r="D54" s="189"/>
      <c r="E54" s="174"/>
    </row>
    <row r="55" spans="1:5" ht="15">
      <c r="A55" s="174"/>
      <c r="B55" s="189"/>
      <c r="C55" s="189"/>
      <c r="D55" s="189"/>
      <c r="E55" s="174"/>
    </row>
    <row r="56" spans="1:5" ht="15">
      <c r="A56" s="174"/>
      <c r="B56" s="189"/>
      <c r="C56" s="189"/>
      <c r="D56" s="189"/>
      <c r="E56" s="174"/>
    </row>
    <row r="57" spans="1:5" ht="15">
      <c r="A57" s="174"/>
      <c r="B57" s="189"/>
      <c r="C57" s="189"/>
      <c r="D57" s="189"/>
      <c r="E57" s="174"/>
    </row>
    <row r="58" spans="1:5" ht="15">
      <c r="A58" s="174"/>
      <c r="B58" s="189"/>
      <c r="C58" s="189"/>
      <c r="D58" s="189"/>
      <c r="E58" s="174"/>
    </row>
    <row r="59" spans="1:5" ht="15">
      <c r="A59" s="174"/>
      <c r="B59" s="189"/>
      <c r="C59" s="189"/>
      <c r="D59" s="189"/>
      <c r="E59" s="174"/>
    </row>
    <row r="60" spans="1:5" ht="15">
      <c r="A60" s="174"/>
      <c r="B60" s="189"/>
      <c r="C60" s="189"/>
      <c r="D60" s="189"/>
      <c r="E60" s="174"/>
    </row>
    <row r="61" spans="1:5" ht="15">
      <c r="A61" s="174"/>
      <c r="B61" s="189"/>
      <c r="C61" s="189"/>
      <c r="D61" s="189"/>
      <c r="E61" s="174"/>
    </row>
    <row r="62" spans="1:5" ht="15">
      <c r="A62" s="174"/>
      <c r="B62" s="189"/>
      <c r="C62" s="189"/>
      <c r="D62" s="189"/>
      <c r="E62" s="174"/>
    </row>
    <row r="63" spans="1:5" ht="15">
      <c r="A63" s="174"/>
      <c r="B63" s="189"/>
      <c r="C63" s="189"/>
      <c r="D63" s="189"/>
      <c r="E63" s="174"/>
    </row>
    <row r="64" spans="1:5" ht="15">
      <c r="A64" s="174"/>
      <c r="B64" s="189"/>
      <c r="C64" s="189"/>
      <c r="D64" s="189"/>
      <c r="E64" s="174"/>
    </row>
    <row r="65" spans="1:5" ht="15">
      <c r="A65" s="174"/>
      <c r="B65" s="189"/>
      <c r="C65" s="189"/>
      <c r="D65" s="189"/>
      <c r="E65" s="174"/>
    </row>
    <row r="66" spans="1:5" ht="15">
      <c r="A66" s="174"/>
      <c r="B66" s="189"/>
      <c r="C66" s="189"/>
      <c r="D66" s="189"/>
      <c r="E66" s="174"/>
    </row>
    <row r="67" spans="1:5" ht="15">
      <c r="A67" s="174"/>
      <c r="B67" s="189"/>
      <c r="C67" s="189"/>
      <c r="D67" s="189"/>
      <c r="E67" s="174"/>
    </row>
    <row r="68" spans="1:5" ht="15">
      <c r="A68" s="174"/>
      <c r="B68" s="189"/>
      <c r="C68" s="189"/>
      <c r="D68" s="189"/>
      <c r="E68" s="174"/>
    </row>
    <row r="69" spans="1:5" ht="15">
      <c r="A69" s="174"/>
      <c r="B69" s="189"/>
      <c r="C69" s="189"/>
      <c r="D69" s="189"/>
      <c r="E69" s="174"/>
    </row>
    <row r="70" spans="1:5" ht="15">
      <c r="A70" s="174"/>
      <c r="B70" s="189"/>
      <c r="C70" s="189"/>
      <c r="D70" s="189"/>
      <c r="E70" s="174"/>
    </row>
    <row r="71" spans="1:5" ht="15">
      <c r="A71" s="174"/>
      <c r="B71" s="189"/>
      <c r="C71" s="189"/>
      <c r="D71" s="189"/>
      <c r="E71" s="174"/>
    </row>
    <row r="72" spans="1:5" ht="15">
      <c r="A72" s="174"/>
      <c r="B72" s="189"/>
      <c r="C72" s="189"/>
      <c r="D72" s="189"/>
      <c r="E72" s="174"/>
    </row>
    <row r="73" spans="1:5" ht="15">
      <c r="A73" s="174"/>
      <c r="B73" s="189"/>
      <c r="C73" s="189"/>
      <c r="D73" s="189"/>
      <c r="E73" s="174"/>
    </row>
    <row r="74" spans="1:5" ht="15">
      <c r="A74" s="174"/>
      <c r="B74" s="189"/>
      <c r="C74" s="189"/>
      <c r="D74" s="189"/>
      <c r="E74" s="174"/>
    </row>
    <row r="75" spans="1:5" ht="15">
      <c r="A75" s="174"/>
      <c r="B75" s="189"/>
      <c r="C75" s="189"/>
      <c r="D75" s="189"/>
      <c r="E75" s="174"/>
    </row>
    <row r="76" spans="1:5" ht="15">
      <c r="A76" s="174"/>
      <c r="B76" s="189"/>
      <c r="C76" s="189"/>
      <c r="D76" s="189"/>
      <c r="E76" s="174"/>
    </row>
    <row r="77" spans="1:5" ht="15">
      <c r="A77" s="174"/>
      <c r="B77" s="189"/>
      <c r="C77" s="189"/>
      <c r="D77" s="189"/>
      <c r="E77" s="174"/>
    </row>
    <row r="78" spans="1:5" ht="15">
      <c r="A78" s="174"/>
      <c r="B78" s="189"/>
      <c r="C78" s="189"/>
      <c r="D78" s="189"/>
      <c r="E78" s="174"/>
    </row>
    <row r="79" spans="1:5" ht="15">
      <c r="A79" s="174"/>
      <c r="B79" s="189"/>
      <c r="C79" s="189"/>
      <c r="D79" s="189"/>
      <c r="E79" s="174"/>
    </row>
  </sheetData>
  <sheetProtection/>
  <mergeCells count="1">
    <mergeCell ref="A1:D1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&amp;C20. melléklet a 6/2020. (VII.16.)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workbookViewId="0" topLeftCell="A1">
      <selection activeCell="J49" sqref="A1:J49"/>
    </sheetView>
  </sheetViews>
  <sheetFormatPr defaultColWidth="9.140625" defaultRowHeight="12.75"/>
  <cols>
    <col min="1" max="1" width="65.00390625" style="2" customWidth="1"/>
    <col min="2" max="2" width="14.7109375" style="2" customWidth="1"/>
    <col min="3" max="3" width="14.421875" style="2" customWidth="1"/>
    <col min="4" max="4" width="14.28125" style="2" customWidth="1"/>
    <col min="5" max="5" width="12.28125" style="2" customWidth="1"/>
    <col min="6" max="6" width="14.421875" style="2" customWidth="1"/>
    <col min="7" max="7" width="14.28125" style="2" customWidth="1"/>
    <col min="8" max="9" width="14.421875" style="2" customWidth="1"/>
    <col min="10" max="10" width="14.28125" style="2" customWidth="1"/>
    <col min="11" max="16384" width="9.140625" style="2" customWidth="1"/>
  </cols>
  <sheetData>
    <row r="1" spans="1:7" ht="21" customHeight="1">
      <c r="A1" s="428"/>
      <c r="B1" s="429"/>
      <c r="C1" s="429"/>
      <c r="D1" s="429"/>
      <c r="E1" s="430"/>
      <c r="F1" s="430"/>
      <c r="G1" s="430"/>
    </row>
    <row r="2" spans="1:10" ht="21" customHeight="1">
      <c r="A2" s="431" t="s">
        <v>935</v>
      </c>
      <c r="B2" s="429"/>
      <c r="C2" s="429"/>
      <c r="D2" s="429"/>
      <c r="E2" s="430"/>
      <c r="F2" s="430"/>
      <c r="G2" s="430"/>
      <c r="H2" s="406"/>
      <c r="I2" s="406"/>
      <c r="J2" s="406"/>
    </row>
    <row r="3" spans="1:10" ht="15.75">
      <c r="A3" s="193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5.75">
      <c r="A4" s="194"/>
      <c r="B4" s="427" t="s">
        <v>73</v>
      </c>
      <c r="C4" s="427"/>
      <c r="D4" s="427"/>
      <c r="E4" s="427" t="s">
        <v>10</v>
      </c>
      <c r="F4" s="427"/>
      <c r="G4" s="427"/>
      <c r="H4" s="427" t="s">
        <v>17</v>
      </c>
      <c r="I4" s="427"/>
      <c r="J4" s="427"/>
    </row>
    <row r="5" spans="1:10" ht="31.5">
      <c r="A5" s="194" t="s">
        <v>102</v>
      </c>
      <c r="B5" s="195" t="s">
        <v>589</v>
      </c>
      <c r="C5" s="195" t="s">
        <v>297</v>
      </c>
      <c r="D5" s="195" t="s">
        <v>590</v>
      </c>
      <c r="E5" s="195" t="s">
        <v>591</v>
      </c>
      <c r="F5" s="195" t="s">
        <v>297</v>
      </c>
      <c r="G5" s="195" t="s">
        <v>592</v>
      </c>
      <c r="H5" s="195" t="s">
        <v>591</v>
      </c>
      <c r="I5" s="195" t="s">
        <v>297</v>
      </c>
      <c r="J5" s="195" t="s">
        <v>590</v>
      </c>
    </row>
    <row r="6" spans="1:10" ht="15.75">
      <c r="A6" s="196" t="s">
        <v>298</v>
      </c>
      <c r="B6" s="197">
        <v>9146107</v>
      </c>
      <c r="C6" s="197"/>
      <c r="D6" s="197">
        <v>10018366</v>
      </c>
      <c r="E6" s="197"/>
      <c r="F6" s="197"/>
      <c r="G6" s="197">
        <v>0</v>
      </c>
      <c r="H6" s="197">
        <f>B6+E6</f>
        <v>9146107</v>
      </c>
      <c r="I6" s="197">
        <f>C6+F6</f>
        <v>0</v>
      </c>
      <c r="J6" s="197">
        <f>D6+G6</f>
        <v>10018366</v>
      </c>
    </row>
    <row r="7" spans="1:10" ht="31.5">
      <c r="A7" s="196" t="s">
        <v>299</v>
      </c>
      <c r="B7" s="197">
        <v>7676185</v>
      </c>
      <c r="C7" s="197"/>
      <c r="D7" s="197">
        <v>7792691</v>
      </c>
      <c r="E7" s="197">
        <v>0</v>
      </c>
      <c r="F7" s="197"/>
      <c r="G7" s="197">
        <v>0</v>
      </c>
      <c r="H7" s="197">
        <f aca="true" t="shared" si="0" ref="H7:H44">B7+E7</f>
        <v>7676185</v>
      </c>
      <c r="I7" s="197">
        <f aca="true" t="shared" si="1" ref="I7:I44">C7+F7</f>
        <v>0</v>
      </c>
      <c r="J7" s="197">
        <f aca="true" t="shared" si="2" ref="J7:J44">D7+G7</f>
        <v>7792691</v>
      </c>
    </row>
    <row r="8" spans="1:10" ht="15.75">
      <c r="A8" s="196" t="s">
        <v>300</v>
      </c>
      <c r="B8" s="197">
        <v>6922207</v>
      </c>
      <c r="C8" s="197"/>
      <c r="D8" s="197">
        <v>3122219</v>
      </c>
      <c r="E8" s="197"/>
      <c r="F8" s="197"/>
      <c r="G8" s="197"/>
      <c r="H8" s="197">
        <f t="shared" si="0"/>
        <v>6922207</v>
      </c>
      <c r="I8" s="197">
        <f t="shared" si="1"/>
        <v>0</v>
      </c>
      <c r="J8" s="197">
        <f t="shared" si="2"/>
        <v>3122219</v>
      </c>
    </row>
    <row r="9" spans="1:10" ht="31.5">
      <c r="A9" s="198" t="s">
        <v>954</v>
      </c>
      <c r="B9" s="199">
        <f aca="true" t="shared" si="3" ref="B9:J9">SUM(B6:B8)</f>
        <v>23744499</v>
      </c>
      <c r="C9" s="199">
        <f t="shared" si="3"/>
        <v>0</v>
      </c>
      <c r="D9" s="199">
        <f t="shared" si="3"/>
        <v>20933276</v>
      </c>
      <c r="E9" s="199">
        <f t="shared" si="3"/>
        <v>0</v>
      </c>
      <c r="F9" s="199">
        <f t="shared" si="3"/>
        <v>0</v>
      </c>
      <c r="G9" s="199">
        <f t="shared" si="3"/>
        <v>0</v>
      </c>
      <c r="H9" s="199">
        <f t="shared" si="3"/>
        <v>23744499</v>
      </c>
      <c r="I9" s="199">
        <f t="shared" si="3"/>
        <v>0</v>
      </c>
      <c r="J9" s="199">
        <f t="shared" si="3"/>
        <v>20933276</v>
      </c>
    </row>
    <row r="10" spans="1:10" ht="15.75">
      <c r="A10" s="196" t="s">
        <v>301</v>
      </c>
      <c r="B10" s="197"/>
      <c r="C10" s="197"/>
      <c r="D10" s="197"/>
      <c r="E10" s="197"/>
      <c r="F10" s="197"/>
      <c r="G10" s="197"/>
      <c r="H10" s="197">
        <f t="shared" si="0"/>
        <v>0</v>
      </c>
      <c r="I10" s="197">
        <f t="shared" si="1"/>
        <v>0</v>
      </c>
      <c r="J10" s="197">
        <f t="shared" si="2"/>
        <v>0</v>
      </c>
    </row>
    <row r="11" spans="1:10" ht="15.75">
      <c r="A11" s="196" t="s">
        <v>302</v>
      </c>
      <c r="B11" s="197"/>
      <c r="C11" s="197"/>
      <c r="D11" s="197"/>
      <c r="E11" s="197"/>
      <c r="F11" s="197"/>
      <c r="G11" s="197"/>
      <c r="H11" s="197">
        <f t="shared" si="0"/>
        <v>0</v>
      </c>
      <c r="I11" s="197">
        <f t="shared" si="1"/>
        <v>0</v>
      </c>
      <c r="J11" s="197">
        <f t="shared" si="2"/>
        <v>0</v>
      </c>
    </row>
    <row r="12" spans="1:10" ht="15.75">
      <c r="A12" s="198" t="s">
        <v>953</v>
      </c>
      <c r="B12" s="199">
        <f aca="true" t="shared" si="4" ref="B12:J12">SUM(B10:B11)</f>
        <v>0</v>
      </c>
      <c r="C12" s="199">
        <f t="shared" si="4"/>
        <v>0</v>
      </c>
      <c r="D12" s="199">
        <f t="shared" si="4"/>
        <v>0</v>
      </c>
      <c r="E12" s="199">
        <f t="shared" si="4"/>
        <v>0</v>
      </c>
      <c r="F12" s="199">
        <f t="shared" si="4"/>
        <v>0</v>
      </c>
      <c r="G12" s="199">
        <f t="shared" si="4"/>
        <v>0</v>
      </c>
      <c r="H12" s="199">
        <f t="shared" si="4"/>
        <v>0</v>
      </c>
      <c r="I12" s="199">
        <f t="shared" si="4"/>
        <v>0</v>
      </c>
      <c r="J12" s="199">
        <f t="shared" si="4"/>
        <v>0</v>
      </c>
    </row>
    <row r="13" spans="1:10" ht="31.5">
      <c r="A13" s="196" t="s">
        <v>303</v>
      </c>
      <c r="B13" s="197">
        <v>91095577</v>
      </c>
      <c r="C13" s="197"/>
      <c r="D13" s="197">
        <v>90487116</v>
      </c>
      <c r="E13" s="197">
        <v>40849213</v>
      </c>
      <c r="F13" s="197"/>
      <c r="G13" s="197">
        <v>49621188</v>
      </c>
      <c r="H13" s="197">
        <f t="shared" si="0"/>
        <v>131944790</v>
      </c>
      <c r="I13" s="197">
        <f t="shared" si="1"/>
        <v>0</v>
      </c>
      <c r="J13" s="197">
        <f t="shared" si="2"/>
        <v>140108304</v>
      </c>
    </row>
    <row r="14" spans="1:10" ht="31.5">
      <c r="A14" s="196" t="s">
        <v>304</v>
      </c>
      <c r="B14" s="197">
        <v>32727421</v>
      </c>
      <c r="C14" s="197"/>
      <c r="D14" s="197">
        <v>31506130</v>
      </c>
      <c r="E14" s="197">
        <v>1356953</v>
      </c>
      <c r="F14" s="197"/>
      <c r="G14" s="197">
        <v>3635196</v>
      </c>
      <c r="H14" s="197">
        <f t="shared" si="0"/>
        <v>34084374</v>
      </c>
      <c r="I14" s="197">
        <f t="shared" si="1"/>
        <v>0</v>
      </c>
      <c r="J14" s="197">
        <f t="shared" si="2"/>
        <v>35141326</v>
      </c>
    </row>
    <row r="15" spans="1:10" ht="15.75">
      <c r="A15" s="196" t="s">
        <v>944</v>
      </c>
      <c r="B15" s="197">
        <v>177671120</v>
      </c>
      <c r="C15" s="197"/>
      <c r="D15" s="197">
        <v>96289840</v>
      </c>
      <c r="E15" s="197"/>
      <c r="F15" s="197"/>
      <c r="G15" s="197">
        <v>0</v>
      </c>
      <c r="H15" s="197">
        <f t="shared" si="0"/>
        <v>177671120</v>
      </c>
      <c r="I15" s="197"/>
      <c r="J15" s="197">
        <f t="shared" si="2"/>
        <v>96289840</v>
      </c>
    </row>
    <row r="16" spans="1:10" ht="15.75">
      <c r="A16" s="196" t="s">
        <v>945</v>
      </c>
      <c r="B16" s="197">
        <v>25886676</v>
      </c>
      <c r="C16" s="197"/>
      <c r="D16" s="197">
        <v>1566545</v>
      </c>
      <c r="E16" s="197">
        <v>1539</v>
      </c>
      <c r="F16" s="197"/>
      <c r="G16" s="197">
        <v>0</v>
      </c>
      <c r="H16" s="197">
        <f t="shared" si="0"/>
        <v>25888215</v>
      </c>
      <c r="I16" s="197">
        <f t="shared" si="1"/>
        <v>0</v>
      </c>
      <c r="J16" s="197">
        <f t="shared" si="2"/>
        <v>1566545</v>
      </c>
    </row>
    <row r="17" spans="1:10" ht="15.75">
      <c r="A17" s="198" t="s">
        <v>955</v>
      </c>
      <c r="B17" s="199">
        <f aca="true" t="shared" si="5" ref="B17:J17">SUM(B13:B16)</f>
        <v>327380794</v>
      </c>
      <c r="C17" s="199">
        <f t="shared" si="5"/>
        <v>0</v>
      </c>
      <c r="D17" s="199">
        <f>SUM(D13:D16)</f>
        <v>219849631</v>
      </c>
      <c r="E17" s="199">
        <f t="shared" si="5"/>
        <v>42207705</v>
      </c>
      <c r="F17" s="199">
        <f t="shared" si="5"/>
        <v>0</v>
      </c>
      <c r="G17" s="199">
        <f t="shared" si="5"/>
        <v>53256384</v>
      </c>
      <c r="H17" s="199">
        <f t="shared" si="5"/>
        <v>369588499</v>
      </c>
      <c r="I17" s="199">
        <f t="shared" si="5"/>
        <v>0</v>
      </c>
      <c r="J17" s="199">
        <f t="shared" si="5"/>
        <v>273106015</v>
      </c>
    </row>
    <row r="18" spans="1:10" ht="15.75">
      <c r="A18" s="196" t="s">
        <v>946</v>
      </c>
      <c r="B18" s="197">
        <v>2528630</v>
      </c>
      <c r="C18" s="197"/>
      <c r="D18" s="197">
        <v>3850222</v>
      </c>
      <c r="E18" s="197">
        <v>872299</v>
      </c>
      <c r="F18" s="197"/>
      <c r="G18" s="197">
        <v>873365</v>
      </c>
      <c r="H18" s="197">
        <f t="shared" si="0"/>
        <v>3400929</v>
      </c>
      <c r="I18" s="197">
        <f t="shared" si="1"/>
        <v>0</v>
      </c>
      <c r="J18" s="197">
        <f t="shared" si="2"/>
        <v>4723587</v>
      </c>
    </row>
    <row r="19" spans="1:10" ht="15.75">
      <c r="A19" s="196" t="s">
        <v>947</v>
      </c>
      <c r="B19" s="197">
        <v>21707976</v>
      </c>
      <c r="C19" s="197"/>
      <c r="D19" s="197">
        <v>23980821</v>
      </c>
      <c r="E19" s="197">
        <v>5391029</v>
      </c>
      <c r="F19" s="197"/>
      <c r="G19" s="197">
        <v>6319748</v>
      </c>
      <c r="H19" s="197">
        <f t="shared" si="0"/>
        <v>27099005</v>
      </c>
      <c r="I19" s="197">
        <f t="shared" si="1"/>
        <v>0</v>
      </c>
      <c r="J19" s="197">
        <f t="shared" si="2"/>
        <v>30300569</v>
      </c>
    </row>
    <row r="20" spans="1:10" ht="15.75">
      <c r="A20" s="196" t="s">
        <v>948</v>
      </c>
      <c r="B20" s="197"/>
      <c r="C20" s="197"/>
      <c r="D20" s="197">
        <v>0</v>
      </c>
      <c r="E20" s="197">
        <v>0</v>
      </c>
      <c r="F20" s="197"/>
      <c r="G20" s="197">
        <v>0</v>
      </c>
      <c r="H20" s="197">
        <f t="shared" si="0"/>
        <v>0</v>
      </c>
      <c r="I20" s="197">
        <f t="shared" si="1"/>
        <v>0</v>
      </c>
      <c r="J20" s="197">
        <f t="shared" si="2"/>
        <v>0</v>
      </c>
    </row>
    <row r="21" spans="1:10" ht="15.75">
      <c r="A21" s="196" t="s">
        <v>949</v>
      </c>
      <c r="B21" s="197">
        <v>1563954</v>
      </c>
      <c r="C21" s="197"/>
      <c r="D21" s="197">
        <v>1429352</v>
      </c>
      <c r="E21" s="197">
        <v>0</v>
      </c>
      <c r="F21" s="197"/>
      <c r="G21" s="197">
        <v>0</v>
      </c>
      <c r="H21" s="197">
        <f t="shared" si="0"/>
        <v>1563954</v>
      </c>
      <c r="I21" s="197">
        <f t="shared" si="1"/>
        <v>0</v>
      </c>
      <c r="J21" s="197">
        <f t="shared" si="2"/>
        <v>1429352</v>
      </c>
    </row>
    <row r="22" spans="1:10" ht="15.75">
      <c r="A22" s="198" t="s">
        <v>956</v>
      </c>
      <c r="B22" s="199">
        <f aca="true" t="shared" si="6" ref="B22:J22">SUM(B18:B21)</f>
        <v>25800560</v>
      </c>
      <c r="C22" s="199">
        <f t="shared" si="6"/>
        <v>0</v>
      </c>
      <c r="D22" s="199">
        <f>SUM(D18:D21)</f>
        <v>29260395</v>
      </c>
      <c r="E22" s="199">
        <f t="shared" si="6"/>
        <v>6263328</v>
      </c>
      <c r="F22" s="199">
        <f t="shared" si="6"/>
        <v>0</v>
      </c>
      <c r="G22" s="199">
        <f t="shared" si="6"/>
        <v>7193113</v>
      </c>
      <c r="H22" s="199">
        <f t="shared" si="6"/>
        <v>32063888</v>
      </c>
      <c r="I22" s="199">
        <f t="shared" si="6"/>
        <v>0</v>
      </c>
      <c r="J22" s="199">
        <f t="shared" si="6"/>
        <v>36453508</v>
      </c>
    </row>
    <row r="23" spans="1:10" ht="15.75">
      <c r="A23" s="196" t="s">
        <v>950</v>
      </c>
      <c r="B23" s="197">
        <v>15155755</v>
      </c>
      <c r="C23" s="197"/>
      <c r="D23" s="197">
        <v>16259046</v>
      </c>
      <c r="E23" s="197">
        <v>26036159</v>
      </c>
      <c r="F23" s="197"/>
      <c r="G23" s="197">
        <v>31819479</v>
      </c>
      <c r="H23" s="197">
        <f t="shared" si="0"/>
        <v>41191914</v>
      </c>
      <c r="I23" s="197">
        <f t="shared" si="1"/>
        <v>0</v>
      </c>
      <c r="J23" s="197">
        <f t="shared" si="2"/>
        <v>48078525</v>
      </c>
    </row>
    <row r="24" spans="1:10" ht="15.75">
      <c r="A24" s="196" t="s">
        <v>951</v>
      </c>
      <c r="B24" s="197">
        <v>9422953</v>
      </c>
      <c r="C24" s="197"/>
      <c r="D24" s="197">
        <v>13105904</v>
      </c>
      <c r="E24" s="197">
        <v>3858836</v>
      </c>
      <c r="F24" s="197"/>
      <c r="G24" s="197">
        <v>5916178</v>
      </c>
      <c r="H24" s="197">
        <f t="shared" si="0"/>
        <v>13281789</v>
      </c>
      <c r="I24" s="197">
        <f t="shared" si="1"/>
        <v>0</v>
      </c>
      <c r="J24" s="197">
        <f t="shared" si="2"/>
        <v>19022082</v>
      </c>
    </row>
    <row r="25" spans="1:10" ht="15.75">
      <c r="A25" s="196" t="s">
        <v>952</v>
      </c>
      <c r="B25" s="197">
        <v>4224663</v>
      </c>
      <c r="C25" s="197"/>
      <c r="D25" s="197">
        <v>4825801</v>
      </c>
      <c r="E25" s="197">
        <v>5983941</v>
      </c>
      <c r="F25" s="197"/>
      <c r="G25" s="197">
        <v>6470150</v>
      </c>
      <c r="H25" s="197">
        <f t="shared" si="0"/>
        <v>10208604</v>
      </c>
      <c r="I25" s="197">
        <f t="shared" si="1"/>
        <v>0</v>
      </c>
      <c r="J25" s="197">
        <f t="shared" si="2"/>
        <v>11295951</v>
      </c>
    </row>
    <row r="26" spans="1:10" ht="15.75">
      <c r="A26" s="198" t="s">
        <v>957</v>
      </c>
      <c r="B26" s="199">
        <f aca="true" t="shared" si="7" ref="B26:J26">SUM(B23:B25)</f>
        <v>28803371</v>
      </c>
      <c r="C26" s="199">
        <f t="shared" si="7"/>
        <v>0</v>
      </c>
      <c r="D26" s="199">
        <f t="shared" si="7"/>
        <v>34190751</v>
      </c>
      <c r="E26" s="199">
        <f t="shared" si="7"/>
        <v>35878936</v>
      </c>
      <c r="F26" s="199">
        <f t="shared" si="7"/>
        <v>0</v>
      </c>
      <c r="G26" s="199">
        <f t="shared" si="7"/>
        <v>44205807</v>
      </c>
      <c r="H26" s="199">
        <f t="shared" si="7"/>
        <v>64682307</v>
      </c>
      <c r="I26" s="199">
        <f t="shared" si="7"/>
        <v>0</v>
      </c>
      <c r="J26" s="199">
        <f t="shared" si="7"/>
        <v>78396558</v>
      </c>
    </row>
    <row r="27" spans="1:10" ht="15.75">
      <c r="A27" s="198" t="s">
        <v>305</v>
      </c>
      <c r="B27" s="199">
        <v>57947982</v>
      </c>
      <c r="C27" s="199"/>
      <c r="D27" s="199">
        <v>57332909</v>
      </c>
      <c r="E27" s="199">
        <v>78738</v>
      </c>
      <c r="F27" s="199"/>
      <c r="G27" s="199">
        <v>0</v>
      </c>
      <c r="H27" s="199">
        <f t="shared" si="0"/>
        <v>58026720</v>
      </c>
      <c r="I27" s="199">
        <f t="shared" si="1"/>
        <v>0</v>
      </c>
      <c r="J27" s="199">
        <f t="shared" si="2"/>
        <v>57332909</v>
      </c>
    </row>
    <row r="28" spans="1:10" ht="15.75">
      <c r="A28" s="198" t="s">
        <v>306</v>
      </c>
      <c r="B28" s="199">
        <v>79258521</v>
      </c>
      <c r="C28" s="199"/>
      <c r="D28" s="199">
        <v>121454200</v>
      </c>
      <c r="E28" s="199">
        <v>1302806</v>
      </c>
      <c r="F28" s="199"/>
      <c r="G28" s="199">
        <v>1085043</v>
      </c>
      <c r="H28" s="199">
        <f t="shared" si="0"/>
        <v>80561327</v>
      </c>
      <c r="I28" s="199">
        <f t="shared" si="1"/>
        <v>0</v>
      </c>
      <c r="J28" s="199">
        <f t="shared" si="2"/>
        <v>122539243</v>
      </c>
    </row>
    <row r="29" spans="1:10" ht="15.75">
      <c r="A29" s="198" t="s">
        <v>958</v>
      </c>
      <c r="B29" s="199">
        <f aca="true" t="shared" si="8" ref="B29:J29">B9+B12+B17+-B22-B26-B27-B28</f>
        <v>159314859</v>
      </c>
      <c r="C29" s="199">
        <f t="shared" si="8"/>
        <v>0</v>
      </c>
      <c r="D29" s="199">
        <f t="shared" si="8"/>
        <v>-1455348</v>
      </c>
      <c r="E29" s="199">
        <f t="shared" si="8"/>
        <v>-1316103</v>
      </c>
      <c r="F29" s="199">
        <f t="shared" si="8"/>
        <v>0</v>
      </c>
      <c r="G29" s="199">
        <f t="shared" si="8"/>
        <v>772421</v>
      </c>
      <c r="H29" s="199">
        <f t="shared" si="8"/>
        <v>157998756</v>
      </c>
      <c r="I29" s="199">
        <f t="shared" si="8"/>
        <v>0</v>
      </c>
      <c r="J29" s="199">
        <f t="shared" si="8"/>
        <v>-682927</v>
      </c>
    </row>
    <row r="30" spans="1:10" ht="15.75">
      <c r="A30" s="196" t="s">
        <v>959</v>
      </c>
      <c r="B30" s="197"/>
      <c r="C30" s="197"/>
      <c r="D30" s="197"/>
      <c r="E30" s="197"/>
      <c r="F30" s="197"/>
      <c r="G30" s="197"/>
      <c r="H30" s="197">
        <f t="shared" si="0"/>
        <v>0</v>
      </c>
      <c r="I30" s="197">
        <f t="shared" si="1"/>
        <v>0</v>
      </c>
      <c r="J30" s="197">
        <f t="shared" si="2"/>
        <v>0</v>
      </c>
    </row>
    <row r="31" spans="1:10" ht="31.5">
      <c r="A31" s="196" t="s">
        <v>960</v>
      </c>
      <c r="B31" s="197">
        <v>0</v>
      </c>
      <c r="C31" s="197"/>
      <c r="D31" s="197">
        <v>0</v>
      </c>
      <c r="E31" s="197"/>
      <c r="F31" s="197"/>
      <c r="G31" s="197"/>
      <c r="H31" s="197"/>
      <c r="I31" s="197"/>
      <c r="J31" s="197">
        <f t="shared" si="2"/>
        <v>0</v>
      </c>
    </row>
    <row r="32" spans="1:10" ht="31.5">
      <c r="A32" s="196" t="s">
        <v>961</v>
      </c>
      <c r="B32" s="197">
        <v>0</v>
      </c>
      <c r="C32" s="197"/>
      <c r="D32" s="197">
        <v>138260</v>
      </c>
      <c r="E32" s="197"/>
      <c r="F32" s="197"/>
      <c r="G32" s="197"/>
      <c r="H32" s="197"/>
      <c r="I32" s="197"/>
      <c r="J32" s="197">
        <f t="shared" si="2"/>
        <v>138260</v>
      </c>
    </row>
    <row r="33" spans="1:10" ht="31.5">
      <c r="A33" s="196" t="s">
        <v>962</v>
      </c>
      <c r="B33" s="197">
        <v>81702</v>
      </c>
      <c r="C33" s="197"/>
      <c r="D33" s="197">
        <v>219535</v>
      </c>
      <c r="E33" s="197">
        <v>1</v>
      </c>
      <c r="F33" s="197"/>
      <c r="G33" s="197">
        <v>1</v>
      </c>
      <c r="H33" s="197">
        <f t="shared" si="0"/>
        <v>81703</v>
      </c>
      <c r="I33" s="197">
        <f t="shared" si="1"/>
        <v>0</v>
      </c>
      <c r="J33" s="197">
        <f t="shared" si="2"/>
        <v>219536</v>
      </c>
    </row>
    <row r="34" spans="1:10" ht="15.75">
      <c r="A34" s="196" t="s">
        <v>963</v>
      </c>
      <c r="B34" s="197">
        <v>0</v>
      </c>
      <c r="C34" s="197"/>
      <c r="D34" s="197">
        <v>0</v>
      </c>
      <c r="E34" s="197"/>
      <c r="F34" s="197"/>
      <c r="G34" s="197"/>
      <c r="H34" s="197">
        <f t="shared" si="0"/>
        <v>0</v>
      </c>
      <c r="I34" s="197">
        <f t="shared" si="1"/>
        <v>0</v>
      </c>
      <c r="J34" s="197">
        <f t="shared" si="2"/>
        <v>0</v>
      </c>
    </row>
    <row r="35" spans="1:10" ht="31.5">
      <c r="A35" s="196" t="s">
        <v>964</v>
      </c>
      <c r="B35" s="197">
        <v>0</v>
      </c>
      <c r="C35" s="197"/>
      <c r="D35" s="197">
        <v>0</v>
      </c>
      <c r="E35" s="197"/>
      <c r="F35" s="197"/>
      <c r="G35" s="197"/>
      <c r="H35" s="197"/>
      <c r="I35" s="197"/>
      <c r="J35" s="197"/>
    </row>
    <row r="36" spans="1:10" ht="31.5">
      <c r="A36" s="196" t="s">
        <v>965</v>
      </c>
      <c r="B36" s="197">
        <v>0</v>
      </c>
      <c r="C36" s="197"/>
      <c r="D36" s="197">
        <v>0</v>
      </c>
      <c r="E36" s="197"/>
      <c r="F36" s="197"/>
      <c r="G36" s="197"/>
      <c r="H36" s="197">
        <f t="shared" si="0"/>
        <v>0</v>
      </c>
      <c r="I36" s="197">
        <f t="shared" si="1"/>
        <v>0</v>
      </c>
      <c r="J36" s="197">
        <f t="shared" si="2"/>
        <v>0</v>
      </c>
    </row>
    <row r="37" spans="1:10" ht="31.5">
      <c r="A37" s="198" t="s">
        <v>966</v>
      </c>
      <c r="B37" s="199">
        <f>SUM(B30:B36)</f>
        <v>81702</v>
      </c>
      <c r="C37" s="199">
        <f aca="true" t="shared" si="9" ref="C37:J37">SUM(C30:C34)</f>
        <v>0</v>
      </c>
      <c r="D37" s="199">
        <f>SUM(D30:D36)</f>
        <v>357795</v>
      </c>
      <c r="E37" s="199">
        <f t="shared" si="9"/>
        <v>1</v>
      </c>
      <c r="F37" s="199">
        <f t="shared" si="9"/>
        <v>0</v>
      </c>
      <c r="G37" s="199">
        <f t="shared" si="9"/>
        <v>1</v>
      </c>
      <c r="H37" s="199">
        <f t="shared" si="9"/>
        <v>81703</v>
      </c>
      <c r="I37" s="199">
        <f t="shared" si="9"/>
        <v>0</v>
      </c>
      <c r="J37" s="199">
        <f t="shared" si="9"/>
        <v>357796</v>
      </c>
    </row>
    <row r="38" spans="1:10" ht="15.75">
      <c r="A38" s="196" t="s">
        <v>967</v>
      </c>
      <c r="B38" s="197">
        <v>0</v>
      </c>
      <c r="C38" s="197"/>
      <c r="D38" s="197">
        <v>0</v>
      </c>
      <c r="E38" s="197"/>
      <c r="F38" s="197"/>
      <c r="G38" s="197"/>
      <c r="H38" s="197"/>
      <c r="I38" s="197"/>
      <c r="J38" s="197"/>
    </row>
    <row r="39" spans="1:10" ht="31.5">
      <c r="A39" s="196" t="s">
        <v>968</v>
      </c>
      <c r="B39" s="197">
        <v>0</v>
      </c>
      <c r="C39" s="197"/>
      <c r="D39" s="197">
        <v>0</v>
      </c>
      <c r="E39" s="197"/>
      <c r="F39" s="197"/>
      <c r="G39" s="197"/>
      <c r="H39" s="197"/>
      <c r="I39" s="197"/>
      <c r="J39" s="197"/>
    </row>
    <row r="40" spans="1:10" ht="15.75">
      <c r="A40" s="196" t="s">
        <v>969</v>
      </c>
      <c r="B40" s="197">
        <v>0</v>
      </c>
      <c r="C40" s="197"/>
      <c r="D40" s="197">
        <v>0</v>
      </c>
      <c r="E40" s="197"/>
      <c r="F40" s="197"/>
      <c r="G40" s="197"/>
      <c r="H40" s="197">
        <f t="shared" si="0"/>
        <v>0</v>
      </c>
      <c r="I40" s="197">
        <f t="shared" si="1"/>
        <v>0</v>
      </c>
      <c r="J40" s="197">
        <f t="shared" si="2"/>
        <v>0</v>
      </c>
    </row>
    <row r="41" spans="1:10" ht="15.75">
      <c r="A41" s="196" t="s">
        <v>970</v>
      </c>
      <c r="B41" s="197">
        <v>0</v>
      </c>
      <c r="C41" s="197"/>
      <c r="D41" s="197">
        <v>0</v>
      </c>
      <c r="E41" s="197"/>
      <c r="F41" s="197"/>
      <c r="G41" s="197"/>
      <c r="H41" s="197">
        <f t="shared" si="0"/>
        <v>0</v>
      </c>
      <c r="I41" s="197">
        <f t="shared" si="1"/>
        <v>0</v>
      </c>
      <c r="J41" s="197">
        <f t="shared" si="2"/>
        <v>0</v>
      </c>
    </row>
    <row r="42" spans="1:10" ht="15.75">
      <c r="A42" s="196" t="s">
        <v>971</v>
      </c>
      <c r="B42" s="197"/>
      <c r="C42" s="197"/>
      <c r="D42" s="197"/>
      <c r="E42" s="197"/>
      <c r="F42" s="197"/>
      <c r="G42" s="197"/>
      <c r="H42" s="197"/>
      <c r="I42" s="197"/>
      <c r="J42" s="197"/>
    </row>
    <row r="43" spans="1:10" ht="15.75">
      <c r="A43" s="196" t="s">
        <v>972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.75">
      <c r="A44" s="196" t="s">
        <v>973</v>
      </c>
      <c r="B44" s="197">
        <v>0</v>
      </c>
      <c r="C44" s="197"/>
      <c r="D44" s="197">
        <v>0</v>
      </c>
      <c r="E44" s="197"/>
      <c r="F44" s="197"/>
      <c r="G44" s="197"/>
      <c r="H44" s="197">
        <f t="shared" si="0"/>
        <v>0</v>
      </c>
      <c r="I44" s="197">
        <f t="shared" si="1"/>
        <v>0</v>
      </c>
      <c r="J44" s="197">
        <f t="shared" si="2"/>
        <v>0</v>
      </c>
    </row>
    <row r="45" spans="1:10" ht="31.5">
      <c r="A45" s="196" t="s">
        <v>974</v>
      </c>
      <c r="B45" s="197"/>
      <c r="C45" s="197"/>
      <c r="D45" s="197"/>
      <c r="E45" s="197"/>
      <c r="F45" s="197"/>
      <c r="G45" s="197"/>
      <c r="H45" s="197"/>
      <c r="I45" s="197"/>
      <c r="J45" s="197"/>
    </row>
    <row r="46" spans="1:10" ht="31.5">
      <c r="A46" s="196" t="s">
        <v>975</v>
      </c>
      <c r="B46" s="197"/>
      <c r="C46" s="197"/>
      <c r="D46" s="197"/>
      <c r="E46" s="197"/>
      <c r="F46" s="197"/>
      <c r="G46" s="197"/>
      <c r="H46" s="197"/>
      <c r="I46" s="197"/>
      <c r="J46" s="197"/>
    </row>
    <row r="47" spans="1:10" ht="15.75">
      <c r="A47" s="198" t="s">
        <v>976</v>
      </c>
      <c r="B47" s="199">
        <f aca="true" t="shared" si="10" ref="B47:J47">SUM(B40:B46)</f>
        <v>0</v>
      </c>
      <c r="C47" s="199">
        <f t="shared" si="10"/>
        <v>0</v>
      </c>
      <c r="D47" s="199">
        <f t="shared" si="10"/>
        <v>0</v>
      </c>
      <c r="E47" s="199">
        <f t="shared" si="10"/>
        <v>0</v>
      </c>
      <c r="F47" s="199">
        <f t="shared" si="10"/>
        <v>0</v>
      </c>
      <c r="G47" s="199">
        <f t="shared" si="10"/>
        <v>0</v>
      </c>
      <c r="H47" s="199">
        <f t="shared" si="10"/>
        <v>0</v>
      </c>
      <c r="I47" s="199">
        <f t="shared" si="10"/>
        <v>0</v>
      </c>
      <c r="J47" s="199">
        <f t="shared" si="10"/>
        <v>0</v>
      </c>
    </row>
    <row r="48" spans="1:10" ht="15.75">
      <c r="A48" s="198" t="s">
        <v>977</v>
      </c>
      <c r="B48" s="199">
        <f aca="true" t="shared" si="11" ref="B48:J48">B37-B47</f>
        <v>81702</v>
      </c>
      <c r="C48" s="199">
        <f t="shared" si="11"/>
        <v>0</v>
      </c>
      <c r="D48" s="199">
        <f t="shared" si="11"/>
        <v>357795</v>
      </c>
      <c r="E48" s="199">
        <f t="shared" si="11"/>
        <v>1</v>
      </c>
      <c r="F48" s="199">
        <f t="shared" si="11"/>
        <v>0</v>
      </c>
      <c r="G48" s="199">
        <f t="shared" si="11"/>
        <v>1</v>
      </c>
      <c r="H48" s="199">
        <f t="shared" si="11"/>
        <v>81703</v>
      </c>
      <c r="I48" s="199">
        <f t="shared" si="11"/>
        <v>0</v>
      </c>
      <c r="J48" s="199">
        <f t="shared" si="11"/>
        <v>357796</v>
      </c>
    </row>
    <row r="49" spans="1:10" ht="15.75">
      <c r="A49" s="198" t="s">
        <v>978</v>
      </c>
      <c r="B49" s="199">
        <f aca="true" t="shared" si="12" ref="B49:J49">B29+B48</f>
        <v>159396561</v>
      </c>
      <c r="C49" s="199">
        <f t="shared" si="12"/>
        <v>0</v>
      </c>
      <c r="D49" s="199">
        <f t="shared" si="12"/>
        <v>-1097553</v>
      </c>
      <c r="E49" s="199">
        <f t="shared" si="12"/>
        <v>-1316102</v>
      </c>
      <c r="F49" s="199">
        <f t="shared" si="12"/>
        <v>0</v>
      </c>
      <c r="G49" s="199">
        <f t="shared" si="12"/>
        <v>772422</v>
      </c>
      <c r="H49" s="199">
        <f t="shared" si="12"/>
        <v>158080459</v>
      </c>
      <c r="I49" s="199">
        <f t="shared" si="12"/>
        <v>0</v>
      </c>
      <c r="J49" s="199">
        <f t="shared" si="12"/>
        <v>-325131</v>
      </c>
    </row>
    <row r="50" spans="1:10" ht="15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</row>
  </sheetData>
  <sheetProtection/>
  <mergeCells count="5">
    <mergeCell ref="B4:D4"/>
    <mergeCell ref="E4:G4"/>
    <mergeCell ref="A1:G1"/>
    <mergeCell ref="H4:J4"/>
    <mergeCell ref="A2:J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Header>&amp;C21. melléklet a  6/2020. (VII.16.)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78"/>
  <sheetViews>
    <sheetView view="pageLayout" workbookViewId="0" topLeftCell="A1">
      <selection activeCell="J170" sqref="A1:J170"/>
    </sheetView>
  </sheetViews>
  <sheetFormatPr defaultColWidth="9.140625" defaultRowHeight="12.75"/>
  <cols>
    <col min="1" max="1" width="73.140625" style="2" customWidth="1"/>
    <col min="2" max="2" width="16.8515625" style="2" customWidth="1"/>
    <col min="3" max="3" width="15.00390625" style="2" customWidth="1"/>
    <col min="4" max="4" width="19.421875" style="2" customWidth="1"/>
    <col min="5" max="5" width="13.140625" style="2" customWidth="1"/>
    <col min="6" max="6" width="14.8515625" style="2" customWidth="1"/>
    <col min="7" max="7" width="13.140625" style="2" customWidth="1"/>
    <col min="8" max="8" width="20.28125" style="3" customWidth="1"/>
    <col min="9" max="9" width="15.7109375" style="3" customWidth="1"/>
    <col min="10" max="10" width="19.57421875" style="3" customWidth="1"/>
    <col min="11" max="16384" width="9.140625" style="2" customWidth="1"/>
  </cols>
  <sheetData>
    <row r="1" spans="1:10" ht="25.5" customHeight="1">
      <c r="A1" s="424" t="s">
        <v>936</v>
      </c>
      <c r="B1" s="434"/>
      <c r="C1" s="434"/>
      <c r="D1" s="434"/>
      <c r="E1" s="435"/>
      <c r="F1" s="435"/>
      <c r="G1" s="435"/>
      <c r="H1" s="435"/>
      <c r="I1" s="435"/>
      <c r="J1" s="435"/>
    </row>
    <row r="2" spans="1:10" ht="25.5" customHeight="1">
      <c r="A2" s="176"/>
      <c r="B2" s="204"/>
      <c r="C2" s="204"/>
      <c r="D2" s="204"/>
      <c r="E2" s="205"/>
      <c r="F2" s="205"/>
      <c r="G2" s="205"/>
      <c r="H2" s="206"/>
      <c r="I2" s="206"/>
      <c r="J2" s="206"/>
    </row>
    <row r="3" spans="1:10" ht="15.75">
      <c r="A3" s="85"/>
      <c r="B3" s="85"/>
      <c r="C3" s="85"/>
      <c r="D3" s="85"/>
      <c r="E3" s="85"/>
      <c r="F3" s="85"/>
      <c r="G3" s="85"/>
      <c r="H3" s="95"/>
      <c r="I3" s="95"/>
      <c r="J3" s="95"/>
    </row>
    <row r="4" spans="1:10" s="1" customFormat="1" ht="15.75">
      <c r="A4" s="177"/>
      <c r="B4" s="432" t="s">
        <v>73</v>
      </c>
      <c r="C4" s="432"/>
      <c r="D4" s="432"/>
      <c r="E4" s="432" t="s">
        <v>251</v>
      </c>
      <c r="F4" s="432"/>
      <c r="G4" s="432"/>
      <c r="H4" s="433" t="s">
        <v>17</v>
      </c>
      <c r="I4" s="433"/>
      <c r="J4" s="433"/>
    </row>
    <row r="5" spans="1:10" ht="28.5">
      <c r="A5" s="177" t="s">
        <v>102</v>
      </c>
      <c r="B5" s="207" t="s">
        <v>589</v>
      </c>
      <c r="C5" s="207" t="s">
        <v>297</v>
      </c>
      <c r="D5" s="207" t="s">
        <v>590</v>
      </c>
      <c r="E5" s="207" t="s">
        <v>589</v>
      </c>
      <c r="F5" s="207" t="s">
        <v>297</v>
      </c>
      <c r="G5" s="207" t="s">
        <v>590</v>
      </c>
      <c r="H5" s="208" t="s">
        <v>589</v>
      </c>
      <c r="I5" s="208" t="s">
        <v>297</v>
      </c>
      <c r="J5" s="208" t="s">
        <v>592</v>
      </c>
    </row>
    <row r="6" spans="1:10" ht="15.75">
      <c r="A6" s="180" t="s">
        <v>307</v>
      </c>
      <c r="B6" s="202"/>
      <c r="C6" s="202"/>
      <c r="D6" s="202"/>
      <c r="E6" s="202"/>
      <c r="F6" s="202"/>
      <c r="G6" s="202"/>
      <c r="H6" s="185">
        <f>B6+E6</f>
        <v>0</v>
      </c>
      <c r="I6" s="185">
        <f>C6+F6</f>
        <v>0</v>
      </c>
      <c r="J6" s="185">
        <f>D6+G6</f>
        <v>0</v>
      </c>
    </row>
    <row r="7" spans="1:10" ht="15.75">
      <c r="A7" s="178" t="s">
        <v>308</v>
      </c>
      <c r="B7" s="179"/>
      <c r="C7" s="179"/>
      <c r="D7" s="179"/>
      <c r="E7" s="179"/>
      <c r="F7" s="179"/>
      <c r="G7" s="179"/>
      <c r="H7" s="185">
        <f aca="true" t="shared" si="0" ref="H7:H68">B7+E7</f>
        <v>0</v>
      </c>
      <c r="I7" s="185">
        <f aca="true" t="shared" si="1" ref="I7:I32">C7+F7</f>
        <v>0</v>
      </c>
      <c r="J7" s="185">
        <f aca="true" t="shared" si="2" ref="J7:J68">D7+G7</f>
        <v>0</v>
      </c>
    </row>
    <row r="8" spans="1:10" ht="15.75">
      <c r="A8" s="178" t="s">
        <v>309</v>
      </c>
      <c r="B8" s="179">
        <v>1479658</v>
      </c>
      <c r="C8" s="179"/>
      <c r="D8" s="179">
        <v>984658</v>
      </c>
      <c r="E8" s="179"/>
      <c r="F8" s="179"/>
      <c r="G8" s="179"/>
      <c r="H8" s="185">
        <f t="shared" si="0"/>
        <v>1479658</v>
      </c>
      <c r="I8" s="185">
        <f t="shared" si="1"/>
        <v>0</v>
      </c>
      <c r="J8" s="185">
        <f t="shared" si="2"/>
        <v>984658</v>
      </c>
    </row>
    <row r="9" spans="1:10" ht="15.75">
      <c r="A9" s="178" t="s">
        <v>310</v>
      </c>
      <c r="B9" s="179"/>
      <c r="C9" s="179"/>
      <c r="D9" s="179"/>
      <c r="E9" s="179"/>
      <c r="F9" s="179"/>
      <c r="G9" s="179"/>
      <c r="H9" s="185">
        <f t="shared" si="0"/>
        <v>0</v>
      </c>
      <c r="I9" s="185">
        <f t="shared" si="1"/>
        <v>0</v>
      </c>
      <c r="J9" s="185">
        <f t="shared" si="2"/>
        <v>0</v>
      </c>
    </row>
    <row r="10" spans="1:10" s="1" customFormat="1" ht="15.75">
      <c r="A10" s="180" t="s">
        <v>311</v>
      </c>
      <c r="B10" s="181">
        <f aca="true" t="shared" si="3" ref="B10:I10">SUM(B6:B9)</f>
        <v>1479658</v>
      </c>
      <c r="C10" s="181">
        <f t="shared" si="3"/>
        <v>0</v>
      </c>
      <c r="D10" s="181">
        <f t="shared" si="3"/>
        <v>984658</v>
      </c>
      <c r="E10" s="181">
        <f t="shared" si="3"/>
        <v>0</v>
      </c>
      <c r="F10" s="181">
        <f t="shared" si="3"/>
        <v>0</v>
      </c>
      <c r="G10" s="181">
        <f t="shared" si="3"/>
        <v>0</v>
      </c>
      <c r="H10" s="296">
        <f t="shared" si="0"/>
        <v>1479658</v>
      </c>
      <c r="I10" s="181">
        <f t="shared" si="3"/>
        <v>0</v>
      </c>
      <c r="J10" s="296">
        <f t="shared" si="2"/>
        <v>984658</v>
      </c>
    </row>
    <row r="11" spans="1:10" ht="15.75">
      <c r="A11" s="178" t="s">
        <v>312</v>
      </c>
      <c r="B11" s="179">
        <v>1536806508</v>
      </c>
      <c r="C11" s="179"/>
      <c r="D11" s="179">
        <v>1540651291</v>
      </c>
      <c r="E11" s="179"/>
      <c r="F11" s="179"/>
      <c r="G11" s="179"/>
      <c r="H11" s="185">
        <f t="shared" si="0"/>
        <v>1536806508</v>
      </c>
      <c r="I11" s="185">
        <f t="shared" si="1"/>
        <v>0</v>
      </c>
      <c r="J11" s="185">
        <f t="shared" si="2"/>
        <v>1540651291</v>
      </c>
    </row>
    <row r="12" spans="1:10" ht="15.75">
      <c r="A12" s="178" t="s">
        <v>313</v>
      </c>
      <c r="B12" s="179">
        <v>30909572</v>
      </c>
      <c r="C12" s="179"/>
      <c r="D12" s="179">
        <v>24304385</v>
      </c>
      <c r="E12" s="179"/>
      <c r="F12" s="179"/>
      <c r="G12" s="179"/>
      <c r="H12" s="185">
        <f t="shared" si="0"/>
        <v>30909572</v>
      </c>
      <c r="I12" s="185">
        <f t="shared" si="1"/>
        <v>0</v>
      </c>
      <c r="J12" s="185">
        <f t="shared" si="2"/>
        <v>24304385</v>
      </c>
    </row>
    <row r="13" spans="1:10" ht="15.75">
      <c r="A13" s="178" t="s">
        <v>314</v>
      </c>
      <c r="B13" s="179"/>
      <c r="C13" s="179"/>
      <c r="D13" s="179"/>
      <c r="E13" s="179"/>
      <c r="F13" s="179"/>
      <c r="G13" s="179"/>
      <c r="H13" s="185">
        <f t="shared" si="0"/>
        <v>0</v>
      </c>
      <c r="I13" s="185">
        <f t="shared" si="1"/>
        <v>0</v>
      </c>
      <c r="J13" s="185">
        <f t="shared" si="2"/>
        <v>0</v>
      </c>
    </row>
    <row r="14" spans="1:10" ht="15.75">
      <c r="A14" s="178" t="s">
        <v>315</v>
      </c>
      <c r="B14" s="179">
        <v>7456164</v>
      </c>
      <c r="C14" s="179"/>
      <c r="D14" s="179">
        <v>37484858</v>
      </c>
      <c r="E14" s="179"/>
      <c r="F14" s="179"/>
      <c r="G14" s="179"/>
      <c r="H14" s="185">
        <f t="shared" si="0"/>
        <v>7456164</v>
      </c>
      <c r="I14" s="185">
        <f t="shared" si="1"/>
        <v>0</v>
      </c>
      <c r="J14" s="185">
        <f t="shared" si="2"/>
        <v>37484858</v>
      </c>
    </row>
    <row r="15" spans="1:10" ht="15.75">
      <c r="A15" s="178" t="s">
        <v>316</v>
      </c>
      <c r="B15" s="179"/>
      <c r="C15" s="179"/>
      <c r="D15" s="179"/>
      <c r="E15" s="179"/>
      <c r="F15" s="179"/>
      <c r="G15" s="179"/>
      <c r="H15" s="185">
        <f t="shared" si="0"/>
        <v>0</v>
      </c>
      <c r="I15" s="185">
        <f t="shared" si="1"/>
        <v>0</v>
      </c>
      <c r="J15" s="185">
        <f t="shared" si="2"/>
        <v>0</v>
      </c>
    </row>
    <row r="16" spans="1:10" s="1" customFormat="1" ht="15.75">
      <c r="A16" s="180" t="s">
        <v>317</v>
      </c>
      <c r="B16" s="181">
        <f aca="true" t="shared" si="4" ref="B16:I16">SUM(B11:B15)</f>
        <v>1575172244</v>
      </c>
      <c r="C16" s="181">
        <f t="shared" si="4"/>
        <v>0</v>
      </c>
      <c r="D16" s="181">
        <f t="shared" si="4"/>
        <v>1602440534</v>
      </c>
      <c r="E16" s="181">
        <f t="shared" si="4"/>
        <v>0</v>
      </c>
      <c r="F16" s="181">
        <f t="shared" si="4"/>
        <v>0</v>
      </c>
      <c r="G16" s="181">
        <f t="shared" si="4"/>
        <v>0</v>
      </c>
      <c r="H16" s="296">
        <f t="shared" si="0"/>
        <v>1575172244</v>
      </c>
      <c r="I16" s="181">
        <f t="shared" si="4"/>
        <v>0</v>
      </c>
      <c r="J16" s="296">
        <f t="shared" si="2"/>
        <v>1602440534</v>
      </c>
    </row>
    <row r="17" spans="1:10" ht="15.75">
      <c r="A17" s="178" t="s">
        <v>318</v>
      </c>
      <c r="B17" s="179">
        <v>635580</v>
      </c>
      <c r="C17" s="179"/>
      <c r="D17" s="179">
        <v>515580</v>
      </c>
      <c r="E17" s="179"/>
      <c r="F17" s="179"/>
      <c r="G17" s="179"/>
      <c r="H17" s="185">
        <f t="shared" si="0"/>
        <v>635580</v>
      </c>
      <c r="I17" s="185">
        <f t="shared" si="1"/>
        <v>0</v>
      </c>
      <c r="J17" s="185">
        <f t="shared" si="2"/>
        <v>515580</v>
      </c>
    </row>
    <row r="18" spans="1:10" ht="15.75">
      <c r="A18" s="178" t="s">
        <v>979</v>
      </c>
      <c r="B18" s="179"/>
      <c r="C18" s="179"/>
      <c r="D18" s="179"/>
      <c r="E18" s="179"/>
      <c r="F18" s="179"/>
      <c r="G18" s="179"/>
      <c r="H18" s="185">
        <f t="shared" si="0"/>
        <v>0</v>
      </c>
      <c r="I18" s="185">
        <f t="shared" si="1"/>
        <v>0</v>
      </c>
      <c r="J18" s="185">
        <f t="shared" si="2"/>
        <v>0</v>
      </c>
    </row>
    <row r="19" spans="1:10" ht="15.75">
      <c r="A19" s="178" t="s">
        <v>980</v>
      </c>
      <c r="B19" s="179">
        <v>635580</v>
      </c>
      <c r="C19" s="179"/>
      <c r="D19" s="179">
        <v>515580</v>
      </c>
      <c r="E19" s="179"/>
      <c r="F19" s="179"/>
      <c r="G19" s="179"/>
      <c r="H19" s="185">
        <f t="shared" si="0"/>
        <v>635580</v>
      </c>
      <c r="I19" s="185">
        <f t="shared" si="1"/>
        <v>0</v>
      </c>
      <c r="J19" s="185">
        <f t="shared" si="2"/>
        <v>515580</v>
      </c>
    </row>
    <row r="20" spans="1:10" ht="15.75">
      <c r="A20" s="178" t="s">
        <v>981</v>
      </c>
      <c r="B20" s="179"/>
      <c r="C20" s="179"/>
      <c r="D20" s="179"/>
      <c r="E20" s="179"/>
      <c r="F20" s="179"/>
      <c r="G20" s="179"/>
      <c r="H20" s="185">
        <f t="shared" si="0"/>
        <v>0</v>
      </c>
      <c r="I20" s="185">
        <f t="shared" si="1"/>
        <v>0</v>
      </c>
      <c r="J20" s="185">
        <f t="shared" si="2"/>
        <v>0</v>
      </c>
    </row>
    <row r="21" spans="1:10" ht="15.75">
      <c r="A21" s="178" t="s">
        <v>982</v>
      </c>
      <c r="B21" s="179"/>
      <c r="C21" s="179"/>
      <c r="D21" s="179"/>
      <c r="E21" s="179"/>
      <c r="F21" s="179"/>
      <c r="G21" s="179"/>
      <c r="H21" s="185">
        <f t="shared" si="0"/>
        <v>0</v>
      </c>
      <c r="I21" s="185">
        <f t="shared" si="1"/>
        <v>0</v>
      </c>
      <c r="J21" s="185">
        <f t="shared" si="2"/>
        <v>0</v>
      </c>
    </row>
    <row r="22" spans="1:10" ht="15.75">
      <c r="A22" s="178" t="s">
        <v>983</v>
      </c>
      <c r="B22" s="179"/>
      <c r="C22" s="179"/>
      <c r="D22" s="179"/>
      <c r="E22" s="179"/>
      <c r="F22" s="179"/>
      <c r="G22" s="179"/>
      <c r="H22" s="185">
        <f t="shared" si="0"/>
        <v>0</v>
      </c>
      <c r="I22" s="185">
        <f t="shared" si="1"/>
        <v>0</v>
      </c>
      <c r="J22" s="185">
        <f t="shared" si="2"/>
        <v>0</v>
      </c>
    </row>
    <row r="23" spans="1:10" ht="15.75">
      <c r="A23" s="178" t="s">
        <v>319</v>
      </c>
      <c r="B23" s="179"/>
      <c r="C23" s="179"/>
      <c r="D23" s="179"/>
      <c r="E23" s="179"/>
      <c r="F23" s="179"/>
      <c r="G23" s="179"/>
      <c r="H23" s="185">
        <f t="shared" si="0"/>
        <v>0</v>
      </c>
      <c r="I23" s="185">
        <f t="shared" si="1"/>
        <v>0</v>
      </c>
      <c r="J23" s="185">
        <f t="shared" si="2"/>
        <v>0</v>
      </c>
    </row>
    <row r="24" spans="1:10" ht="15.75">
      <c r="A24" s="178" t="s">
        <v>984</v>
      </c>
      <c r="B24" s="179"/>
      <c r="C24" s="179"/>
      <c r="D24" s="179"/>
      <c r="E24" s="179"/>
      <c r="F24" s="179"/>
      <c r="G24" s="179"/>
      <c r="H24" s="185">
        <f t="shared" si="0"/>
        <v>0</v>
      </c>
      <c r="I24" s="185">
        <f t="shared" si="1"/>
        <v>0</v>
      </c>
      <c r="J24" s="185">
        <f t="shared" si="2"/>
        <v>0</v>
      </c>
    </row>
    <row r="25" spans="1:10" ht="15.75">
      <c r="A25" s="178" t="s">
        <v>985</v>
      </c>
      <c r="B25" s="179"/>
      <c r="C25" s="179"/>
      <c r="D25" s="179"/>
      <c r="E25" s="179"/>
      <c r="F25" s="179"/>
      <c r="G25" s="179"/>
      <c r="H25" s="185">
        <f t="shared" si="0"/>
        <v>0</v>
      </c>
      <c r="I25" s="185">
        <f t="shared" si="1"/>
        <v>0</v>
      </c>
      <c r="J25" s="185">
        <f t="shared" si="2"/>
        <v>0</v>
      </c>
    </row>
    <row r="26" spans="1:10" ht="15.75">
      <c r="A26" s="178" t="s">
        <v>320</v>
      </c>
      <c r="B26" s="179"/>
      <c r="C26" s="179"/>
      <c r="D26" s="179"/>
      <c r="E26" s="179"/>
      <c r="F26" s="179"/>
      <c r="G26" s="179"/>
      <c r="H26" s="185">
        <f t="shared" si="0"/>
        <v>0</v>
      </c>
      <c r="I26" s="185">
        <f t="shared" si="1"/>
        <v>0</v>
      </c>
      <c r="J26" s="185">
        <f t="shared" si="2"/>
        <v>0</v>
      </c>
    </row>
    <row r="27" spans="1:10" s="1" customFormat="1" ht="15.75">
      <c r="A27" s="180" t="s">
        <v>321</v>
      </c>
      <c r="B27" s="181">
        <f aca="true" t="shared" si="5" ref="B27:G27">B17+B23+B26</f>
        <v>635580</v>
      </c>
      <c r="C27" s="181">
        <f t="shared" si="5"/>
        <v>0</v>
      </c>
      <c r="D27" s="181">
        <f t="shared" si="5"/>
        <v>515580</v>
      </c>
      <c r="E27" s="181">
        <f t="shared" si="5"/>
        <v>0</v>
      </c>
      <c r="F27" s="181">
        <f t="shared" si="5"/>
        <v>0</v>
      </c>
      <c r="G27" s="181">
        <f t="shared" si="5"/>
        <v>0</v>
      </c>
      <c r="H27" s="296">
        <f t="shared" si="0"/>
        <v>635580</v>
      </c>
      <c r="I27" s="181">
        <f>I17+I23+I26</f>
        <v>0</v>
      </c>
      <c r="J27" s="296">
        <f t="shared" si="2"/>
        <v>515580</v>
      </c>
    </row>
    <row r="28" spans="1:10" ht="15.75">
      <c r="A28" s="178" t="s">
        <v>322</v>
      </c>
      <c r="B28" s="179"/>
      <c r="C28" s="179"/>
      <c r="D28" s="179"/>
      <c r="E28" s="179"/>
      <c r="F28" s="179"/>
      <c r="G28" s="179"/>
      <c r="H28" s="185">
        <f t="shared" si="0"/>
        <v>0</v>
      </c>
      <c r="I28" s="185">
        <f t="shared" si="1"/>
        <v>0</v>
      </c>
      <c r="J28" s="185">
        <f t="shared" si="2"/>
        <v>0</v>
      </c>
    </row>
    <row r="29" spans="1:10" ht="15.75">
      <c r="A29" s="178" t="s">
        <v>986</v>
      </c>
      <c r="B29" s="179"/>
      <c r="C29" s="179"/>
      <c r="D29" s="179"/>
      <c r="E29" s="179"/>
      <c r="F29" s="179"/>
      <c r="G29" s="179"/>
      <c r="H29" s="185">
        <f t="shared" si="0"/>
        <v>0</v>
      </c>
      <c r="I29" s="185"/>
      <c r="J29" s="185">
        <f t="shared" si="2"/>
        <v>0</v>
      </c>
    </row>
    <row r="30" spans="1:10" ht="15.75">
      <c r="A30" s="178" t="s">
        <v>987</v>
      </c>
      <c r="B30" s="179"/>
      <c r="C30" s="179"/>
      <c r="D30" s="179"/>
      <c r="E30" s="179"/>
      <c r="F30" s="179"/>
      <c r="G30" s="179"/>
      <c r="H30" s="185">
        <f t="shared" si="0"/>
        <v>0</v>
      </c>
      <c r="I30" s="185"/>
      <c r="J30" s="185">
        <f t="shared" si="2"/>
        <v>0</v>
      </c>
    </row>
    <row r="31" spans="1:10" ht="15.75">
      <c r="A31" s="178" t="s">
        <v>988</v>
      </c>
      <c r="B31" s="179"/>
      <c r="C31" s="179"/>
      <c r="D31" s="179"/>
      <c r="E31" s="179"/>
      <c r="F31" s="179"/>
      <c r="G31" s="179"/>
      <c r="H31" s="185">
        <f t="shared" si="0"/>
        <v>0</v>
      </c>
      <c r="I31" s="185"/>
      <c r="J31" s="185">
        <f t="shared" si="2"/>
        <v>0</v>
      </c>
    </row>
    <row r="32" spans="1:10" ht="15.75">
      <c r="A32" s="178" t="s">
        <v>323</v>
      </c>
      <c r="B32" s="179"/>
      <c r="C32" s="179"/>
      <c r="D32" s="179"/>
      <c r="E32" s="179"/>
      <c r="F32" s="179"/>
      <c r="G32" s="179"/>
      <c r="H32" s="185">
        <f t="shared" si="0"/>
        <v>0</v>
      </c>
      <c r="I32" s="185">
        <f t="shared" si="1"/>
        <v>0</v>
      </c>
      <c r="J32" s="185">
        <f t="shared" si="2"/>
        <v>0</v>
      </c>
    </row>
    <row r="33" spans="1:10" s="1" customFormat="1" ht="15.75">
      <c r="A33" s="180" t="s">
        <v>324</v>
      </c>
      <c r="B33" s="181">
        <f aca="true" t="shared" si="6" ref="B33:G33">SUM(B28:B32)</f>
        <v>0</v>
      </c>
      <c r="C33" s="181">
        <f t="shared" si="6"/>
        <v>0</v>
      </c>
      <c r="D33" s="181">
        <f t="shared" si="6"/>
        <v>0</v>
      </c>
      <c r="E33" s="181">
        <f t="shared" si="6"/>
        <v>0</v>
      </c>
      <c r="F33" s="181">
        <f t="shared" si="6"/>
        <v>0</v>
      </c>
      <c r="G33" s="181">
        <f t="shared" si="6"/>
        <v>0</v>
      </c>
      <c r="H33" s="296">
        <f t="shared" si="0"/>
        <v>0</v>
      </c>
      <c r="I33" s="181">
        <f>SUM(I28:I32)</f>
        <v>0</v>
      </c>
      <c r="J33" s="296">
        <f t="shared" si="2"/>
        <v>0</v>
      </c>
    </row>
    <row r="34" spans="1:10" s="1" customFormat="1" ht="28.5">
      <c r="A34" s="180" t="s">
        <v>325</v>
      </c>
      <c r="B34" s="181">
        <f aca="true" t="shared" si="7" ref="B34:G34">B10+B16+B27+B33</f>
        <v>1577287482</v>
      </c>
      <c r="C34" s="181">
        <f t="shared" si="7"/>
        <v>0</v>
      </c>
      <c r="D34" s="181">
        <f t="shared" si="7"/>
        <v>1603940772</v>
      </c>
      <c r="E34" s="181">
        <f t="shared" si="7"/>
        <v>0</v>
      </c>
      <c r="F34" s="181">
        <f t="shared" si="7"/>
        <v>0</v>
      </c>
      <c r="G34" s="181">
        <f t="shared" si="7"/>
        <v>0</v>
      </c>
      <c r="H34" s="296">
        <f t="shared" si="0"/>
        <v>1577287482</v>
      </c>
      <c r="I34" s="181">
        <f>I10+I16+I27+I33</f>
        <v>0</v>
      </c>
      <c r="J34" s="296">
        <f t="shared" si="2"/>
        <v>1603940772</v>
      </c>
    </row>
    <row r="35" spans="1:10" ht="15.75">
      <c r="A35" s="178" t="s">
        <v>326</v>
      </c>
      <c r="B35" s="179"/>
      <c r="C35" s="179"/>
      <c r="D35" s="179"/>
      <c r="E35" s="179"/>
      <c r="F35" s="179"/>
      <c r="G35" s="179"/>
      <c r="H35" s="185">
        <f t="shared" si="0"/>
        <v>0</v>
      </c>
      <c r="I35" s="185">
        <f aca="true" t="shared" si="8" ref="I35:I47">C35+F35</f>
        <v>0</v>
      </c>
      <c r="J35" s="185">
        <f t="shared" si="2"/>
        <v>0</v>
      </c>
    </row>
    <row r="36" spans="1:10" ht="15.75">
      <c r="A36" s="178" t="s">
        <v>327</v>
      </c>
      <c r="B36" s="179"/>
      <c r="C36" s="179"/>
      <c r="D36" s="179"/>
      <c r="E36" s="179"/>
      <c r="F36" s="179"/>
      <c r="G36" s="179"/>
      <c r="H36" s="185">
        <f t="shared" si="0"/>
        <v>0</v>
      </c>
      <c r="I36" s="185">
        <f t="shared" si="8"/>
        <v>0</v>
      </c>
      <c r="J36" s="185">
        <f t="shared" si="2"/>
        <v>0</v>
      </c>
    </row>
    <row r="37" spans="1:10" ht="15.75">
      <c r="A37" s="178" t="s">
        <v>328</v>
      </c>
      <c r="B37" s="179"/>
      <c r="C37" s="179"/>
      <c r="D37" s="179"/>
      <c r="E37" s="179"/>
      <c r="F37" s="179"/>
      <c r="G37" s="179"/>
      <c r="H37" s="185">
        <f t="shared" si="0"/>
        <v>0</v>
      </c>
      <c r="I37" s="185">
        <f t="shared" si="8"/>
        <v>0</v>
      </c>
      <c r="J37" s="185">
        <f t="shared" si="2"/>
        <v>0</v>
      </c>
    </row>
    <row r="38" spans="1:10" ht="15.75">
      <c r="A38" s="178" t="s">
        <v>329</v>
      </c>
      <c r="B38" s="179"/>
      <c r="C38" s="179"/>
      <c r="D38" s="179"/>
      <c r="E38" s="179"/>
      <c r="F38" s="179"/>
      <c r="G38" s="179"/>
      <c r="H38" s="185">
        <f t="shared" si="0"/>
        <v>0</v>
      </c>
      <c r="I38" s="185">
        <f t="shared" si="8"/>
        <v>0</v>
      </c>
      <c r="J38" s="185">
        <f t="shared" si="2"/>
        <v>0</v>
      </c>
    </row>
    <row r="39" spans="1:10" ht="15.75">
      <c r="A39" s="178" t="s">
        <v>330</v>
      </c>
      <c r="B39" s="179"/>
      <c r="C39" s="179"/>
      <c r="D39" s="179"/>
      <c r="E39" s="179"/>
      <c r="F39" s="179"/>
      <c r="G39" s="179"/>
      <c r="H39" s="185">
        <f t="shared" si="0"/>
        <v>0</v>
      </c>
      <c r="I39" s="185">
        <f t="shared" si="8"/>
        <v>0</v>
      </c>
      <c r="J39" s="185">
        <f t="shared" si="2"/>
        <v>0</v>
      </c>
    </row>
    <row r="40" spans="1:10" s="1" customFormat="1" ht="15.75">
      <c r="A40" s="180" t="s">
        <v>331</v>
      </c>
      <c r="B40" s="181">
        <f aca="true" t="shared" si="9" ref="B40:I40">SUM(B35:B39)</f>
        <v>0</v>
      </c>
      <c r="C40" s="181">
        <f t="shared" si="9"/>
        <v>0</v>
      </c>
      <c r="D40" s="181">
        <f t="shared" si="9"/>
        <v>0</v>
      </c>
      <c r="E40" s="181">
        <f t="shared" si="9"/>
        <v>0</v>
      </c>
      <c r="F40" s="181">
        <f t="shared" si="9"/>
        <v>0</v>
      </c>
      <c r="G40" s="181">
        <f t="shared" si="9"/>
        <v>0</v>
      </c>
      <c r="H40" s="296">
        <f t="shared" si="0"/>
        <v>0</v>
      </c>
      <c r="I40" s="181">
        <f t="shared" si="9"/>
        <v>0</v>
      </c>
      <c r="J40" s="296">
        <f t="shared" si="2"/>
        <v>0</v>
      </c>
    </row>
    <row r="41" spans="1:10" ht="15.75">
      <c r="A41" s="178" t="s">
        <v>332</v>
      </c>
      <c r="B41" s="179"/>
      <c r="C41" s="179"/>
      <c r="D41" s="179"/>
      <c r="E41" s="179"/>
      <c r="F41" s="179"/>
      <c r="G41" s="179"/>
      <c r="H41" s="185">
        <f t="shared" si="0"/>
        <v>0</v>
      </c>
      <c r="I41" s="185">
        <f t="shared" si="8"/>
        <v>0</v>
      </c>
      <c r="J41" s="185">
        <f t="shared" si="2"/>
        <v>0</v>
      </c>
    </row>
    <row r="42" spans="1:10" ht="15.75">
      <c r="A42" s="178" t="s">
        <v>333</v>
      </c>
      <c r="B42" s="179">
        <v>1440942</v>
      </c>
      <c r="C42" s="179"/>
      <c r="D42" s="179">
        <v>1440942</v>
      </c>
      <c r="E42" s="179"/>
      <c r="F42" s="179"/>
      <c r="G42" s="179"/>
      <c r="H42" s="185">
        <f t="shared" si="0"/>
        <v>1440942</v>
      </c>
      <c r="I42" s="185">
        <f t="shared" si="8"/>
        <v>0</v>
      </c>
      <c r="J42" s="185">
        <f t="shared" si="2"/>
        <v>1440942</v>
      </c>
    </row>
    <row r="43" spans="1:10" ht="15.75">
      <c r="A43" s="178" t="s">
        <v>334</v>
      </c>
      <c r="B43" s="179"/>
      <c r="C43" s="179"/>
      <c r="D43" s="179"/>
      <c r="E43" s="179"/>
      <c r="F43" s="179"/>
      <c r="G43" s="179"/>
      <c r="H43" s="185">
        <f t="shared" si="0"/>
        <v>0</v>
      </c>
      <c r="I43" s="185">
        <f t="shared" si="8"/>
        <v>0</v>
      </c>
      <c r="J43" s="185">
        <f t="shared" si="2"/>
        <v>0</v>
      </c>
    </row>
    <row r="44" spans="1:10" ht="15.75">
      <c r="A44" s="178" t="s">
        <v>335</v>
      </c>
      <c r="B44" s="179"/>
      <c r="C44" s="179"/>
      <c r="D44" s="179"/>
      <c r="E44" s="179"/>
      <c r="F44" s="179"/>
      <c r="G44" s="179"/>
      <c r="H44" s="185">
        <f t="shared" si="0"/>
        <v>0</v>
      </c>
      <c r="I44" s="185">
        <f t="shared" si="8"/>
        <v>0</v>
      </c>
      <c r="J44" s="185">
        <f t="shared" si="2"/>
        <v>0</v>
      </c>
    </row>
    <row r="45" spans="1:10" ht="15.75">
      <c r="A45" s="178" t="s">
        <v>336</v>
      </c>
      <c r="B45" s="179"/>
      <c r="C45" s="179"/>
      <c r="D45" s="179"/>
      <c r="E45" s="179"/>
      <c r="F45" s="179"/>
      <c r="G45" s="179"/>
      <c r="H45" s="185">
        <f t="shared" si="0"/>
        <v>0</v>
      </c>
      <c r="I45" s="185">
        <f t="shared" si="8"/>
        <v>0</v>
      </c>
      <c r="J45" s="185">
        <f t="shared" si="2"/>
        <v>0</v>
      </c>
    </row>
    <row r="46" spans="1:10" ht="15.75">
      <c r="A46" s="178" t="s">
        <v>337</v>
      </c>
      <c r="B46" s="179"/>
      <c r="C46" s="179"/>
      <c r="D46" s="179"/>
      <c r="E46" s="179"/>
      <c r="F46" s="179"/>
      <c r="G46" s="179"/>
      <c r="H46" s="185">
        <f t="shared" si="0"/>
        <v>0</v>
      </c>
      <c r="I46" s="185">
        <f t="shared" si="8"/>
        <v>0</v>
      </c>
      <c r="J46" s="185">
        <f t="shared" si="2"/>
        <v>0</v>
      </c>
    </row>
    <row r="47" spans="1:10" ht="15.75">
      <c r="A47" s="178" t="s">
        <v>338</v>
      </c>
      <c r="B47" s="179">
        <v>1440942</v>
      </c>
      <c r="C47" s="179"/>
      <c r="D47" s="179">
        <v>1440942</v>
      </c>
      <c r="E47" s="179"/>
      <c r="F47" s="179"/>
      <c r="G47" s="179"/>
      <c r="H47" s="185">
        <f t="shared" si="0"/>
        <v>1440942</v>
      </c>
      <c r="I47" s="185">
        <f t="shared" si="8"/>
        <v>0</v>
      </c>
      <c r="J47" s="185">
        <f t="shared" si="2"/>
        <v>1440942</v>
      </c>
    </row>
    <row r="48" spans="1:10" s="1" customFormat="1" ht="15.75">
      <c r="A48" s="180" t="s">
        <v>339</v>
      </c>
      <c r="B48" s="181">
        <f>B41+B42</f>
        <v>1440942</v>
      </c>
      <c r="C48" s="181">
        <f aca="true" t="shared" si="10" ref="C48:I48">C41+C42</f>
        <v>0</v>
      </c>
      <c r="D48" s="181">
        <f t="shared" si="10"/>
        <v>1440942</v>
      </c>
      <c r="E48" s="181">
        <f t="shared" si="10"/>
        <v>0</v>
      </c>
      <c r="F48" s="181">
        <f t="shared" si="10"/>
        <v>0</v>
      </c>
      <c r="G48" s="181">
        <f t="shared" si="10"/>
        <v>0</v>
      </c>
      <c r="H48" s="296">
        <f t="shared" si="0"/>
        <v>1440942</v>
      </c>
      <c r="I48" s="181">
        <f t="shared" si="10"/>
        <v>0</v>
      </c>
      <c r="J48" s="296">
        <f t="shared" si="2"/>
        <v>1440942</v>
      </c>
    </row>
    <row r="49" spans="1:10" s="1" customFormat="1" ht="15.75">
      <c r="A49" s="180" t="s">
        <v>340</v>
      </c>
      <c r="B49" s="181">
        <f aca="true" t="shared" si="11" ref="B49:I49">B40+B48</f>
        <v>1440942</v>
      </c>
      <c r="C49" s="181">
        <f t="shared" si="11"/>
        <v>0</v>
      </c>
      <c r="D49" s="181">
        <f t="shared" si="11"/>
        <v>1440942</v>
      </c>
      <c r="E49" s="181">
        <f t="shared" si="11"/>
        <v>0</v>
      </c>
      <c r="F49" s="181">
        <f t="shared" si="11"/>
        <v>0</v>
      </c>
      <c r="G49" s="181">
        <f t="shared" si="11"/>
        <v>0</v>
      </c>
      <c r="H49" s="296">
        <f t="shared" si="0"/>
        <v>1440942</v>
      </c>
      <c r="I49" s="181">
        <f t="shared" si="11"/>
        <v>0</v>
      </c>
      <c r="J49" s="296">
        <f t="shared" si="2"/>
        <v>1440942</v>
      </c>
    </row>
    <row r="50" spans="1:10" ht="15.75">
      <c r="A50" s="178" t="s">
        <v>989</v>
      </c>
      <c r="B50" s="179"/>
      <c r="C50" s="179"/>
      <c r="D50" s="179"/>
      <c r="E50" s="179"/>
      <c r="F50" s="179"/>
      <c r="G50" s="179"/>
      <c r="H50" s="185">
        <f t="shared" si="0"/>
        <v>0</v>
      </c>
      <c r="I50" s="179"/>
      <c r="J50" s="185">
        <f t="shared" si="2"/>
        <v>0</v>
      </c>
    </row>
    <row r="51" spans="1:10" ht="15.75">
      <c r="A51" s="178" t="s">
        <v>990</v>
      </c>
      <c r="B51" s="179"/>
      <c r="C51" s="179"/>
      <c r="D51" s="179"/>
      <c r="E51" s="179"/>
      <c r="F51" s="179"/>
      <c r="G51" s="179"/>
      <c r="H51" s="185">
        <f t="shared" si="0"/>
        <v>0</v>
      </c>
      <c r="I51" s="179"/>
      <c r="J51" s="185">
        <f t="shared" si="2"/>
        <v>0</v>
      </c>
    </row>
    <row r="52" spans="1:10" s="1" customFormat="1" ht="15.75">
      <c r="A52" s="180" t="s">
        <v>991</v>
      </c>
      <c r="B52" s="181"/>
      <c r="C52" s="181"/>
      <c r="D52" s="181"/>
      <c r="E52" s="181"/>
      <c r="F52" s="181"/>
      <c r="G52" s="181"/>
      <c r="H52" s="296">
        <f t="shared" si="0"/>
        <v>0</v>
      </c>
      <c r="I52" s="296">
        <f aca="true" t="shared" si="12" ref="I52:I98">C52+F52</f>
        <v>0</v>
      </c>
      <c r="J52" s="296">
        <f t="shared" si="2"/>
        <v>0</v>
      </c>
    </row>
    <row r="53" spans="1:10" ht="15.75">
      <c r="A53" s="178" t="s">
        <v>993</v>
      </c>
      <c r="B53" s="179">
        <v>139565</v>
      </c>
      <c r="C53" s="179"/>
      <c r="D53" s="179">
        <v>424685</v>
      </c>
      <c r="E53" s="179">
        <v>49345</v>
      </c>
      <c r="F53" s="179"/>
      <c r="G53" s="179">
        <v>129535</v>
      </c>
      <c r="H53" s="185">
        <f t="shared" si="0"/>
        <v>188910</v>
      </c>
      <c r="I53" s="185"/>
      <c r="J53" s="185">
        <f t="shared" si="2"/>
        <v>554220</v>
      </c>
    </row>
    <row r="54" spans="1:10" ht="15.75">
      <c r="A54" s="178" t="s">
        <v>992</v>
      </c>
      <c r="B54" s="179"/>
      <c r="C54" s="179"/>
      <c r="D54" s="179"/>
      <c r="E54" s="179"/>
      <c r="F54" s="179"/>
      <c r="G54" s="179"/>
      <c r="H54" s="185">
        <f t="shared" si="0"/>
        <v>0</v>
      </c>
      <c r="I54" s="185"/>
      <c r="J54" s="185">
        <f t="shared" si="2"/>
        <v>0</v>
      </c>
    </row>
    <row r="55" spans="1:10" ht="15.75">
      <c r="A55" s="178" t="s">
        <v>994</v>
      </c>
      <c r="B55" s="179"/>
      <c r="C55" s="179"/>
      <c r="D55" s="179"/>
      <c r="E55" s="179"/>
      <c r="F55" s="179"/>
      <c r="G55" s="179"/>
      <c r="H55" s="185">
        <f t="shared" si="0"/>
        <v>0</v>
      </c>
      <c r="I55" s="185"/>
      <c r="J55" s="185">
        <f t="shared" si="2"/>
        <v>0</v>
      </c>
    </row>
    <row r="56" spans="1:10" s="1" customFormat="1" ht="15.75">
      <c r="A56" s="180" t="s">
        <v>342</v>
      </c>
      <c r="B56" s="181">
        <f>SUM(B53:B55)</f>
        <v>139565</v>
      </c>
      <c r="C56" s="181">
        <f aca="true" t="shared" si="13" ref="C56:I56">SUM(C53:C55)</f>
        <v>0</v>
      </c>
      <c r="D56" s="181">
        <f t="shared" si="13"/>
        <v>424685</v>
      </c>
      <c r="E56" s="181">
        <f t="shared" si="13"/>
        <v>49345</v>
      </c>
      <c r="F56" s="181">
        <f t="shared" si="13"/>
        <v>0</v>
      </c>
      <c r="G56" s="181">
        <f t="shared" si="13"/>
        <v>129535</v>
      </c>
      <c r="H56" s="296">
        <f t="shared" si="0"/>
        <v>188910</v>
      </c>
      <c r="I56" s="181">
        <f t="shared" si="13"/>
        <v>0</v>
      </c>
      <c r="J56" s="296">
        <f t="shared" si="2"/>
        <v>554220</v>
      </c>
    </row>
    <row r="57" spans="1:10" ht="15.75">
      <c r="A57" s="178" t="s">
        <v>995</v>
      </c>
      <c r="B57" s="179">
        <v>151815829</v>
      </c>
      <c r="C57" s="179"/>
      <c r="D57" s="179">
        <v>196005886</v>
      </c>
      <c r="E57" s="179">
        <v>325871</v>
      </c>
      <c r="F57" s="179"/>
      <c r="G57" s="179">
        <v>1303586</v>
      </c>
      <c r="H57" s="185">
        <f t="shared" si="0"/>
        <v>152141700</v>
      </c>
      <c r="I57" s="179"/>
      <c r="J57" s="185">
        <f t="shared" si="2"/>
        <v>197309472</v>
      </c>
    </row>
    <row r="58" spans="1:10" ht="15.75">
      <c r="A58" s="178" t="s">
        <v>996</v>
      </c>
      <c r="B58" s="179">
        <v>95413222</v>
      </c>
      <c r="C58" s="179"/>
      <c r="D58" s="179">
        <v>40725541</v>
      </c>
      <c r="E58" s="179"/>
      <c r="F58" s="179"/>
      <c r="G58" s="179"/>
      <c r="H58" s="185">
        <f t="shared" si="0"/>
        <v>95413222</v>
      </c>
      <c r="I58" s="179"/>
      <c r="J58" s="185">
        <f t="shared" si="2"/>
        <v>40725541</v>
      </c>
    </row>
    <row r="59" spans="1:10" s="1" customFormat="1" ht="15.75">
      <c r="A59" s="180" t="s">
        <v>343</v>
      </c>
      <c r="B59" s="181">
        <f aca="true" t="shared" si="14" ref="B59:G59">SUM(B57:B58)</f>
        <v>247229051</v>
      </c>
      <c r="C59" s="181">
        <f t="shared" si="14"/>
        <v>0</v>
      </c>
      <c r="D59" s="181">
        <f t="shared" si="14"/>
        <v>236731427</v>
      </c>
      <c r="E59" s="181">
        <f t="shared" si="14"/>
        <v>325871</v>
      </c>
      <c r="F59" s="181">
        <f t="shared" si="14"/>
        <v>0</v>
      </c>
      <c r="G59" s="181">
        <f t="shared" si="14"/>
        <v>1303586</v>
      </c>
      <c r="H59" s="296">
        <f t="shared" si="0"/>
        <v>247554922</v>
      </c>
      <c r="I59" s="181">
        <f>SUM(I57:I58)</f>
        <v>0</v>
      </c>
      <c r="J59" s="296">
        <f t="shared" si="2"/>
        <v>238035013</v>
      </c>
    </row>
    <row r="60" spans="1:10" s="1" customFormat="1" ht="15.75">
      <c r="A60" s="180" t="s">
        <v>344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296">
        <f t="shared" si="0"/>
        <v>0</v>
      </c>
      <c r="I60" s="181">
        <v>0</v>
      </c>
      <c r="J60" s="296">
        <f t="shared" si="2"/>
        <v>0</v>
      </c>
    </row>
    <row r="61" spans="1:10" s="1" customFormat="1" ht="15.75">
      <c r="A61" s="180" t="s">
        <v>346</v>
      </c>
      <c r="B61" s="181">
        <f aca="true" t="shared" si="15" ref="B61:G61">B52+B56+B59+B60</f>
        <v>247368616</v>
      </c>
      <c r="C61" s="181">
        <f t="shared" si="15"/>
        <v>0</v>
      </c>
      <c r="D61" s="181">
        <f t="shared" si="15"/>
        <v>237156112</v>
      </c>
      <c r="E61" s="181">
        <f t="shared" si="15"/>
        <v>375216</v>
      </c>
      <c r="F61" s="181">
        <f t="shared" si="15"/>
        <v>0</v>
      </c>
      <c r="G61" s="181">
        <f t="shared" si="15"/>
        <v>1433121</v>
      </c>
      <c r="H61" s="296">
        <f t="shared" si="0"/>
        <v>247743832</v>
      </c>
      <c r="I61" s="181">
        <f>I52+I56+I59+I60</f>
        <v>0</v>
      </c>
      <c r="J61" s="296">
        <f t="shared" si="2"/>
        <v>238589233</v>
      </c>
    </row>
    <row r="62" spans="1:10" ht="30">
      <c r="A62" s="178" t="s">
        <v>347</v>
      </c>
      <c r="B62" s="179">
        <v>350494</v>
      </c>
      <c r="C62" s="179"/>
      <c r="D62" s="179"/>
      <c r="E62" s="179"/>
      <c r="F62" s="179"/>
      <c r="G62" s="179"/>
      <c r="H62" s="185">
        <f t="shared" si="0"/>
        <v>350494</v>
      </c>
      <c r="I62" s="185">
        <f t="shared" si="12"/>
        <v>0</v>
      </c>
      <c r="J62" s="185">
        <f t="shared" si="2"/>
        <v>0</v>
      </c>
    </row>
    <row r="63" spans="1:10" ht="30">
      <c r="A63" s="178" t="s">
        <v>348</v>
      </c>
      <c r="B63" s="179"/>
      <c r="C63" s="179"/>
      <c r="D63" s="179"/>
      <c r="E63" s="179"/>
      <c r="F63" s="179"/>
      <c r="G63" s="179"/>
      <c r="H63" s="185">
        <f t="shared" si="0"/>
        <v>0</v>
      </c>
      <c r="I63" s="185">
        <f t="shared" si="12"/>
        <v>0</v>
      </c>
      <c r="J63" s="185">
        <f t="shared" si="2"/>
        <v>0</v>
      </c>
    </row>
    <row r="64" spans="1:10" ht="30">
      <c r="A64" s="178" t="s">
        <v>997</v>
      </c>
      <c r="B64" s="179"/>
      <c r="C64" s="179"/>
      <c r="D64" s="179"/>
      <c r="E64" s="179"/>
      <c r="F64" s="179"/>
      <c r="G64" s="179"/>
      <c r="H64" s="185">
        <f t="shared" si="0"/>
        <v>0</v>
      </c>
      <c r="I64" s="185"/>
      <c r="J64" s="185">
        <f t="shared" si="2"/>
        <v>0</v>
      </c>
    </row>
    <row r="65" spans="1:10" ht="15.75">
      <c r="A65" s="178" t="s">
        <v>349</v>
      </c>
      <c r="B65" s="179">
        <f>SUM(B66:B71)</f>
        <v>4229738</v>
      </c>
      <c r="C65" s="179">
        <f aca="true" t="shared" si="16" ref="C65:I65">SUM(C66:C71)</f>
        <v>0</v>
      </c>
      <c r="D65" s="179">
        <f>SUM(D66:D71)</f>
        <v>4463415</v>
      </c>
      <c r="E65" s="179">
        <f t="shared" si="16"/>
        <v>0</v>
      </c>
      <c r="F65" s="179">
        <f t="shared" si="16"/>
        <v>0</v>
      </c>
      <c r="G65" s="179">
        <f t="shared" si="16"/>
        <v>0</v>
      </c>
      <c r="H65" s="185">
        <f t="shared" si="0"/>
        <v>4229738</v>
      </c>
      <c r="I65" s="179">
        <f t="shared" si="16"/>
        <v>0</v>
      </c>
      <c r="J65" s="185">
        <f t="shared" si="2"/>
        <v>4463415</v>
      </c>
    </row>
    <row r="66" spans="1:10" ht="15.75">
      <c r="A66" s="178" t="s">
        <v>998</v>
      </c>
      <c r="B66" s="179"/>
      <c r="C66" s="179"/>
      <c r="D66" s="179"/>
      <c r="E66" s="179"/>
      <c r="F66" s="179"/>
      <c r="G66" s="179"/>
      <c r="H66" s="185">
        <f t="shared" si="0"/>
        <v>0</v>
      </c>
      <c r="I66" s="185"/>
      <c r="J66" s="185">
        <f t="shared" si="2"/>
        <v>0</v>
      </c>
    </row>
    <row r="67" spans="1:10" ht="30">
      <c r="A67" s="178" t="s">
        <v>999</v>
      </c>
      <c r="B67" s="179"/>
      <c r="C67" s="179"/>
      <c r="D67" s="179"/>
      <c r="E67" s="179"/>
      <c r="F67" s="179"/>
      <c r="G67" s="179"/>
      <c r="H67" s="185">
        <f t="shared" si="0"/>
        <v>0</v>
      </c>
      <c r="I67" s="185"/>
      <c r="J67" s="185">
        <f t="shared" si="2"/>
        <v>0</v>
      </c>
    </row>
    <row r="68" spans="1:10" ht="30">
      <c r="A68" s="178" t="s">
        <v>1000</v>
      </c>
      <c r="B68" s="179"/>
      <c r="C68" s="179"/>
      <c r="D68" s="179"/>
      <c r="E68" s="179"/>
      <c r="F68" s="179"/>
      <c r="G68" s="179"/>
      <c r="H68" s="185">
        <f t="shared" si="0"/>
        <v>0</v>
      </c>
      <c r="I68" s="185"/>
      <c r="J68" s="185">
        <f t="shared" si="2"/>
        <v>0</v>
      </c>
    </row>
    <row r="69" spans="1:10" ht="15.75">
      <c r="A69" s="178" t="s">
        <v>1001</v>
      </c>
      <c r="B69" s="179">
        <v>327892</v>
      </c>
      <c r="C69" s="179"/>
      <c r="D69" s="179">
        <v>261400</v>
      </c>
      <c r="E69" s="179"/>
      <c r="F69" s="179"/>
      <c r="G69" s="179"/>
      <c r="H69" s="185">
        <f aca="true" t="shared" si="17" ref="H69:H135">B69+E69</f>
        <v>327892</v>
      </c>
      <c r="I69" s="185"/>
      <c r="J69" s="185">
        <f aca="true" t="shared" si="18" ref="J69:J135">D69+G69</f>
        <v>261400</v>
      </c>
    </row>
    <row r="70" spans="1:10" ht="30">
      <c r="A70" s="178" t="s">
        <v>1002</v>
      </c>
      <c r="B70" s="179">
        <v>3227024</v>
      </c>
      <c r="C70" s="179"/>
      <c r="D70" s="179">
        <v>3709633</v>
      </c>
      <c r="E70" s="179"/>
      <c r="F70" s="179"/>
      <c r="G70" s="179"/>
      <c r="H70" s="185">
        <f t="shared" si="17"/>
        <v>3227024</v>
      </c>
      <c r="I70" s="185"/>
      <c r="J70" s="185">
        <f t="shared" si="18"/>
        <v>3709633</v>
      </c>
    </row>
    <row r="71" spans="1:10" ht="30">
      <c r="A71" s="178" t="s">
        <v>1003</v>
      </c>
      <c r="B71" s="179">
        <v>674822</v>
      </c>
      <c r="C71" s="179"/>
      <c r="D71" s="179">
        <v>492382</v>
      </c>
      <c r="E71" s="179"/>
      <c r="F71" s="179"/>
      <c r="G71" s="179"/>
      <c r="H71" s="185">
        <f t="shared" si="17"/>
        <v>674822</v>
      </c>
      <c r="I71" s="185"/>
      <c r="J71" s="185">
        <f t="shared" si="18"/>
        <v>492382</v>
      </c>
    </row>
    <row r="72" spans="1:10" ht="15.75">
      <c r="A72" s="178" t="s">
        <v>350</v>
      </c>
      <c r="B72" s="179"/>
      <c r="C72" s="179"/>
      <c r="D72" s="179"/>
      <c r="E72" s="179"/>
      <c r="F72" s="179"/>
      <c r="G72" s="179"/>
      <c r="H72" s="185">
        <f t="shared" si="17"/>
        <v>0</v>
      </c>
      <c r="I72" s="185">
        <f t="shared" si="12"/>
        <v>0</v>
      </c>
      <c r="J72" s="185">
        <f t="shared" si="18"/>
        <v>0</v>
      </c>
    </row>
    <row r="73" spans="1:10" ht="15.75">
      <c r="A73" s="178" t="s">
        <v>351</v>
      </c>
      <c r="B73" s="179"/>
      <c r="C73" s="179"/>
      <c r="D73" s="179"/>
      <c r="E73" s="179"/>
      <c r="F73" s="179"/>
      <c r="G73" s="179"/>
      <c r="H73" s="185">
        <f t="shared" si="17"/>
        <v>0</v>
      </c>
      <c r="I73" s="185">
        <f t="shared" si="12"/>
        <v>0</v>
      </c>
      <c r="J73" s="185">
        <f t="shared" si="18"/>
        <v>0</v>
      </c>
    </row>
    <row r="74" spans="1:10" ht="30">
      <c r="A74" s="178" t="s">
        <v>352</v>
      </c>
      <c r="B74" s="179"/>
      <c r="C74" s="179"/>
      <c r="D74" s="179"/>
      <c r="E74" s="179"/>
      <c r="F74" s="179"/>
      <c r="G74" s="179"/>
      <c r="H74" s="185">
        <f t="shared" si="17"/>
        <v>0</v>
      </c>
      <c r="I74" s="185">
        <f t="shared" si="12"/>
        <v>0</v>
      </c>
      <c r="J74" s="185">
        <f t="shared" si="18"/>
        <v>0</v>
      </c>
    </row>
    <row r="75" spans="1:10" ht="30">
      <c r="A75" s="178" t="s">
        <v>353</v>
      </c>
      <c r="B75" s="179"/>
      <c r="C75" s="179"/>
      <c r="D75" s="179"/>
      <c r="E75" s="179"/>
      <c r="F75" s="179"/>
      <c r="G75" s="179"/>
      <c r="H75" s="185">
        <f t="shared" si="17"/>
        <v>0</v>
      </c>
      <c r="I75" s="185">
        <f t="shared" si="12"/>
        <v>0</v>
      </c>
      <c r="J75" s="185">
        <f t="shared" si="18"/>
        <v>0</v>
      </c>
    </row>
    <row r="76" spans="1:10" ht="15.75">
      <c r="A76" s="178" t="s">
        <v>354</v>
      </c>
      <c r="B76" s="179"/>
      <c r="C76" s="179"/>
      <c r="D76" s="179"/>
      <c r="E76" s="179"/>
      <c r="F76" s="179"/>
      <c r="G76" s="179"/>
      <c r="H76" s="185">
        <f t="shared" si="17"/>
        <v>0</v>
      </c>
      <c r="I76" s="185">
        <f t="shared" si="12"/>
        <v>0</v>
      </c>
      <c r="J76" s="185">
        <f t="shared" si="18"/>
        <v>0</v>
      </c>
    </row>
    <row r="77" spans="1:10" s="1" customFormat="1" ht="15.75">
      <c r="A77" s="180" t="s">
        <v>355</v>
      </c>
      <c r="B77" s="181">
        <f>B65+B72+B73+B74+B75+B76+B62</f>
        <v>4580232</v>
      </c>
      <c r="C77" s="181">
        <f aca="true" t="shared" si="19" ref="C77:I77">C65+C72+C73+C74+C75+C76</f>
        <v>0</v>
      </c>
      <c r="D77" s="181">
        <f>D65+D72+D73+D74+D75+D76+D62</f>
        <v>4463415</v>
      </c>
      <c r="E77" s="181">
        <f t="shared" si="19"/>
        <v>0</v>
      </c>
      <c r="F77" s="181">
        <f t="shared" si="19"/>
        <v>0</v>
      </c>
      <c r="G77" s="181">
        <f t="shared" si="19"/>
        <v>0</v>
      </c>
      <c r="H77" s="296">
        <f t="shared" si="17"/>
        <v>4580232</v>
      </c>
      <c r="I77" s="181">
        <f t="shared" si="19"/>
        <v>0</v>
      </c>
      <c r="J77" s="296">
        <f t="shared" si="18"/>
        <v>4463415</v>
      </c>
    </row>
    <row r="78" spans="1:10" ht="30">
      <c r="A78" s="178" t="s">
        <v>356</v>
      </c>
      <c r="B78" s="179"/>
      <c r="C78" s="179"/>
      <c r="D78" s="179"/>
      <c r="E78" s="179"/>
      <c r="F78" s="179"/>
      <c r="G78" s="179"/>
      <c r="H78" s="185">
        <f t="shared" si="17"/>
        <v>0</v>
      </c>
      <c r="I78" s="185">
        <f t="shared" si="12"/>
        <v>0</v>
      </c>
      <c r="J78" s="185">
        <f t="shared" si="18"/>
        <v>0</v>
      </c>
    </row>
    <row r="79" spans="1:10" ht="30">
      <c r="A79" s="178" t="s">
        <v>357</v>
      </c>
      <c r="B79" s="179"/>
      <c r="C79" s="179"/>
      <c r="D79" s="179"/>
      <c r="E79" s="179"/>
      <c r="F79" s="179"/>
      <c r="G79" s="179"/>
      <c r="H79" s="185">
        <f t="shared" si="17"/>
        <v>0</v>
      </c>
      <c r="I79" s="185">
        <f t="shared" si="12"/>
        <v>0</v>
      </c>
      <c r="J79" s="185">
        <f t="shared" si="18"/>
        <v>0</v>
      </c>
    </row>
    <row r="80" spans="1:10" ht="15.75">
      <c r="A80" s="178" t="s">
        <v>358</v>
      </c>
      <c r="B80" s="179"/>
      <c r="C80" s="179"/>
      <c r="D80" s="179"/>
      <c r="E80" s="179"/>
      <c r="F80" s="179"/>
      <c r="G80" s="179"/>
      <c r="H80" s="185">
        <f t="shared" si="17"/>
        <v>0</v>
      </c>
      <c r="I80" s="185">
        <f t="shared" si="12"/>
        <v>0</v>
      </c>
      <c r="J80" s="185">
        <f t="shared" si="18"/>
        <v>0</v>
      </c>
    </row>
    <row r="81" spans="1:10" ht="15.75">
      <c r="A81" s="178" t="s">
        <v>359</v>
      </c>
      <c r="B81" s="179"/>
      <c r="C81" s="179"/>
      <c r="D81" s="179"/>
      <c r="E81" s="179"/>
      <c r="F81" s="179"/>
      <c r="G81" s="179"/>
      <c r="H81" s="185">
        <f t="shared" si="17"/>
        <v>0</v>
      </c>
      <c r="I81" s="185">
        <f t="shared" si="12"/>
        <v>0</v>
      </c>
      <c r="J81" s="185">
        <f t="shared" si="18"/>
        <v>0</v>
      </c>
    </row>
    <row r="82" spans="1:10" ht="30">
      <c r="A82" s="178" t="s">
        <v>360</v>
      </c>
      <c r="B82" s="179"/>
      <c r="C82" s="179"/>
      <c r="D82" s="179"/>
      <c r="E82" s="179"/>
      <c r="F82" s="179"/>
      <c r="G82" s="179"/>
      <c r="H82" s="185">
        <f t="shared" si="17"/>
        <v>0</v>
      </c>
      <c r="I82" s="185">
        <f t="shared" si="12"/>
        <v>0</v>
      </c>
      <c r="J82" s="185">
        <f t="shared" si="18"/>
        <v>0</v>
      </c>
    </row>
    <row r="83" spans="1:10" ht="30">
      <c r="A83" s="178" t="s">
        <v>361</v>
      </c>
      <c r="B83" s="179"/>
      <c r="C83" s="179"/>
      <c r="D83" s="179"/>
      <c r="E83" s="179"/>
      <c r="F83" s="179"/>
      <c r="G83" s="179"/>
      <c r="H83" s="185">
        <f t="shared" si="17"/>
        <v>0</v>
      </c>
      <c r="I83" s="185">
        <f t="shared" si="12"/>
        <v>0</v>
      </c>
      <c r="J83" s="185">
        <f t="shared" si="18"/>
        <v>0</v>
      </c>
    </row>
    <row r="84" spans="1:10" ht="30">
      <c r="A84" s="178" t="s">
        <v>362</v>
      </c>
      <c r="B84" s="179"/>
      <c r="C84" s="179"/>
      <c r="D84" s="179"/>
      <c r="E84" s="179"/>
      <c r="F84" s="179"/>
      <c r="G84" s="179"/>
      <c r="H84" s="185">
        <f t="shared" si="17"/>
        <v>0</v>
      </c>
      <c r="I84" s="185">
        <f t="shared" si="12"/>
        <v>0</v>
      </c>
      <c r="J84" s="185">
        <f t="shared" si="18"/>
        <v>0</v>
      </c>
    </row>
    <row r="85" spans="1:10" ht="30">
      <c r="A85" s="178" t="s">
        <v>363</v>
      </c>
      <c r="B85" s="179"/>
      <c r="C85" s="179"/>
      <c r="D85" s="179"/>
      <c r="E85" s="179"/>
      <c r="F85" s="179"/>
      <c r="G85" s="179"/>
      <c r="H85" s="185">
        <f t="shared" si="17"/>
        <v>0</v>
      </c>
      <c r="I85" s="185">
        <f t="shared" si="12"/>
        <v>0</v>
      </c>
      <c r="J85" s="185">
        <f t="shared" si="18"/>
        <v>0</v>
      </c>
    </row>
    <row r="86" spans="1:10" s="1" customFormat="1" ht="15.75">
      <c r="A86" s="180" t="s">
        <v>364</v>
      </c>
      <c r="B86" s="181">
        <f aca="true" t="shared" si="20" ref="B86:I86">SUM(B78:B85)</f>
        <v>0</v>
      </c>
      <c r="C86" s="181">
        <f t="shared" si="20"/>
        <v>0</v>
      </c>
      <c r="D86" s="181">
        <f t="shared" si="20"/>
        <v>0</v>
      </c>
      <c r="E86" s="181">
        <f t="shared" si="20"/>
        <v>0</v>
      </c>
      <c r="F86" s="181">
        <f t="shared" si="20"/>
        <v>0</v>
      </c>
      <c r="G86" s="181">
        <f t="shared" si="20"/>
        <v>0</v>
      </c>
      <c r="H86" s="296">
        <f t="shared" si="17"/>
        <v>0</v>
      </c>
      <c r="I86" s="181">
        <f t="shared" si="20"/>
        <v>0</v>
      </c>
      <c r="J86" s="296">
        <f t="shared" si="18"/>
        <v>0</v>
      </c>
    </row>
    <row r="87" spans="1:10" ht="15.75">
      <c r="A87" s="178" t="s">
        <v>365</v>
      </c>
      <c r="B87" s="179">
        <f>SUM(B88:B92)</f>
        <v>0</v>
      </c>
      <c r="C87" s="179">
        <f aca="true" t="shared" si="21" ref="C87:I87">SUM(C88:C92)</f>
        <v>0</v>
      </c>
      <c r="D87" s="179">
        <f t="shared" si="21"/>
        <v>20932620</v>
      </c>
      <c r="E87" s="179">
        <f t="shared" si="21"/>
        <v>0</v>
      </c>
      <c r="F87" s="179">
        <f t="shared" si="21"/>
        <v>0</v>
      </c>
      <c r="G87" s="179">
        <f t="shared" si="21"/>
        <v>0</v>
      </c>
      <c r="H87" s="185">
        <f t="shared" si="17"/>
        <v>0</v>
      </c>
      <c r="I87" s="179">
        <f t="shared" si="21"/>
        <v>0</v>
      </c>
      <c r="J87" s="185">
        <f t="shared" si="18"/>
        <v>20932620</v>
      </c>
    </row>
    <row r="88" spans="1:10" ht="15.75">
      <c r="A88" s="178" t="s">
        <v>366</v>
      </c>
      <c r="B88" s="179"/>
      <c r="C88" s="179"/>
      <c r="D88" s="179"/>
      <c r="E88" s="179"/>
      <c r="F88" s="179"/>
      <c r="G88" s="179"/>
      <c r="H88" s="185">
        <f t="shared" si="17"/>
        <v>0</v>
      </c>
      <c r="I88" s="185">
        <f t="shared" si="12"/>
        <v>0</v>
      </c>
      <c r="J88" s="185">
        <f t="shared" si="18"/>
        <v>0</v>
      </c>
    </row>
    <row r="89" spans="1:10" ht="15.75">
      <c r="A89" s="178" t="s">
        <v>367</v>
      </c>
      <c r="B89" s="179"/>
      <c r="C89" s="179"/>
      <c r="D89" s="179">
        <v>20932620</v>
      </c>
      <c r="E89" s="179"/>
      <c r="F89" s="179"/>
      <c r="G89" s="179"/>
      <c r="H89" s="185">
        <f t="shared" si="17"/>
        <v>0</v>
      </c>
      <c r="I89" s="185">
        <f t="shared" si="12"/>
        <v>0</v>
      </c>
      <c r="J89" s="185">
        <f t="shared" si="18"/>
        <v>20932620</v>
      </c>
    </row>
    <row r="90" spans="1:10" ht="15.75">
      <c r="A90" s="178" t="s">
        <v>368</v>
      </c>
      <c r="B90" s="179"/>
      <c r="C90" s="179"/>
      <c r="D90" s="179"/>
      <c r="E90" s="179"/>
      <c r="F90" s="179"/>
      <c r="G90" s="179"/>
      <c r="H90" s="185">
        <f t="shared" si="17"/>
        <v>0</v>
      </c>
      <c r="I90" s="185">
        <f t="shared" si="12"/>
        <v>0</v>
      </c>
      <c r="J90" s="185">
        <f t="shared" si="18"/>
        <v>0</v>
      </c>
    </row>
    <row r="91" spans="1:10" ht="15.75">
      <c r="A91" s="178" t="s">
        <v>369</v>
      </c>
      <c r="B91" s="179"/>
      <c r="C91" s="179"/>
      <c r="D91" s="179"/>
      <c r="E91" s="179"/>
      <c r="F91" s="179"/>
      <c r="G91" s="179"/>
      <c r="H91" s="185">
        <f t="shared" si="17"/>
        <v>0</v>
      </c>
      <c r="I91" s="185">
        <f t="shared" si="12"/>
        <v>0</v>
      </c>
      <c r="J91" s="185">
        <f t="shared" si="18"/>
        <v>0</v>
      </c>
    </row>
    <row r="92" spans="1:10" ht="15.75">
      <c r="A92" s="178" t="s">
        <v>370</v>
      </c>
      <c r="B92" s="179">
        <v>0</v>
      </c>
      <c r="C92" s="179"/>
      <c r="D92" s="179"/>
      <c r="E92" s="179"/>
      <c r="F92" s="179"/>
      <c r="G92" s="179"/>
      <c r="H92" s="185">
        <f t="shared" si="17"/>
        <v>0</v>
      </c>
      <c r="I92" s="185">
        <f t="shared" si="12"/>
        <v>0</v>
      </c>
      <c r="J92" s="185">
        <f t="shared" si="18"/>
        <v>0</v>
      </c>
    </row>
    <row r="93" spans="1:10" ht="15.75">
      <c r="A93" s="178" t="s">
        <v>371</v>
      </c>
      <c r="B93" s="179"/>
      <c r="C93" s="179"/>
      <c r="D93" s="179"/>
      <c r="E93" s="179"/>
      <c r="F93" s="179"/>
      <c r="G93" s="179"/>
      <c r="H93" s="185">
        <f t="shared" si="17"/>
        <v>0</v>
      </c>
      <c r="I93" s="185">
        <f t="shared" si="12"/>
        <v>0</v>
      </c>
      <c r="J93" s="185">
        <f t="shared" si="18"/>
        <v>0</v>
      </c>
    </row>
    <row r="94" spans="1:10" ht="15.75">
      <c r="A94" s="178" t="s">
        <v>372</v>
      </c>
      <c r="B94" s="179"/>
      <c r="C94" s="179"/>
      <c r="D94" s="179"/>
      <c r="E94" s="179"/>
      <c r="F94" s="179"/>
      <c r="G94" s="179"/>
      <c r="H94" s="185">
        <f t="shared" si="17"/>
        <v>0</v>
      </c>
      <c r="I94" s="185">
        <f t="shared" si="12"/>
        <v>0</v>
      </c>
      <c r="J94" s="185">
        <f t="shared" si="18"/>
        <v>0</v>
      </c>
    </row>
    <row r="95" spans="1:10" ht="15.75">
      <c r="A95" s="178" t="s">
        <v>373</v>
      </c>
      <c r="B95" s="179">
        <v>30000</v>
      </c>
      <c r="C95" s="179"/>
      <c r="D95" s="179">
        <v>30000</v>
      </c>
      <c r="E95" s="179"/>
      <c r="F95" s="179"/>
      <c r="G95" s="179"/>
      <c r="H95" s="185">
        <f t="shared" si="17"/>
        <v>30000</v>
      </c>
      <c r="I95" s="185">
        <f t="shared" si="12"/>
        <v>0</v>
      </c>
      <c r="J95" s="185">
        <f t="shared" si="18"/>
        <v>30000</v>
      </c>
    </row>
    <row r="96" spans="1:10" ht="30">
      <c r="A96" s="178" t="s">
        <v>374</v>
      </c>
      <c r="B96" s="179"/>
      <c r="C96" s="179"/>
      <c r="D96" s="179"/>
      <c r="E96" s="179"/>
      <c r="F96" s="179"/>
      <c r="G96" s="179"/>
      <c r="H96" s="185">
        <f t="shared" si="17"/>
        <v>0</v>
      </c>
      <c r="I96" s="185">
        <f t="shared" si="12"/>
        <v>0</v>
      </c>
      <c r="J96" s="185">
        <f t="shared" si="18"/>
        <v>0</v>
      </c>
    </row>
    <row r="97" spans="1:10" ht="30">
      <c r="A97" s="178" t="s">
        <v>375</v>
      </c>
      <c r="B97" s="179"/>
      <c r="C97" s="179"/>
      <c r="D97" s="179"/>
      <c r="E97" s="179"/>
      <c r="F97" s="179"/>
      <c r="G97" s="179"/>
      <c r="H97" s="185">
        <f t="shared" si="17"/>
        <v>0</v>
      </c>
      <c r="I97" s="185">
        <f t="shared" si="12"/>
        <v>0</v>
      </c>
      <c r="J97" s="185">
        <f t="shared" si="18"/>
        <v>0</v>
      </c>
    </row>
    <row r="98" spans="1:10" ht="30">
      <c r="A98" s="178" t="s">
        <v>376</v>
      </c>
      <c r="B98" s="179"/>
      <c r="C98" s="179"/>
      <c r="D98" s="179"/>
      <c r="E98" s="179"/>
      <c r="F98" s="179"/>
      <c r="G98" s="179"/>
      <c r="H98" s="185">
        <f t="shared" si="17"/>
        <v>0</v>
      </c>
      <c r="I98" s="185">
        <f t="shared" si="12"/>
        <v>0</v>
      </c>
      <c r="J98" s="185">
        <f t="shared" si="18"/>
        <v>0</v>
      </c>
    </row>
    <row r="99" spans="1:10" ht="15.75">
      <c r="A99" s="178" t="s">
        <v>1004</v>
      </c>
      <c r="B99" s="179"/>
      <c r="C99" s="179"/>
      <c r="D99" s="179"/>
      <c r="E99" s="179"/>
      <c r="F99" s="179"/>
      <c r="G99" s="179"/>
      <c r="H99" s="185">
        <f t="shared" si="17"/>
        <v>0</v>
      </c>
      <c r="I99" s="185"/>
      <c r="J99" s="185">
        <f t="shared" si="18"/>
        <v>0</v>
      </c>
    </row>
    <row r="100" spans="1:10" ht="30">
      <c r="A100" s="178" t="s">
        <v>1005</v>
      </c>
      <c r="B100" s="179"/>
      <c r="C100" s="179"/>
      <c r="D100" s="179"/>
      <c r="E100" s="179"/>
      <c r="F100" s="179"/>
      <c r="G100" s="179"/>
      <c r="H100" s="185">
        <f t="shared" si="17"/>
        <v>0</v>
      </c>
      <c r="I100" s="185"/>
      <c r="J100" s="185">
        <f t="shared" si="18"/>
        <v>0</v>
      </c>
    </row>
    <row r="101" spans="1:10" s="1" customFormat="1" ht="15.75">
      <c r="A101" s="180" t="s">
        <v>377</v>
      </c>
      <c r="B101" s="181">
        <f>B87+B93+B94+B95+B96+B97+B98</f>
        <v>30000</v>
      </c>
      <c r="C101" s="181">
        <f aca="true" t="shared" si="22" ref="C101:I101">C87+C93+C94+C95+C96+C97+C98</f>
        <v>0</v>
      </c>
      <c r="D101" s="181">
        <f t="shared" si="22"/>
        <v>20962620</v>
      </c>
      <c r="E101" s="181">
        <f t="shared" si="22"/>
        <v>0</v>
      </c>
      <c r="F101" s="181">
        <f t="shared" si="22"/>
        <v>0</v>
      </c>
      <c r="G101" s="181">
        <f t="shared" si="22"/>
        <v>0</v>
      </c>
      <c r="H101" s="296">
        <f t="shared" si="17"/>
        <v>30000</v>
      </c>
      <c r="I101" s="181">
        <f t="shared" si="22"/>
        <v>0</v>
      </c>
      <c r="J101" s="296">
        <f t="shared" si="18"/>
        <v>20962620</v>
      </c>
    </row>
    <row r="102" spans="1:10" s="1" customFormat="1" ht="15.75">
      <c r="A102" s="180" t="s">
        <v>378</v>
      </c>
      <c r="B102" s="181">
        <f aca="true" t="shared" si="23" ref="B102:I102">B77+B86+B101</f>
        <v>4610232</v>
      </c>
      <c r="C102" s="181">
        <f t="shared" si="23"/>
        <v>0</v>
      </c>
      <c r="D102" s="181">
        <f t="shared" si="23"/>
        <v>25426035</v>
      </c>
      <c r="E102" s="181">
        <f t="shared" si="23"/>
        <v>0</v>
      </c>
      <c r="F102" s="181">
        <f t="shared" si="23"/>
        <v>0</v>
      </c>
      <c r="G102" s="181">
        <f t="shared" si="23"/>
        <v>0</v>
      </c>
      <c r="H102" s="296">
        <f t="shared" si="17"/>
        <v>4610232</v>
      </c>
      <c r="I102" s="181">
        <f t="shared" si="23"/>
        <v>0</v>
      </c>
      <c r="J102" s="296">
        <f t="shared" si="18"/>
        <v>25426035</v>
      </c>
    </row>
    <row r="103" spans="1:10" s="1" customFormat="1" ht="15.75">
      <c r="A103" s="180" t="s">
        <v>1006</v>
      </c>
      <c r="B103" s="181">
        <v>0</v>
      </c>
      <c r="C103" s="181"/>
      <c r="D103" s="181">
        <v>76000</v>
      </c>
      <c r="E103" s="181"/>
      <c r="F103" s="181"/>
      <c r="G103" s="181"/>
      <c r="H103" s="296">
        <f t="shared" si="17"/>
        <v>0</v>
      </c>
      <c r="I103" s="181"/>
      <c r="J103" s="296">
        <f t="shared" si="18"/>
        <v>76000</v>
      </c>
    </row>
    <row r="104" spans="1:10" s="1" customFormat="1" ht="15.75">
      <c r="A104" s="180" t="s">
        <v>1007</v>
      </c>
      <c r="B104" s="181">
        <v>-582000</v>
      </c>
      <c r="C104" s="181"/>
      <c r="D104" s="181"/>
      <c r="E104" s="181"/>
      <c r="F104" s="181"/>
      <c r="G104" s="181"/>
      <c r="H104" s="296">
        <f t="shared" si="17"/>
        <v>-582000</v>
      </c>
      <c r="I104" s="181"/>
      <c r="J104" s="296">
        <f t="shared" si="18"/>
        <v>0</v>
      </c>
    </row>
    <row r="105" spans="1:10" s="1" customFormat="1" ht="15.75">
      <c r="A105" s="180" t="s">
        <v>1008</v>
      </c>
      <c r="B105" s="181"/>
      <c r="C105" s="181"/>
      <c r="D105" s="181"/>
      <c r="E105" s="181"/>
      <c r="F105" s="181"/>
      <c r="G105" s="181"/>
      <c r="H105" s="296">
        <f t="shared" si="17"/>
        <v>0</v>
      </c>
      <c r="I105" s="181"/>
      <c r="J105" s="296">
        <f t="shared" si="18"/>
        <v>0</v>
      </c>
    </row>
    <row r="106" spans="1:10" s="1" customFormat="1" ht="15.75">
      <c r="A106" s="180" t="s">
        <v>379</v>
      </c>
      <c r="B106" s="181">
        <f>B103+B104+B105</f>
        <v>-582000</v>
      </c>
      <c r="C106" s="181">
        <f aca="true" t="shared" si="24" ref="C106:I106">C103+C104+C105</f>
        <v>0</v>
      </c>
      <c r="D106" s="181">
        <f t="shared" si="24"/>
        <v>76000</v>
      </c>
      <c r="E106" s="181">
        <f t="shared" si="24"/>
        <v>0</v>
      </c>
      <c r="F106" s="181">
        <f t="shared" si="24"/>
        <v>0</v>
      </c>
      <c r="G106" s="181">
        <f t="shared" si="24"/>
        <v>0</v>
      </c>
      <c r="H106" s="296">
        <f t="shared" si="17"/>
        <v>-582000</v>
      </c>
      <c r="I106" s="181">
        <f t="shared" si="24"/>
        <v>0</v>
      </c>
      <c r="J106" s="296">
        <f t="shared" si="18"/>
        <v>76000</v>
      </c>
    </row>
    <row r="107" spans="1:10" ht="15.75">
      <c r="A107" s="178" t="s">
        <v>380</v>
      </c>
      <c r="B107" s="179"/>
      <c r="C107" s="179"/>
      <c r="D107" s="179"/>
      <c r="E107" s="179"/>
      <c r="F107" s="179"/>
      <c r="G107" s="179"/>
      <c r="H107" s="185">
        <f t="shared" si="17"/>
        <v>0</v>
      </c>
      <c r="I107" s="185">
        <f>C107+F107</f>
        <v>0</v>
      </c>
      <c r="J107" s="185">
        <f t="shared" si="18"/>
        <v>0</v>
      </c>
    </row>
    <row r="108" spans="1:10" ht="15.75">
      <c r="A108" s="178" t="s">
        <v>381</v>
      </c>
      <c r="B108" s="179"/>
      <c r="C108" s="179"/>
      <c r="D108" s="179"/>
      <c r="E108" s="179"/>
      <c r="F108" s="179"/>
      <c r="G108" s="179"/>
      <c r="H108" s="185">
        <f t="shared" si="17"/>
        <v>0</v>
      </c>
      <c r="I108" s="185">
        <f>C108+F108</f>
        <v>0</v>
      </c>
      <c r="J108" s="185">
        <f t="shared" si="18"/>
        <v>0</v>
      </c>
    </row>
    <row r="109" spans="1:10" ht="15.75">
      <c r="A109" s="178" t="s">
        <v>382</v>
      </c>
      <c r="B109" s="179"/>
      <c r="C109" s="179"/>
      <c r="D109" s="179"/>
      <c r="E109" s="179"/>
      <c r="F109" s="179"/>
      <c r="G109" s="179"/>
      <c r="H109" s="185">
        <f t="shared" si="17"/>
        <v>0</v>
      </c>
      <c r="I109" s="185">
        <f>C109+F109</f>
        <v>0</v>
      </c>
      <c r="J109" s="185">
        <f t="shared" si="18"/>
        <v>0</v>
      </c>
    </row>
    <row r="110" spans="1:10" s="1" customFormat="1" ht="15.75">
      <c r="A110" s="180" t="s">
        <v>383</v>
      </c>
      <c r="B110" s="181">
        <f aca="true" t="shared" si="25" ref="B110:G110">SUM(B107:B109)</f>
        <v>0</v>
      </c>
      <c r="C110" s="181">
        <f t="shared" si="25"/>
        <v>0</v>
      </c>
      <c r="D110" s="181">
        <f t="shared" si="25"/>
        <v>0</v>
      </c>
      <c r="E110" s="181">
        <f t="shared" si="25"/>
        <v>0</v>
      </c>
      <c r="F110" s="181">
        <f t="shared" si="25"/>
        <v>0</v>
      </c>
      <c r="G110" s="181">
        <f t="shared" si="25"/>
        <v>0</v>
      </c>
      <c r="H110" s="296">
        <f t="shared" si="17"/>
        <v>0</v>
      </c>
      <c r="I110" s="181">
        <f>SUM(I107:I112)</f>
        <v>0</v>
      </c>
      <c r="J110" s="296">
        <f t="shared" si="18"/>
        <v>0</v>
      </c>
    </row>
    <row r="111" spans="1:10" s="1" customFormat="1" ht="15.75">
      <c r="A111" s="175" t="s">
        <v>384</v>
      </c>
      <c r="B111" s="182">
        <f aca="true" t="shared" si="26" ref="B111:G111">B109+B106+B102+B61+B49+B34</f>
        <v>1830125272</v>
      </c>
      <c r="C111" s="182">
        <f t="shared" si="26"/>
        <v>0</v>
      </c>
      <c r="D111" s="182">
        <f t="shared" si="26"/>
        <v>1868039861</v>
      </c>
      <c r="E111" s="182">
        <f t="shared" si="26"/>
        <v>375216</v>
      </c>
      <c r="F111" s="182">
        <f t="shared" si="26"/>
        <v>0</v>
      </c>
      <c r="G111" s="182">
        <f t="shared" si="26"/>
        <v>1433121</v>
      </c>
      <c r="H111" s="296">
        <f t="shared" si="17"/>
        <v>1830500488</v>
      </c>
      <c r="I111" s="182">
        <f>I112+I106+I102+I61+I49+I34</f>
        <v>0</v>
      </c>
      <c r="J111" s="296">
        <f t="shared" si="18"/>
        <v>1869472982</v>
      </c>
    </row>
    <row r="112" spans="1:10" s="1" customFormat="1" ht="15.75">
      <c r="A112" s="180" t="s">
        <v>385</v>
      </c>
      <c r="B112" s="177"/>
      <c r="C112" s="177"/>
      <c r="D112" s="177"/>
      <c r="E112" s="177"/>
      <c r="F112" s="177"/>
      <c r="G112" s="177"/>
      <c r="H112" s="296"/>
      <c r="I112" s="296">
        <f>C109+F109</f>
        <v>0</v>
      </c>
      <c r="J112" s="296"/>
    </row>
    <row r="113" spans="1:10" ht="15.75">
      <c r="A113" s="178" t="s">
        <v>386</v>
      </c>
      <c r="B113" s="179">
        <v>3115683737</v>
      </c>
      <c r="C113" s="179"/>
      <c r="D113" s="179">
        <v>3115683737</v>
      </c>
      <c r="E113" s="179">
        <v>3993066</v>
      </c>
      <c r="F113" s="179"/>
      <c r="G113" s="179">
        <v>3993066</v>
      </c>
      <c r="H113" s="185">
        <f t="shared" si="17"/>
        <v>3119676803</v>
      </c>
      <c r="I113" s="185">
        <f aca="true" t="shared" si="27" ref="I113:I159">C110+F110</f>
        <v>0</v>
      </c>
      <c r="J113" s="185">
        <f t="shared" si="18"/>
        <v>3119676803</v>
      </c>
    </row>
    <row r="114" spans="1:10" ht="15.75">
      <c r="A114" s="178" t="s">
        <v>387</v>
      </c>
      <c r="B114" s="179"/>
      <c r="C114" s="179"/>
      <c r="D114" s="179"/>
      <c r="E114" s="179"/>
      <c r="F114" s="179"/>
      <c r="G114" s="179"/>
      <c r="H114" s="185">
        <f t="shared" si="17"/>
        <v>0</v>
      </c>
      <c r="I114" s="185">
        <f t="shared" si="27"/>
        <v>0</v>
      </c>
      <c r="J114" s="185">
        <f t="shared" si="18"/>
        <v>0</v>
      </c>
    </row>
    <row r="115" spans="1:10" ht="15.75">
      <c r="A115" s="178" t="s">
        <v>1009</v>
      </c>
      <c r="B115" s="179"/>
      <c r="C115" s="179"/>
      <c r="D115" s="179"/>
      <c r="E115" s="179"/>
      <c r="F115" s="179"/>
      <c r="G115" s="179"/>
      <c r="H115" s="185"/>
      <c r="I115" s="185"/>
      <c r="J115" s="185"/>
    </row>
    <row r="116" spans="1:10" ht="30">
      <c r="A116" s="178" t="s">
        <v>1010</v>
      </c>
      <c r="B116" s="179"/>
      <c r="C116" s="179"/>
      <c r="D116" s="179"/>
      <c r="E116" s="179"/>
      <c r="F116" s="179"/>
      <c r="G116" s="179"/>
      <c r="H116" s="185"/>
      <c r="I116" s="185"/>
      <c r="J116" s="185"/>
    </row>
    <row r="117" spans="1:10" ht="15.75">
      <c r="A117" s="178" t="s">
        <v>1011</v>
      </c>
      <c r="B117" s="179">
        <v>23943642</v>
      </c>
      <c r="C117" s="179"/>
      <c r="D117" s="179">
        <v>23943642</v>
      </c>
      <c r="E117" s="179">
        <v>34103</v>
      </c>
      <c r="F117" s="179"/>
      <c r="G117" s="179">
        <v>34103</v>
      </c>
      <c r="H117" s="185"/>
      <c r="I117" s="185"/>
      <c r="J117" s="185"/>
    </row>
    <row r="118" spans="1:10" s="1" customFormat="1" ht="15.75">
      <c r="A118" s="180" t="s">
        <v>388</v>
      </c>
      <c r="B118" s="181">
        <f aca="true" t="shared" si="28" ref="B118:G118">SUM(B115:B117)</f>
        <v>23943642</v>
      </c>
      <c r="C118" s="181">
        <f t="shared" si="28"/>
        <v>0</v>
      </c>
      <c r="D118" s="181">
        <f t="shared" si="28"/>
        <v>23943642</v>
      </c>
      <c r="E118" s="181">
        <f t="shared" si="28"/>
        <v>34103</v>
      </c>
      <c r="F118" s="181">
        <f t="shared" si="28"/>
        <v>0</v>
      </c>
      <c r="G118" s="181">
        <f t="shared" si="28"/>
        <v>34103</v>
      </c>
      <c r="H118" s="296">
        <f t="shared" si="17"/>
        <v>23977745</v>
      </c>
      <c r="I118" s="296">
        <f>C112+F112</f>
        <v>0</v>
      </c>
      <c r="J118" s="296">
        <f t="shared" si="18"/>
        <v>23977745</v>
      </c>
    </row>
    <row r="119" spans="1:10" ht="15.75">
      <c r="A119" s="178" t="s">
        <v>389</v>
      </c>
      <c r="B119" s="179">
        <v>-1523370050</v>
      </c>
      <c r="C119" s="179"/>
      <c r="D119" s="179">
        <v>-1363973579</v>
      </c>
      <c r="E119" s="179">
        <v>-4851879</v>
      </c>
      <c r="F119" s="179"/>
      <c r="G119" s="179">
        <v>-6167981</v>
      </c>
      <c r="H119" s="185">
        <f t="shared" si="17"/>
        <v>-1528221929</v>
      </c>
      <c r="I119" s="185">
        <f>C113+F113</f>
        <v>0</v>
      </c>
      <c r="J119" s="185">
        <f t="shared" si="18"/>
        <v>-1370141560</v>
      </c>
    </row>
    <row r="120" spans="1:10" ht="15.75">
      <c r="A120" s="178" t="s">
        <v>390</v>
      </c>
      <c r="B120" s="179"/>
      <c r="C120" s="179"/>
      <c r="D120" s="179"/>
      <c r="E120" s="179"/>
      <c r="F120" s="179"/>
      <c r="G120" s="179"/>
      <c r="H120" s="185">
        <f t="shared" si="17"/>
        <v>0</v>
      </c>
      <c r="I120" s="185">
        <f>C114+F114</f>
        <v>0</v>
      </c>
      <c r="J120" s="185">
        <f t="shared" si="18"/>
        <v>0</v>
      </c>
    </row>
    <row r="121" spans="1:10" ht="15.75">
      <c r="A121" s="178" t="s">
        <v>391</v>
      </c>
      <c r="B121" s="179">
        <v>159396471</v>
      </c>
      <c r="C121" s="179"/>
      <c r="D121" s="179">
        <v>-1097553</v>
      </c>
      <c r="E121" s="179">
        <v>-1316102</v>
      </c>
      <c r="F121" s="179"/>
      <c r="G121" s="179">
        <v>772422</v>
      </c>
      <c r="H121" s="185">
        <f t="shared" si="17"/>
        <v>158080369</v>
      </c>
      <c r="I121" s="185">
        <f t="shared" si="27"/>
        <v>0</v>
      </c>
      <c r="J121" s="185">
        <f t="shared" si="18"/>
        <v>-325131</v>
      </c>
    </row>
    <row r="122" spans="1:10" s="1" customFormat="1" ht="15.75">
      <c r="A122" s="180" t="s">
        <v>392</v>
      </c>
      <c r="B122" s="181">
        <f aca="true" t="shared" si="29" ref="B122:G122">B113+B114+B118+B119+B120+B121</f>
        <v>1775653800</v>
      </c>
      <c r="C122" s="181">
        <f t="shared" si="29"/>
        <v>0</v>
      </c>
      <c r="D122" s="181">
        <f t="shared" si="29"/>
        <v>1774556247</v>
      </c>
      <c r="E122" s="181">
        <f t="shared" si="29"/>
        <v>-2140812</v>
      </c>
      <c r="F122" s="181">
        <f t="shared" si="29"/>
        <v>0</v>
      </c>
      <c r="G122" s="181">
        <f t="shared" si="29"/>
        <v>-1368390</v>
      </c>
      <c r="H122" s="296">
        <f t="shared" si="17"/>
        <v>1773512988</v>
      </c>
      <c r="I122" s="181">
        <f>SUM(I113:I121)</f>
        <v>0</v>
      </c>
      <c r="J122" s="296">
        <f t="shared" si="18"/>
        <v>1773187857</v>
      </c>
    </row>
    <row r="123" spans="1:10" ht="15.75">
      <c r="A123" s="178" t="s">
        <v>393</v>
      </c>
      <c r="B123" s="179"/>
      <c r="C123" s="179"/>
      <c r="D123" s="179"/>
      <c r="E123" s="179"/>
      <c r="F123" s="179"/>
      <c r="G123" s="179"/>
      <c r="H123" s="185">
        <f t="shared" si="17"/>
        <v>0</v>
      </c>
      <c r="I123" s="185">
        <f t="shared" si="27"/>
        <v>0</v>
      </c>
      <c r="J123" s="185">
        <f t="shared" si="18"/>
        <v>0</v>
      </c>
    </row>
    <row r="124" spans="1:10" ht="30">
      <c r="A124" s="178" t="s">
        <v>394</v>
      </c>
      <c r="B124" s="179"/>
      <c r="C124" s="179"/>
      <c r="D124" s="179"/>
      <c r="E124" s="179"/>
      <c r="F124" s="179"/>
      <c r="G124" s="179"/>
      <c r="H124" s="185">
        <f t="shared" si="17"/>
        <v>0</v>
      </c>
      <c r="I124" s="185">
        <f t="shared" si="27"/>
        <v>0</v>
      </c>
      <c r="J124" s="185">
        <f t="shared" si="18"/>
        <v>0</v>
      </c>
    </row>
    <row r="125" spans="1:10" ht="15.75">
      <c r="A125" s="178" t="s">
        <v>395</v>
      </c>
      <c r="B125" s="179"/>
      <c r="C125" s="179"/>
      <c r="D125" s="179"/>
      <c r="E125" s="179"/>
      <c r="F125" s="179"/>
      <c r="G125" s="179"/>
      <c r="H125" s="185">
        <f t="shared" si="17"/>
        <v>0</v>
      </c>
      <c r="I125" s="185">
        <f t="shared" si="27"/>
        <v>0</v>
      </c>
      <c r="J125" s="185">
        <f t="shared" si="18"/>
        <v>0</v>
      </c>
    </row>
    <row r="126" spans="1:10" ht="30">
      <c r="A126" s="178" t="s">
        <v>396</v>
      </c>
      <c r="B126" s="179"/>
      <c r="C126" s="179"/>
      <c r="D126" s="179"/>
      <c r="E126" s="179"/>
      <c r="F126" s="179"/>
      <c r="G126" s="179"/>
      <c r="H126" s="185">
        <f t="shared" si="17"/>
        <v>0</v>
      </c>
      <c r="I126" s="185">
        <f t="shared" si="27"/>
        <v>0</v>
      </c>
      <c r="J126" s="185">
        <f t="shared" si="18"/>
        <v>0</v>
      </c>
    </row>
    <row r="127" spans="1:10" ht="30">
      <c r="A127" s="178" t="s">
        <v>397</v>
      </c>
      <c r="B127" s="179">
        <v>0</v>
      </c>
      <c r="C127" s="179"/>
      <c r="D127" s="179"/>
      <c r="E127" s="179"/>
      <c r="F127" s="179"/>
      <c r="G127" s="179"/>
      <c r="H127" s="185">
        <f t="shared" si="17"/>
        <v>0</v>
      </c>
      <c r="I127" s="185">
        <f t="shared" si="27"/>
        <v>0</v>
      </c>
      <c r="J127" s="185">
        <f t="shared" si="18"/>
        <v>0</v>
      </c>
    </row>
    <row r="128" spans="1:10" ht="15.75">
      <c r="A128" s="178" t="s">
        <v>398</v>
      </c>
      <c r="B128" s="179">
        <v>0</v>
      </c>
      <c r="C128" s="179"/>
      <c r="D128" s="179">
        <v>0</v>
      </c>
      <c r="E128" s="179"/>
      <c r="F128" s="179"/>
      <c r="G128" s="179"/>
      <c r="H128" s="185">
        <f t="shared" si="17"/>
        <v>0</v>
      </c>
      <c r="I128" s="185">
        <f t="shared" si="27"/>
        <v>0</v>
      </c>
      <c r="J128" s="185">
        <f t="shared" si="18"/>
        <v>0</v>
      </c>
    </row>
    <row r="129" spans="1:10" ht="15.75">
      <c r="A129" s="178" t="s">
        <v>399</v>
      </c>
      <c r="B129" s="179"/>
      <c r="C129" s="179"/>
      <c r="D129" s="179"/>
      <c r="E129" s="179"/>
      <c r="F129" s="179"/>
      <c r="G129" s="179"/>
      <c r="H129" s="185">
        <f t="shared" si="17"/>
        <v>0</v>
      </c>
      <c r="I129" s="185">
        <f t="shared" si="27"/>
        <v>0</v>
      </c>
      <c r="J129" s="185">
        <f t="shared" si="18"/>
        <v>0</v>
      </c>
    </row>
    <row r="130" spans="1:10" ht="30">
      <c r="A130" s="178" t="s">
        <v>400</v>
      </c>
      <c r="B130" s="179"/>
      <c r="C130" s="179"/>
      <c r="D130" s="179"/>
      <c r="E130" s="179"/>
      <c r="F130" s="179"/>
      <c r="G130" s="179"/>
      <c r="H130" s="185">
        <f t="shared" si="17"/>
        <v>0</v>
      </c>
      <c r="I130" s="185">
        <f t="shared" si="27"/>
        <v>0</v>
      </c>
      <c r="J130" s="185">
        <f t="shared" si="18"/>
        <v>0</v>
      </c>
    </row>
    <row r="131" spans="1:10" ht="15.75">
      <c r="A131" s="178" t="s">
        <v>401</v>
      </c>
      <c r="B131" s="179"/>
      <c r="C131" s="179"/>
      <c r="D131" s="179"/>
      <c r="E131" s="179"/>
      <c r="F131" s="179"/>
      <c r="G131" s="179"/>
      <c r="H131" s="185">
        <f t="shared" si="17"/>
        <v>0</v>
      </c>
      <c r="I131" s="185">
        <f t="shared" si="27"/>
        <v>0</v>
      </c>
      <c r="J131" s="185">
        <f t="shared" si="18"/>
        <v>0</v>
      </c>
    </row>
    <row r="132" spans="1:10" s="1" customFormat="1" ht="15.75">
      <c r="A132" s="180" t="s">
        <v>402</v>
      </c>
      <c r="B132" s="181">
        <f aca="true" t="shared" si="30" ref="B132:I132">SUM(B123:B131)</f>
        <v>0</v>
      </c>
      <c r="C132" s="181">
        <f t="shared" si="30"/>
        <v>0</v>
      </c>
      <c r="D132" s="181">
        <f t="shared" si="30"/>
        <v>0</v>
      </c>
      <c r="E132" s="181">
        <f t="shared" si="30"/>
        <v>0</v>
      </c>
      <c r="F132" s="181">
        <f t="shared" si="30"/>
        <v>0</v>
      </c>
      <c r="G132" s="181">
        <f t="shared" si="30"/>
        <v>0</v>
      </c>
      <c r="H132" s="296">
        <f t="shared" si="17"/>
        <v>0</v>
      </c>
      <c r="I132" s="181">
        <f t="shared" si="30"/>
        <v>0</v>
      </c>
      <c r="J132" s="296">
        <f t="shared" si="18"/>
        <v>0</v>
      </c>
    </row>
    <row r="133" spans="1:10" ht="30">
      <c r="A133" s="178" t="s">
        <v>403</v>
      </c>
      <c r="B133" s="179"/>
      <c r="C133" s="179"/>
      <c r="D133" s="179"/>
      <c r="E133" s="179"/>
      <c r="F133" s="179"/>
      <c r="G133" s="179"/>
      <c r="H133" s="185">
        <f t="shared" si="17"/>
        <v>0</v>
      </c>
      <c r="I133" s="185">
        <f t="shared" si="27"/>
        <v>0</v>
      </c>
      <c r="J133" s="185">
        <f t="shared" si="18"/>
        <v>0</v>
      </c>
    </row>
    <row r="134" spans="1:10" ht="30">
      <c r="A134" s="178" t="s">
        <v>404</v>
      </c>
      <c r="B134" s="179"/>
      <c r="C134" s="179"/>
      <c r="D134" s="179"/>
      <c r="E134" s="179"/>
      <c r="F134" s="179"/>
      <c r="G134" s="179"/>
      <c r="H134" s="185">
        <f t="shared" si="17"/>
        <v>0</v>
      </c>
      <c r="I134" s="185">
        <f t="shared" si="27"/>
        <v>0</v>
      </c>
      <c r="J134" s="185">
        <f t="shared" si="18"/>
        <v>0</v>
      </c>
    </row>
    <row r="135" spans="1:10" ht="15.75">
      <c r="A135" s="178" t="s">
        <v>405</v>
      </c>
      <c r="B135" s="179"/>
      <c r="C135" s="179"/>
      <c r="D135" s="179">
        <v>0</v>
      </c>
      <c r="E135" s="179"/>
      <c r="F135" s="179"/>
      <c r="G135" s="179"/>
      <c r="H135" s="185">
        <f t="shared" si="17"/>
        <v>0</v>
      </c>
      <c r="I135" s="185">
        <f t="shared" si="27"/>
        <v>0</v>
      </c>
      <c r="J135" s="185">
        <f t="shared" si="18"/>
        <v>0</v>
      </c>
    </row>
    <row r="136" spans="1:10" ht="30">
      <c r="A136" s="178" t="s">
        <v>406</v>
      </c>
      <c r="B136" s="179"/>
      <c r="C136" s="179"/>
      <c r="D136" s="179"/>
      <c r="E136" s="179"/>
      <c r="F136" s="179"/>
      <c r="G136" s="179"/>
      <c r="H136" s="185">
        <f aca="true" t="shared" si="31" ref="H136:H170">B136+E136</f>
        <v>0</v>
      </c>
      <c r="I136" s="185">
        <f t="shared" si="27"/>
        <v>0</v>
      </c>
      <c r="J136" s="185">
        <f aca="true" t="shared" si="32" ref="J136:J170">D136+G136</f>
        <v>0</v>
      </c>
    </row>
    <row r="137" spans="1:10" ht="30">
      <c r="A137" s="178" t="s">
        <v>407</v>
      </c>
      <c r="B137" s="179"/>
      <c r="C137" s="179"/>
      <c r="D137" s="179"/>
      <c r="E137" s="179"/>
      <c r="F137" s="179"/>
      <c r="G137" s="179"/>
      <c r="H137" s="185">
        <f t="shared" si="31"/>
        <v>0</v>
      </c>
      <c r="I137" s="185">
        <f t="shared" si="27"/>
        <v>0</v>
      </c>
      <c r="J137" s="185">
        <f t="shared" si="32"/>
        <v>0</v>
      </c>
    </row>
    <row r="138" spans="1:10" ht="15.75">
      <c r="A138" s="178" t="s">
        <v>408</v>
      </c>
      <c r="B138" s="179"/>
      <c r="C138" s="179"/>
      <c r="D138" s="179"/>
      <c r="E138" s="179"/>
      <c r="F138" s="179"/>
      <c r="G138" s="179"/>
      <c r="H138" s="185">
        <f t="shared" si="31"/>
        <v>0</v>
      </c>
      <c r="I138" s="185">
        <f t="shared" si="27"/>
        <v>0</v>
      </c>
      <c r="J138" s="185">
        <f t="shared" si="32"/>
        <v>0</v>
      </c>
    </row>
    <row r="139" spans="1:10" ht="15.75">
      <c r="A139" s="178" t="s">
        <v>409</v>
      </c>
      <c r="B139" s="179"/>
      <c r="C139" s="179"/>
      <c r="D139" s="179"/>
      <c r="E139" s="179"/>
      <c r="F139" s="179"/>
      <c r="G139" s="179"/>
      <c r="H139" s="185">
        <f t="shared" si="31"/>
        <v>0</v>
      </c>
      <c r="I139" s="185">
        <f t="shared" si="27"/>
        <v>0</v>
      </c>
      <c r="J139" s="185">
        <f t="shared" si="32"/>
        <v>0</v>
      </c>
    </row>
    <row r="140" spans="1:10" ht="30">
      <c r="A140" s="178" t="s">
        <v>410</v>
      </c>
      <c r="B140" s="179"/>
      <c r="C140" s="179"/>
      <c r="D140" s="179"/>
      <c r="E140" s="179"/>
      <c r="F140" s="179"/>
      <c r="G140" s="179"/>
      <c r="H140" s="185">
        <f t="shared" si="31"/>
        <v>0</v>
      </c>
      <c r="I140" s="185">
        <f t="shared" si="27"/>
        <v>0</v>
      </c>
      <c r="J140" s="185">
        <f t="shared" si="32"/>
        <v>0</v>
      </c>
    </row>
    <row r="141" spans="1:10" ht="30">
      <c r="A141" s="178" t="s">
        <v>411</v>
      </c>
      <c r="B141" s="179">
        <v>3080438</v>
      </c>
      <c r="C141" s="179"/>
      <c r="D141" s="179">
        <v>3067044</v>
      </c>
      <c r="E141" s="179"/>
      <c r="F141" s="179"/>
      <c r="G141" s="179"/>
      <c r="H141" s="185">
        <f t="shared" si="31"/>
        <v>3080438</v>
      </c>
      <c r="I141" s="185">
        <f t="shared" si="27"/>
        <v>0</v>
      </c>
      <c r="J141" s="185">
        <f t="shared" si="32"/>
        <v>3067044</v>
      </c>
    </row>
    <row r="142" spans="1:10" ht="30">
      <c r="A142" s="178" t="s">
        <v>1012</v>
      </c>
      <c r="B142" s="179"/>
      <c r="C142" s="179"/>
      <c r="D142" s="179"/>
      <c r="E142" s="179"/>
      <c r="F142" s="179"/>
      <c r="G142" s="179"/>
      <c r="H142" s="185"/>
      <c r="I142" s="185"/>
      <c r="J142" s="185"/>
    </row>
    <row r="143" spans="1:10" ht="30">
      <c r="A143" s="178" t="s">
        <v>1013</v>
      </c>
      <c r="B143" s="179"/>
      <c r="C143" s="179"/>
      <c r="D143" s="179"/>
      <c r="E143" s="179"/>
      <c r="F143" s="179"/>
      <c r="G143" s="179"/>
      <c r="H143" s="185"/>
      <c r="I143" s="185"/>
      <c r="J143" s="185"/>
    </row>
    <row r="144" spans="1:10" ht="30">
      <c r="A144" s="178" t="s">
        <v>1014</v>
      </c>
      <c r="B144" s="179"/>
      <c r="C144" s="179"/>
      <c r="D144" s="179"/>
      <c r="E144" s="179"/>
      <c r="F144" s="179"/>
      <c r="G144" s="179"/>
      <c r="H144" s="185"/>
      <c r="I144" s="185"/>
      <c r="J144" s="185"/>
    </row>
    <row r="145" spans="1:10" ht="30">
      <c r="A145" s="178" t="s">
        <v>1015</v>
      </c>
      <c r="B145" s="179"/>
      <c r="C145" s="179"/>
      <c r="D145" s="179"/>
      <c r="E145" s="179"/>
      <c r="F145" s="179"/>
      <c r="G145" s="179"/>
      <c r="H145" s="185"/>
      <c r="I145" s="185"/>
      <c r="J145" s="185"/>
    </row>
    <row r="146" spans="1:10" ht="30">
      <c r="A146" s="178" t="s">
        <v>1016</v>
      </c>
      <c r="B146" s="179">
        <v>3080438</v>
      </c>
      <c r="C146" s="179"/>
      <c r="D146" s="179">
        <v>3067044</v>
      </c>
      <c r="E146" s="179"/>
      <c r="F146" s="179"/>
      <c r="G146" s="179"/>
      <c r="H146" s="185"/>
      <c r="I146" s="185"/>
      <c r="J146" s="185"/>
    </row>
    <row r="147" spans="1:10" ht="30">
      <c r="A147" s="178" t="s">
        <v>1017</v>
      </c>
      <c r="B147" s="179"/>
      <c r="C147" s="179"/>
      <c r="D147" s="179"/>
      <c r="E147" s="179"/>
      <c r="F147" s="179"/>
      <c r="G147" s="179"/>
      <c r="H147" s="185"/>
      <c r="I147" s="185"/>
      <c r="J147" s="185"/>
    </row>
    <row r="148" spans="1:10" ht="30">
      <c r="A148" s="178" t="s">
        <v>1018</v>
      </c>
      <c r="B148" s="179"/>
      <c r="C148" s="179"/>
      <c r="D148" s="179"/>
      <c r="E148" s="179"/>
      <c r="F148" s="179"/>
      <c r="G148" s="179"/>
      <c r="H148" s="185"/>
      <c r="I148" s="185"/>
      <c r="J148" s="185"/>
    </row>
    <row r="149" spans="1:10" ht="30">
      <c r="A149" s="178" t="s">
        <v>1019</v>
      </c>
      <c r="B149" s="179"/>
      <c r="C149" s="179"/>
      <c r="D149" s="179"/>
      <c r="E149" s="179"/>
      <c r="F149" s="179"/>
      <c r="G149" s="179"/>
      <c r="H149" s="185"/>
      <c r="I149" s="185"/>
      <c r="J149" s="185"/>
    </row>
    <row r="150" spans="1:10" ht="30">
      <c r="A150" s="178" t="s">
        <v>1020</v>
      </c>
      <c r="B150" s="179"/>
      <c r="C150" s="179"/>
      <c r="D150" s="179"/>
      <c r="E150" s="179"/>
      <c r="F150" s="179"/>
      <c r="G150" s="179"/>
      <c r="H150" s="185"/>
      <c r="I150" s="185"/>
      <c r="J150" s="185"/>
    </row>
    <row r="151" spans="1:10" ht="30">
      <c r="A151" s="178" t="s">
        <v>1021</v>
      </c>
      <c r="B151" s="179"/>
      <c r="C151" s="179"/>
      <c r="D151" s="179"/>
      <c r="E151" s="179"/>
      <c r="F151" s="179"/>
      <c r="G151" s="179"/>
      <c r="H151" s="185"/>
      <c r="I151" s="185"/>
      <c r="J151" s="185"/>
    </row>
    <row r="152" spans="1:10" s="1" customFormat="1" ht="15.75">
      <c r="A152" s="180" t="s">
        <v>412</v>
      </c>
      <c r="B152" s="181">
        <f aca="true" t="shared" si="33" ref="B152:G152">B133+B134+B135+B136+B137+B138+B139+B140+B141</f>
        <v>3080438</v>
      </c>
      <c r="C152" s="181">
        <f t="shared" si="33"/>
        <v>0</v>
      </c>
      <c r="D152" s="181">
        <f t="shared" si="33"/>
        <v>3067044</v>
      </c>
      <c r="E152" s="181">
        <f t="shared" si="33"/>
        <v>0</v>
      </c>
      <c r="F152" s="181">
        <f t="shared" si="33"/>
        <v>0</v>
      </c>
      <c r="G152" s="181">
        <f t="shared" si="33"/>
        <v>0</v>
      </c>
      <c r="H152" s="296">
        <f t="shared" si="31"/>
        <v>3080438</v>
      </c>
      <c r="I152" s="181">
        <f>SUM(I133:I141)</f>
        <v>0</v>
      </c>
      <c r="J152" s="296">
        <f t="shared" si="32"/>
        <v>3067044</v>
      </c>
    </row>
    <row r="153" spans="1:10" ht="15.75">
      <c r="A153" s="178" t="s">
        <v>413</v>
      </c>
      <c r="B153" s="179">
        <v>1132047</v>
      </c>
      <c r="C153" s="179"/>
      <c r="D153" s="179">
        <v>1187047</v>
      </c>
      <c r="E153" s="179"/>
      <c r="F153" s="179"/>
      <c r="G153" s="179"/>
      <c r="H153" s="185">
        <f t="shared" si="31"/>
        <v>1132047</v>
      </c>
      <c r="I153" s="185">
        <f>C140+F140</f>
        <v>0</v>
      </c>
      <c r="J153" s="185">
        <f t="shared" si="32"/>
        <v>1187047</v>
      </c>
    </row>
    <row r="154" spans="1:10" ht="15.75">
      <c r="A154" s="178" t="s">
        <v>414</v>
      </c>
      <c r="B154" s="179"/>
      <c r="C154" s="179"/>
      <c r="D154" s="179">
        <v>0</v>
      </c>
      <c r="E154" s="179"/>
      <c r="F154" s="179"/>
      <c r="G154" s="179"/>
      <c r="H154" s="185">
        <f t="shared" si="31"/>
        <v>0</v>
      </c>
      <c r="I154" s="185">
        <f>C141+F141</f>
        <v>0</v>
      </c>
      <c r="J154" s="185">
        <f t="shared" si="32"/>
        <v>0</v>
      </c>
    </row>
    <row r="155" spans="1:10" ht="15.75">
      <c r="A155" s="178" t="s">
        <v>415</v>
      </c>
      <c r="B155" s="179">
        <v>0</v>
      </c>
      <c r="C155" s="179"/>
      <c r="D155" s="179">
        <v>0</v>
      </c>
      <c r="E155" s="179"/>
      <c r="F155" s="179"/>
      <c r="G155" s="179"/>
      <c r="H155" s="185">
        <f t="shared" si="31"/>
        <v>0</v>
      </c>
      <c r="I155" s="185">
        <f t="shared" si="27"/>
        <v>0</v>
      </c>
      <c r="J155" s="185">
        <f t="shared" si="32"/>
        <v>0</v>
      </c>
    </row>
    <row r="156" spans="1:10" ht="15.75">
      <c r="A156" s="178" t="s">
        <v>416</v>
      </c>
      <c r="B156" s="179"/>
      <c r="C156" s="179"/>
      <c r="D156" s="179"/>
      <c r="E156" s="179"/>
      <c r="F156" s="179"/>
      <c r="G156" s="179"/>
      <c r="H156" s="185">
        <f t="shared" si="31"/>
        <v>0</v>
      </c>
      <c r="I156" s="185">
        <f t="shared" si="27"/>
        <v>0</v>
      </c>
      <c r="J156" s="185">
        <f t="shared" si="32"/>
        <v>0</v>
      </c>
    </row>
    <row r="157" spans="1:10" ht="30">
      <c r="A157" s="178" t="s">
        <v>1022</v>
      </c>
      <c r="B157" s="179"/>
      <c r="C157" s="179"/>
      <c r="D157" s="179"/>
      <c r="E157" s="179"/>
      <c r="F157" s="179"/>
      <c r="G157" s="179"/>
      <c r="H157" s="185">
        <f t="shared" si="31"/>
        <v>0</v>
      </c>
      <c r="I157" s="185">
        <f t="shared" si="27"/>
        <v>0</v>
      </c>
      <c r="J157" s="185">
        <f t="shared" si="32"/>
        <v>0</v>
      </c>
    </row>
    <row r="158" spans="1:10" ht="30">
      <c r="A158" s="178" t="s">
        <v>418</v>
      </c>
      <c r="B158" s="179"/>
      <c r="C158" s="179"/>
      <c r="D158" s="179"/>
      <c r="E158" s="179"/>
      <c r="F158" s="179"/>
      <c r="G158" s="179"/>
      <c r="H158" s="185">
        <f t="shared" si="31"/>
        <v>0</v>
      </c>
      <c r="I158" s="185">
        <f t="shared" si="27"/>
        <v>0</v>
      </c>
      <c r="J158" s="185">
        <f t="shared" si="32"/>
        <v>0</v>
      </c>
    </row>
    <row r="159" spans="1:10" ht="30">
      <c r="A159" s="178" t="s">
        <v>419</v>
      </c>
      <c r="B159" s="179"/>
      <c r="C159" s="179"/>
      <c r="D159" s="179"/>
      <c r="E159" s="179"/>
      <c r="F159" s="179"/>
      <c r="G159" s="179"/>
      <c r="H159" s="185">
        <f t="shared" si="31"/>
        <v>0</v>
      </c>
      <c r="I159" s="185">
        <f t="shared" si="27"/>
        <v>0</v>
      </c>
      <c r="J159" s="185">
        <f t="shared" si="32"/>
        <v>0</v>
      </c>
    </row>
    <row r="160" spans="1:10" ht="15.75">
      <c r="A160" s="178" t="s">
        <v>1023</v>
      </c>
      <c r="B160" s="179"/>
      <c r="C160" s="179"/>
      <c r="D160" s="179"/>
      <c r="E160" s="179"/>
      <c r="F160" s="179"/>
      <c r="G160" s="179"/>
      <c r="H160" s="185"/>
      <c r="I160" s="185"/>
      <c r="J160" s="185"/>
    </row>
    <row r="161" spans="1:10" ht="15.75">
      <c r="A161" s="178" t="s">
        <v>1024</v>
      </c>
      <c r="B161" s="179"/>
      <c r="C161" s="179"/>
      <c r="D161" s="179"/>
      <c r="E161" s="179"/>
      <c r="F161" s="179"/>
      <c r="G161" s="179"/>
      <c r="H161" s="185"/>
      <c r="I161" s="185"/>
      <c r="J161" s="185"/>
    </row>
    <row r="162" spans="1:10" ht="15.75">
      <c r="A162" s="178" t="s">
        <v>1025</v>
      </c>
      <c r="B162" s="179"/>
      <c r="C162" s="179"/>
      <c r="D162" s="179"/>
      <c r="E162" s="179"/>
      <c r="F162" s="179"/>
      <c r="G162" s="179"/>
      <c r="H162" s="185"/>
      <c r="I162" s="185"/>
      <c r="J162" s="185"/>
    </row>
    <row r="163" spans="1:10" s="1" customFormat="1" ht="15.75">
      <c r="A163" s="180" t="s">
        <v>420</v>
      </c>
      <c r="B163" s="181">
        <f aca="true" t="shared" si="34" ref="B163:I163">SUM(B153:B159)</f>
        <v>1132047</v>
      </c>
      <c r="C163" s="181">
        <f t="shared" si="34"/>
        <v>0</v>
      </c>
      <c r="D163" s="181">
        <f>SUM(D153:D159)</f>
        <v>1187047</v>
      </c>
      <c r="E163" s="181">
        <f t="shared" si="34"/>
        <v>0</v>
      </c>
      <c r="F163" s="181">
        <f t="shared" si="34"/>
        <v>0</v>
      </c>
      <c r="G163" s="181">
        <f t="shared" si="34"/>
        <v>0</v>
      </c>
      <c r="H163" s="296">
        <f t="shared" si="31"/>
        <v>1132047</v>
      </c>
      <c r="I163" s="181">
        <f t="shared" si="34"/>
        <v>0</v>
      </c>
      <c r="J163" s="296">
        <f t="shared" si="32"/>
        <v>1187047</v>
      </c>
    </row>
    <row r="164" spans="1:10" s="1" customFormat="1" ht="15.75">
      <c r="A164" s="180" t="s">
        <v>421</v>
      </c>
      <c r="B164" s="181">
        <f aca="true" t="shared" si="35" ref="B164:G164">B163+B152+B132</f>
        <v>4212485</v>
      </c>
      <c r="C164" s="181">
        <f t="shared" si="35"/>
        <v>0</v>
      </c>
      <c r="D164" s="181">
        <f t="shared" si="35"/>
        <v>4254091</v>
      </c>
      <c r="E164" s="181">
        <f t="shared" si="35"/>
        <v>0</v>
      </c>
      <c r="F164" s="181">
        <f t="shared" si="35"/>
        <v>0</v>
      </c>
      <c r="G164" s="181">
        <f t="shared" si="35"/>
        <v>0</v>
      </c>
      <c r="H164" s="296">
        <f t="shared" si="31"/>
        <v>4212485</v>
      </c>
      <c r="I164" s="181">
        <f>I163+I152+I132</f>
        <v>0</v>
      </c>
      <c r="J164" s="296">
        <f t="shared" si="32"/>
        <v>4254091</v>
      </c>
    </row>
    <row r="165" spans="1:10" s="1" customFormat="1" ht="28.5">
      <c r="A165" s="180" t="s">
        <v>1026</v>
      </c>
      <c r="B165" s="181"/>
      <c r="C165" s="181"/>
      <c r="D165" s="181"/>
      <c r="E165" s="181"/>
      <c r="F165" s="181"/>
      <c r="G165" s="181"/>
      <c r="H165" s="296">
        <f t="shared" si="31"/>
        <v>0</v>
      </c>
      <c r="I165" s="296">
        <f>C163+F163</f>
        <v>0</v>
      </c>
      <c r="J165" s="296">
        <f t="shared" si="32"/>
        <v>0</v>
      </c>
    </row>
    <row r="166" spans="1:10" ht="15.75">
      <c r="A166" s="178" t="s">
        <v>1027</v>
      </c>
      <c r="B166" s="179"/>
      <c r="C166" s="179"/>
      <c r="D166" s="179"/>
      <c r="E166" s="179"/>
      <c r="F166" s="179"/>
      <c r="G166" s="179"/>
      <c r="H166" s="185">
        <f t="shared" si="31"/>
        <v>0</v>
      </c>
      <c r="I166" s="185">
        <f>C164+F164</f>
        <v>0</v>
      </c>
      <c r="J166" s="185">
        <f t="shared" si="32"/>
        <v>0</v>
      </c>
    </row>
    <row r="167" spans="1:10" ht="15.75">
      <c r="A167" s="178" t="s">
        <v>1028</v>
      </c>
      <c r="B167" s="179">
        <v>2264110</v>
      </c>
      <c r="C167" s="179"/>
      <c r="D167" s="179">
        <v>2258619</v>
      </c>
      <c r="E167" s="179">
        <v>2516028</v>
      </c>
      <c r="F167" s="179"/>
      <c r="G167" s="179">
        <v>2801511</v>
      </c>
      <c r="H167" s="185">
        <f t="shared" si="31"/>
        <v>4780138</v>
      </c>
      <c r="I167" s="185"/>
      <c r="J167" s="185">
        <f t="shared" si="32"/>
        <v>5060130</v>
      </c>
    </row>
    <row r="168" spans="1:10" ht="15.75">
      <c r="A168" s="178" t="s">
        <v>1029</v>
      </c>
      <c r="B168" s="179">
        <v>47994877</v>
      </c>
      <c r="C168" s="179"/>
      <c r="D168" s="179">
        <v>86970904</v>
      </c>
      <c r="E168" s="179"/>
      <c r="F168" s="179"/>
      <c r="G168" s="179"/>
      <c r="H168" s="185">
        <f t="shared" si="31"/>
        <v>47994877</v>
      </c>
      <c r="I168" s="185">
        <f>C165+F165</f>
        <v>0</v>
      </c>
      <c r="J168" s="185">
        <f t="shared" si="32"/>
        <v>86970904</v>
      </c>
    </row>
    <row r="169" spans="1:10" s="1" customFormat="1" ht="15.75">
      <c r="A169" s="180" t="s">
        <v>1030</v>
      </c>
      <c r="B169" s="181">
        <f aca="true" t="shared" si="36" ref="B169:G169">SUM(B166:B168)</f>
        <v>50258987</v>
      </c>
      <c r="C169" s="181">
        <f t="shared" si="36"/>
        <v>0</v>
      </c>
      <c r="D169" s="181">
        <f t="shared" si="36"/>
        <v>89229523</v>
      </c>
      <c r="E169" s="181">
        <f t="shared" si="36"/>
        <v>2516028</v>
      </c>
      <c r="F169" s="181">
        <f t="shared" si="36"/>
        <v>0</v>
      </c>
      <c r="G169" s="181">
        <f t="shared" si="36"/>
        <v>2801511</v>
      </c>
      <c r="H169" s="296">
        <f t="shared" si="31"/>
        <v>52775015</v>
      </c>
      <c r="I169" s="181">
        <f>SUM(I166:I168)</f>
        <v>0</v>
      </c>
      <c r="J169" s="296">
        <f t="shared" si="32"/>
        <v>92031034</v>
      </c>
    </row>
    <row r="170" spans="1:10" s="1" customFormat="1" ht="15.75">
      <c r="A170" s="175" t="s">
        <v>427</v>
      </c>
      <c r="B170" s="182">
        <f aca="true" t="shared" si="37" ref="B170:G170">B169+B165+B164+B122</f>
        <v>1830125272</v>
      </c>
      <c r="C170" s="182">
        <f t="shared" si="37"/>
        <v>0</v>
      </c>
      <c r="D170" s="182">
        <f t="shared" si="37"/>
        <v>1868039861</v>
      </c>
      <c r="E170" s="182">
        <f t="shared" si="37"/>
        <v>375216</v>
      </c>
      <c r="F170" s="182">
        <f t="shared" si="37"/>
        <v>0</v>
      </c>
      <c r="G170" s="182">
        <f t="shared" si="37"/>
        <v>1433121</v>
      </c>
      <c r="H170" s="296">
        <f t="shared" si="31"/>
        <v>1830500488</v>
      </c>
      <c r="I170" s="181">
        <f>SUM(I167:I169)</f>
        <v>0</v>
      </c>
      <c r="J170" s="296">
        <f t="shared" si="32"/>
        <v>1869472982</v>
      </c>
    </row>
    <row r="171" spans="1:10" ht="15.75">
      <c r="A171" s="200"/>
      <c r="B171" s="200"/>
      <c r="C171" s="200"/>
      <c r="D171" s="200"/>
      <c r="E171" s="200"/>
      <c r="F171" s="200"/>
      <c r="G171" s="200"/>
      <c r="H171" s="203"/>
      <c r="I171" s="203"/>
      <c r="J171" s="203"/>
    </row>
    <row r="172" spans="1:10" ht="15.75">
      <c r="A172" s="200"/>
      <c r="B172" s="200"/>
      <c r="C172" s="200"/>
      <c r="D172" s="200"/>
      <c r="E172" s="200"/>
      <c r="F172" s="200"/>
      <c r="G172" s="200"/>
      <c r="H172" s="203"/>
      <c r="I172" s="203"/>
      <c r="J172" s="203"/>
    </row>
    <row r="173" spans="1:10" ht="15.75">
      <c r="A173" s="200"/>
      <c r="B173" s="200"/>
      <c r="C173" s="200"/>
      <c r="D173" s="200"/>
      <c r="E173" s="200"/>
      <c r="F173" s="200"/>
      <c r="G173" s="200"/>
      <c r="H173" s="203"/>
      <c r="I173" s="203"/>
      <c r="J173" s="203"/>
    </row>
    <row r="174" spans="1:10" ht="15.75">
      <c r="A174" s="200"/>
      <c r="B174" s="200"/>
      <c r="C174" s="200"/>
      <c r="D174" s="200"/>
      <c r="E174" s="200"/>
      <c r="F174" s="200"/>
      <c r="G174" s="200"/>
      <c r="H174" s="203"/>
      <c r="I174" s="203"/>
      <c r="J174" s="203"/>
    </row>
    <row r="175" spans="1:10" ht="15.75">
      <c r="A175" s="200"/>
      <c r="B175" s="200"/>
      <c r="C175" s="200"/>
      <c r="D175" s="200"/>
      <c r="E175" s="200"/>
      <c r="F175" s="200"/>
      <c r="G175" s="200"/>
      <c r="H175" s="203"/>
      <c r="I175" s="203"/>
      <c r="J175" s="203"/>
    </row>
    <row r="176" spans="1:10" ht="15.75">
      <c r="A176" s="200"/>
      <c r="B176" s="200"/>
      <c r="C176" s="200"/>
      <c r="D176" s="200"/>
      <c r="E176" s="200"/>
      <c r="F176" s="200"/>
      <c r="G176" s="200"/>
      <c r="H176" s="203"/>
      <c r="I176" s="203"/>
      <c r="J176" s="203"/>
    </row>
    <row r="177" spans="1:10" ht="15.75">
      <c r="A177" s="200"/>
      <c r="B177" s="200"/>
      <c r="C177" s="200"/>
      <c r="D177" s="200"/>
      <c r="E177" s="200"/>
      <c r="F177" s="200"/>
      <c r="G177" s="200"/>
      <c r="H177" s="203"/>
      <c r="I177" s="203"/>
      <c r="J177" s="203"/>
    </row>
    <row r="178" spans="1:10" ht="15.75">
      <c r="A178" s="200"/>
      <c r="B178" s="200"/>
      <c r="C178" s="200"/>
      <c r="D178" s="200"/>
      <c r="E178" s="200"/>
      <c r="F178" s="200"/>
      <c r="G178" s="200"/>
      <c r="H178" s="203"/>
      <c r="I178" s="203"/>
      <c r="J178" s="203"/>
    </row>
  </sheetData>
  <sheetProtection/>
  <mergeCells count="4">
    <mergeCell ref="B4:D4"/>
    <mergeCell ref="E4:G4"/>
    <mergeCell ref="H4:J4"/>
    <mergeCell ref="A1:J1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&amp;C22. melléklet a 6/2020. (VII.16.)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view="pageLayout" workbookViewId="0" topLeftCell="B1">
      <selection activeCell="M31" sqref="A1:M31"/>
    </sheetView>
  </sheetViews>
  <sheetFormatPr defaultColWidth="9.140625" defaultRowHeight="12.75"/>
  <cols>
    <col min="1" max="1" width="57.57421875" style="2" customWidth="1"/>
    <col min="2" max="13" width="17.00390625" style="2" customWidth="1"/>
    <col min="14" max="16384" width="9.140625" style="2" customWidth="1"/>
  </cols>
  <sheetData>
    <row r="1" spans="1:13" s="1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07" t="s">
        <v>86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.75">
      <c r="A3" s="407" t="s">
        <v>933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5.75">
      <c r="A4" s="11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.75">
      <c r="B5" s="385"/>
      <c r="C5" s="3"/>
      <c r="D5" s="3"/>
      <c r="E5" s="3"/>
      <c r="F5" s="385"/>
      <c r="G5" s="3"/>
      <c r="H5" s="3"/>
      <c r="I5" s="3"/>
      <c r="J5" s="385"/>
      <c r="K5" s="3"/>
      <c r="L5" s="3"/>
      <c r="M5" s="3"/>
    </row>
    <row r="6" spans="1:13" ht="63">
      <c r="A6" s="4" t="s">
        <v>11</v>
      </c>
      <c r="B6" s="12" t="s">
        <v>1107</v>
      </c>
      <c r="C6" s="12" t="s">
        <v>1110</v>
      </c>
      <c r="D6" s="12" t="s">
        <v>1111</v>
      </c>
      <c r="E6" s="12" t="s">
        <v>1112</v>
      </c>
      <c r="F6" s="12" t="s">
        <v>1108</v>
      </c>
      <c r="G6" s="12" t="s">
        <v>1113</v>
      </c>
      <c r="H6" s="12" t="s">
        <v>1114</v>
      </c>
      <c r="I6" s="12" t="s">
        <v>1115</v>
      </c>
      <c r="J6" s="12" t="s">
        <v>1109</v>
      </c>
      <c r="K6" s="12" t="s">
        <v>1116</v>
      </c>
      <c r="L6" s="12" t="s">
        <v>1117</v>
      </c>
      <c r="M6" s="12" t="s">
        <v>1118</v>
      </c>
    </row>
    <row r="7" spans="1:13" ht="15.75">
      <c r="A7" s="43" t="s">
        <v>144</v>
      </c>
      <c r="B7" s="10">
        <f aca="true" t="shared" si="0" ref="B7:I7">SUM(B8:B9)</f>
        <v>123472504</v>
      </c>
      <c r="C7" s="10">
        <f t="shared" si="0"/>
        <v>108268949</v>
      </c>
      <c r="D7" s="10">
        <f t="shared" si="0"/>
        <v>136784947</v>
      </c>
      <c r="E7" s="10">
        <f t="shared" si="0"/>
        <v>122343740</v>
      </c>
      <c r="F7" s="10">
        <f t="shared" si="0"/>
        <v>1356953</v>
      </c>
      <c r="G7" s="10">
        <f t="shared" si="0"/>
        <v>0</v>
      </c>
      <c r="H7" s="10">
        <f t="shared" si="0"/>
        <v>3635196</v>
      </c>
      <c r="I7" s="10">
        <f t="shared" si="0"/>
        <v>3635196</v>
      </c>
      <c r="J7" s="10">
        <f>B7+F7</f>
        <v>124829457</v>
      </c>
      <c r="K7" s="10">
        <f>C7+G7</f>
        <v>108268949</v>
      </c>
      <c r="L7" s="10">
        <f>D7+H7</f>
        <v>140420143</v>
      </c>
      <c r="M7" s="10">
        <f>E7+I7</f>
        <v>125978936</v>
      </c>
    </row>
    <row r="8" spans="1:13" ht="15.75">
      <c r="A8" s="9" t="s">
        <v>145</v>
      </c>
      <c r="B8" s="6">
        <v>91095577</v>
      </c>
      <c r="C8" s="6">
        <v>77010963</v>
      </c>
      <c r="D8" s="6">
        <v>90487116</v>
      </c>
      <c r="E8" s="6">
        <v>90487116</v>
      </c>
      <c r="F8" s="6"/>
      <c r="G8" s="6">
        <v>0</v>
      </c>
      <c r="H8" s="6">
        <v>0</v>
      </c>
      <c r="I8" s="6">
        <v>0</v>
      </c>
      <c r="J8" s="10">
        <f aca="true" t="shared" si="1" ref="J8:J30">B8+F8</f>
        <v>91095577</v>
      </c>
      <c r="K8" s="10">
        <f aca="true" t="shared" si="2" ref="K8:K30">C8+G8</f>
        <v>77010963</v>
      </c>
      <c r="L8" s="10">
        <f aca="true" t="shared" si="3" ref="L8:L30">D8+H8</f>
        <v>90487116</v>
      </c>
      <c r="M8" s="10">
        <f aca="true" t="shared" si="4" ref="M8:M30">E8+I8</f>
        <v>90487116</v>
      </c>
    </row>
    <row r="9" spans="1:13" ht="31.5">
      <c r="A9" s="26" t="s">
        <v>146</v>
      </c>
      <c r="B9" s="6">
        <v>32376927</v>
      </c>
      <c r="C9" s="6">
        <v>31257986</v>
      </c>
      <c r="D9" s="6">
        <v>46297831</v>
      </c>
      <c r="E9" s="6">
        <v>31856624</v>
      </c>
      <c r="F9" s="6">
        <v>1356953</v>
      </c>
      <c r="G9" s="6"/>
      <c r="H9" s="6">
        <v>3635196</v>
      </c>
      <c r="I9" s="6">
        <v>3635196</v>
      </c>
      <c r="J9" s="10">
        <f t="shared" si="1"/>
        <v>33733880</v>
      </c>
      <c r="K9" s="10">
        <f t="shared" si="2"/>
        <v>31257986</v>
      </c>
      <c r="L9" s="10">
        <f t="shared" si="3"/>
        <v>49933027</v>
      </c>
      <c r="M9" s="10">
        <f t="shared" si="4"/>
        <v>35491820</v>
      </c>
    </row>
    <row r="10" spans="1:13" ht="15.75">
      <c r="A10" s="37" t="s">
        <v>150</v>
      </c>
      <c r="B10" s="10">
        <v>0</v>
      </c>
      <c r="C10" s="10">
        <v>0</v>
      </c>
      <c r="D10" s="10">
        <v>0</v>
      </c>
      <c r="E10" s="10">
        <v>0</v>
      </c>
      <c r="F10" s="10"/>
      <c r="G10" s="10">
        <v>0</v>
      </c>
      <c r="H10" s="10">
        <v>0</v>
      </c>
      <c r="I10" s="10">
        <v>0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10">
        <f t="shared" si="4"/>
        <v>0</v>
      </c>
    </row>
    <row r="11" spans="1:13" ht="15.75">
      <c r="A11" s="37" t="s">
        <v>147</v>
      </c>
      <c r="B11" s="10">
        <v>10446233</v>
      </c>
      <c r="C11" s="10">
        <v>16600000</v>
      </c>
      <c r="D11" s="10">
        <v>16232804</v>
      </c>
      <c r="E11" s="10">
        <v>11769389</v>
      </c>
      <c r="F11" s="10"/>
      <c r="G11" s="10">
        <v>0</v>
      </c>
      <c r="H11" s="10">
        <v>0</v>
      </c>
      <c r="I11" s="10">
        <v>0</v>
      </c>
      <c r="J11" s="10">
        <f t="shared" si="1"/>
        <v>10446233</v>
      </c>
      <c r="K11" s="10">
        <f t="shared" si="2"/>
        <v>16600000</v>
      </c>
      <c r="L11" s="10">
        <f t="shared" si="3"/>
        <v>16232804</v>
      </c>
      <c r="M11" s="10">
        <f t="shared" si="4"/>
        <v>11769389</v>
      </c>
    </row>
    <row r="12" spans="1:13" ht="15.75">
      <c r="A12" s="37" t="s">
        <v>148</v>
      </c>
      <c r="B12" s="10">
        <v>20282990</v>
      </c>
      <c r="C12" s="10">
        <v>15260808</v>
      </c>
      <c r="D12" s="10">
        <v>17468050</v>
      </c>
      <c r="E12" s="10">
        <v>16829147</v>
      </c>
      <c r="F12" s="10">
        <v>1540</v>
      </c>
      <c r="G12" s="10">
        <v>0</v>
      </c>
      <c r="H12" s="10">
        <v>1</v>
      </c>
      <c r="I12" s="10">
        <v>1</v>
      </c>
      <c r="J12" s="10">
        <f t="shared" si="1"/>
        <v>20284530</v>
      </c>
      <c r="K12" s="10">
        <f t="shared" si="2"/>
        <v>15260808</v>
      </c>
      <c r="L12" s="10">
        <f t="shared" si="3"/>
        <v>17468051</v>
      </c>
      <c r="M12" s="10">
        <f t="shared" si="4"/>
        <v>16829148</v>
      </c>
    </row>
    <row r="13" spans="1:13" ht="15.75">
      <c r="A13" s="120" t="s">
        <v>112</v>
      </c>
      <c r="B13" s="10">
        <f aca="true" t="shared" si="5" ref="B13:I13">B7+B10+B11+B12</f>
        <v>154201727</v>
      </c>
      <c r="C13" s="10">
        <f t="shared" si="5"/>
        <v>140129757</v>
      </c>
      <c r="D13" s="10">
        <f t="shared" si="5"/>
        <v>170485801</v>
      </c>
      <c r="E13" s="10">
        <f t="shared" si="5"/>
        <v>150942276</v>
      </c>
      <c r="F13" s="10">
        <f t="shared" si="5"/>
        <v>1358493</v>
      </c>
      <c r="G13" s="10">
        <f t="shared" si="5"/>
        <v>0</v>
      </c>
      <c r="H13" s="10">
        <f t="shared" si="5"/>
        <v>3635197</v>
      </c>
      <c r="I13" s="10">
        <f t="shared" si="5"/>
        <v>3635197</v>
      </c>
      <c r="J13" s="10">
        <f t="shared" si="1"/>
        <v>155560220</v>
      </c>
      <c r="K13" s="10">
        <f t="shared" si="2"/>
        <v>140129757</v>
      </c>
      <c r="L13" s="10">
        <f t="shared" si="3"/>
        <v>174120998</v>
      </c>
      <c r="M13" s="10">
        <f t="shared" si="4"/>
        <v>154577473</v>
      </c>
    </row>
    <row r="14" spans="1:13" s="126" customFormat="1" ht="18.75" customHeight="1">
      <c r="A14" s="120" t="s">
        <v>4</v>
      </c>
      <c r="B14" s="110"/>
      <c r="C14" s="110"/>
      <c r="D14" s="110"/>
      <c r="E14" s="110"/>
      <c r="F14" s="110">
        <f>F13-'MÉRLEG KIADÁS'!F15</f>
        <v>-41939774</v>
      </c>
      <c r="G14" s="110">
        <f>G13-'MÉRLEG KIADÁS'!G15</f>
        <v>-44048000</v>
      </c>
      <c r="H14" s="110">
        <f>H13-'MÉRLEG KIADÁS'!H15</f>
        <v>-49996404</v>
      </c>
      <c r="I14" s="110">
        <f>I13-'MÉRLEG KIADÁS'!I15</f>
        <v>-48563283</v>
      </c>
      <c r="J14" s="110">
        <f>J13-'MÉRLEG KIADÁS'!J15</f>
        <v>24280097</v>
      </c>
      <c r="K14" s="110">
        <f>K13-'MÉRLEG KIADÁS'!K15</f>
        <v>-11582830</v>
      </c>
      <c r="L14" s="110">
        <f>L13-'MÉRLEG KIADÁS'!L15</f>
        <v>-21303940</v>
      </c>
      <c r="M14" s="110">
        <f>M13-'MÉRLEG KIADÁS'!M15</f>
        <v>-703023</v>
      </c>
    </row>
    <row r="15" spans="1:13" s="126" customFormat="1" ht="19.5" customHeight="1">
      <c r="A15" s="120" t="s">
        <v>5</v>
      </c>
      <c r="B15" s="101">
        <f>B13-'MÉRLEG KIADÁS'!B15</f>
        <v>66219871</v>
      </c>
      <c r="C15" s="101">
        <f>C13-'MÉRLEG KIADÁS'!C15</f>
        <v>32465170</v>
      </c>
      <c r="D15" s="101">
        <f>D13-'MÉRLEG KIADÁS'!D15</f>
        <v>28692464</v>
      </c>
      <c r="E15" s="101">
        <f>E13-'MÉRLEG KIADÁS'!E15</f>
        <v>47860260</v>
      </c>
      <c r="F15" s="101">
        <v>0</v>
      </c>
      <c r="G15" s="101">
        <v>0</v>
      </c>
      <c r="H15" s="101">
        <v>0</v>
      </c>
      <c r="I15" s="101">
        <v>0</v>
      </c>
      <c r="J15" s="101"/>
      <c r="K15" s="101"/>
      <c r="L15" s="101"/>
      <c r="M15" s="101"/>
    </row>
    <row r="16" spans="1:13" ht="31.5">
      <c r="A16" s="120" t="s">
        <v>155</v>
      </c>
      <c r="B16" s="110">
        <v>15739395</v>
      </c>
      <c r="C16" s="110">
        <v>12752733</v>
      </c>
      <c r="D16" s="110">
        <v>12752733</v>
      </c>
      <c r="E16" s="110">
        <v>12752733</v>
      </c>
      <c r="F16" s="110">
        <v>1545775</v>
      </c>
      <c r="G16" s="110"/>
      <c r="H16" s="110">
        <v>375216</v>
      </c>
      <c r="I16" s="110">
        <v>375216</v>
      </c>
      <c r="J16" s="10">
        <f t="shared" si="1"/>
        <v>17285170</v>
      </c>
      <c r="K16" s="10">
        <f t="shared" si="2"/>
        <v>12752733</v>
      </c>
      <c r="L16" s="10">
        <f t="shared" si="3"/>
        <v>13127949</v>
      </c>
      <c r="M16" s="10">
        <f t="shared" si="4"/>
        <v>13127949</v>
      </c>
    </row>
    <row r="17" spans="1:13" ht="31.5">
      <c r="A17" s="36" t="s">
        <v>153</v>
      </c>
      <c r="B17" s="110">
        <v>0</v>
      </c>
      <c r="C17" s="110">
        <v>0</v>
      </c>
      <c r="D17" s="110">
        <v>0</v>
      </c>
      <c r="E17" s="110">
        <v>0</v>
      </c>
      <c r="F17" s="110">
        <v>40849213</v>
      </c>
      <c r="G17" s="110">
        <v>44048000</v>
      </c>
      <c r="H17" s="110">
        <v>49996404</v>
      </c>
      <c r="I17" s="110">
        <v>49996404</v>
      </c>
      <c r="J17" s="10">
        <v>0</v>
      </c>
      <c r="K17" s="10">
        <v>0</v>
      </c>
      <c r="L17" s="10">
        <v>0</v>
      </c>
      <c r="M17" s="10">
        <v>0</v>
      </c>
    </row>
    <row r="18" spans="1:13" ht="15.75">
      <c r="A18" s="36" t="s">
        <v>120</v>
      </c>
      <c r="B18" s="110">
        <v>3080438</v>
      </c>
      <c r="C18" s="110">
        <v>0</v>
      </c>
      <c r="D18" s="110">
        <v>0</v>
      </c>
      <c r="E18" s="110">
        <v>3067044</v>
      </c>
      <c r="F18" s="110"/>
      <c r="G18" s="110"/>
      <c r="H18" s="110"/>
      <c r="I18" s="110"/>
      <c r="J18" s="10">
        <f t="shared" si="1"/>
        <v>3080438</v>
      </c>
      <c r="K18" s="10">
        <f t="shared" si="2"/>
        <v>0</v>
      </c>
      <c r="L18" s="10">
        <f t="shared" si="3"/>
        <v>0</v>
      </c>
      <c r="M18" s="10">
        <f t="shared" si="4"/>
        <v>3067044</v>
      </c>
    </row>
    <row r="19" spans="1:13" ht="15.75">
      <c r="A19" s="118" t="s">
        <v>0</v>
      </c>
      <c r="B19" s="119">
        <f aca="true" t="shared" si="6" ref="B19:M19">B13+B16+B17+B18</f>
        <v>173021560</v>
      </c>
      <c r="C19" s="119">
        <f t="shared" si="6"/>
        <v>152882490</v>
      </c>
      <c r="D19" s="119">
        <f t="shared" si="6"/>
        <v>183238534</v>
      </c>
      <c r="E19" s="119">
        <f t="shared" si="6"/>
        <v>166762053</v>
      </c>
      <c r="F19" s="119">
        <f t="shared" si="6"/>
        <v>43753481</v>
      </c>
      <c r="G19" s="119">
        <f t="shared" si="6"/>
        <v>44048000</v>
      </c>
      <c r="H19" s="119">
        <f t="shared" si="6"/>
        <v>54006817</v>
      </c>
      <c r="I19" s="119">
        <f t="shared" si="6"/>
        <v>54006817</v>
      </c>
      <c r="J19" s="119">
        <f t="shared" si="6"/>
        <v>175925828</v>
      </c>
      <c r="K19" s="119">
        <f t="shared" si="6"/>
        <v>152882490</v>
      </c>
      <c r="L19" s="119">
        <f t="shared" si="6"/>
        <v>187248947</v>
      </c>
      <c r="M19" s="119">
        <f t="shared" si="6"/>
        <v>170772466</v>
      </c>
    </row>
    <row r="20" spans="1:13" ht="19.5" customHeight="1">
      <c r="A20" s="43" t="s">
        <v>151</v>
      </c>
      <c r="B20" s="10">
        <v>125545701</v>
      </c>
      <c r="C20" s="10">
        <v>26881367</v>
      </c>
      <c r="D20" s="10">
        <v>113252702</v>
      </c>
      <c r="E20" s="10">
        <v>111439515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125545701</v>
      </c>
      <c r="K20" s="10">
        <f t="shared" si="2"/>
        <v>26881367</v>
      </c>
      <c r="L20" s="10">
        <f t="shared" si="3"/>
        <v>113252702</v>
      </c>
      <c r="M20" s="10">
        <f t="shared" si="4"/>
        <v>111439515</v>
      </c>
    </row>
    <row r="21" spans="1:13" ht="27.75" customHeight="1">
      <c r="A21" s="43" t="s">
        <v>149</v>
      </c>
      <c r="B21" s="10">
        <v>87360</v>
      </c>
      <c r="C21" s="10">
        <v>0</v>
      </c>
      <c r="D21" s="10">
        <v>0</v>
      </c>
      <c r="E21" s="10">
        <v>0</v>
      </c>
      <c r="F21" s="10"/>
      <c r="G21" s="10">
        <v>0</v>
      </c>
      <c r="H21" s="10">
        <v>0</v>
      </c>
      <c r="I21" s="10">
        <v>0</v>
      </c>
      <c r="J21" s="10">
        <f t="shared" si="1"/>
        <v>87360</v>
      </c>
      <c r="K21" s="10">
        <f t="shared" si="2"/>
        <v>0</v>
      </c>
      <c r="L21" s="10">
        <f t="shared" si="3"/>
        <v>0</v>
      </c>
      <c r="M21" s="10">
        <f t="shared" si="4"/>
        <v>0</v>
      </c>
    </row>
    <row r="22" spans="1:13" ht="15.75">
      <c r="A22" s="43" t="s">
        <v>152</v>
      </c>
      <c r="B22" s="10">
        <v>20400</v>
      </c>
      <c r="C22" s="10">
        <v>0</v>
      </c>
      <c r="D22" s="10">
        <v>23826352</v>
      </c>
      <c r="E22" s="10">
        <v>23826352</v>
      </c>
      <c r="F22" s="10"/>
      <c r="G22" s="10">
        <v>0</v>
      </c>
      <c r="H22" s="10">
        <v>0</v>
      </c>
      <c r="I22" s="10">
        <v>0</v>
      </c>
      <c r="J22" s="10">
        <f t="shared" si="1"/>
        <v>20400</v>
      </c>
      <c r="K22" s="10">
        <f t="shared" si="2"/>
        <v>0</v>
      </c>
      <c r="L22" s="10">
        <f t="shared" si="3"/>
        <v>23826352</v>
      </c>
      <c r="M22" s="10">
        <f t="shared" si="4"/>
        <v>23826352</v>
      </c>
    </row>
    <row r="23" spans="1:13" ht="15.75">
      <c r="A23" s="36" t="s">
        <v>120</v>
      </c>
      <c r="B23" s="37">
        <v>0</v>
      </c>
      <c r="C23" s="37">
        <v>0</v>
      </c>
      <c r="D23" s="37">
        <v>0</v>
      </c>
      <c r="E23" s="37">
        <v>0</v>
      </c>
      <c r="F23" s="37"/>
      <c r="G23" s="37">
        <v>0</v>
      </c>
      <c r="H23" s="37">
        <v>0</v>
      </c>
      <c r="I23" s="37">
        <v>0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</row>
    <row r="24" spans="1:13" ht="15.75">
      <c r="A24" s="120" t="s">
        <v>3</v>
      </c>
      <c r="B24" s="10">
        <f aca="true" t="shared" si="7" ref="B24:I24">B20+B21+B22+B23</f>
        <v>125653461</v>
      </c>
      <c r="C24" s="10">
        <f t="shared" si="7"/>
        <v>26881367</v>
      </c>
      <c r="D24" s="10">
        <f t="shared" si="7"/>
        <v>137079054</v>
      </c>
      <c r="E24" s="10">
        <f t="shared" si="7"/>
        <v>135265867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1"/>
        <v>125653461</v>
      </c>
      <c r="K24" s="10">
        <f t="shared" si="2"/>
        <v>26881367</v>
      </c>
      <c r="L24" s="10">
        <f t="shared" si="3"/>
        <v>137079054</v>
      </c>
      <c r="M24" s="10">
        <f t="shared" si="4"/>
        <v>135265867</v>
      </c>
    </row>
    <row r="25" spans="1:13" ht="25.5" customHeight="1">
      <c r="A25" s="120" t="s">
        <v>6</v>
      </c>
      <c r="B25" s="110">
        <f>B24-'MÉRLEG KIADÁS'!B26</f>
        <v>78327621</v>
      </c>
      <c r="C25" s="10">
        <f>C24-'MÉRLEG KIADÁS'!C26</f>
        <v>-211577741</v>
      </c>
      <c r="D25" s="110">
        <f>D24-'MÉRLEG KIADÁS'!D26</f>
        <v>-202231847</v>
      </c>
      <c r="E25" s="110">
        <f>E24-'MÉRLEG KIADÁS'!E26</f>
        <v>12439438</v>
      </c>
      <c r="F25" s="10"/>
      <c r="G25" s="10">
        <v>0</v>
      </c>
      <c r="H25" s="10">
        <v>0</v>
      </c>
      <c r="I25" s="10"/>
      <c r="J25" s="10">
        <f t="shared" si="1"/>
        <v>78327621</v>
      </c>
      <c r="K25" s="10">
        <f t="shared" si="2"/>
        <v>-211577741</v>
      </c>
      <c r="L25" s="110">
        <f>L24-'MÉRLEG KIADÁS'!L26</f>
        <v>-202231847</v>
      </c>
      <c r="M25" s="110">
        <f>M24-'MÉRLEG KIADÁS'!M26</f>
        <v>12439438</v>
      </c>
    </row>
    <row r="26" spans="1:13" ht="25.5" customHeight="1">
      <c r="A26" s="120" t="s">
        <v>7</v>
      </c>
      <c r="B26" s="110"/>
      <c r="C26" s="110"/>
      <c r="D26" s="9"/>
      <c r="E26" s="9"/>
      <c r="F26" s="110">
        <f>F24-'MÉRLEG KIADÁS'!F26</f>
        <v>-99998</v>
      </c>
      <c r="G26" s="110">
        <f>G24-'MÉRLEG KIADÁS'!G26</f>
        <v>0</v>
      </c>
      <c r="H26" s="110">
        <f>H24-'MÉRLEG KIADÁS'!H26</f>
        <v>0</v>
      </c>
      <c r="I26" s="110">
        <f>I24-'MÉRLEG KIADÁS'!I26</f>
        <v>0</v>
      </c>
      <c r="J26" s="110">
        <f>J24-'MÉRLEG KIADÁS'!J26</f>
        <v>78227623</v>
      </c>
      <c r="K26" s="110"/>
      <c r="L26" s="9"/>
      <c r="M26" s="9"/>
    </row>
    <row r="27" spans="1:13" ht="33" customHeight="1">
      <c r="A27" s="120" t="s">
        <v>156</v>
      </c>
      <c r="B27" s="10">
        <v>106836548</v>
      </c>
      <c r="C27" s="10">
        <v>213488276</v>
      </c>
      <c r="D27" s="10">
        <v>213488276</v>
      </c>
      <c r="E27" s="10">
        <v>213488276</v>
      </c>
      <c r="F27" s="10"/>
      <c r="G27" s="10">
        <v>0</v>
      </c>
      <c r="H27" s="10">
        <v>0</v>
      </c>
      <c r="I27" s="10">
        <v>0</v>
      </c>
      <c r="J27" s="10">
        <f t="shared" si="1"/>
        <v>106836548</v>
      </c>
      <c r="K27" s="10">
        <f t="shared" si="2"/>
        <v>213488276</v>
      </c>
      <c r="L27" s="10">
        <f t="shared" si="3"/>
        <v>213488276</v>
      </c>
      <c r="M27" s="10">
        <f t="shared" si="4"/>
        <v>213488276</v>
      </c>
    </row>
    <row r="28" spans="1:13" ht="31.5">
      <c r="A28" s="36" t="s">
        <v>153</v>
      </c>
      <c r="B28" s="110">
        <v>0</v>
      </c>
      <c r="C28" s="110">
        <v>0</v>
      </c>
      <c r="D28" s="110">
        <v>0</v>
      </c>
      <c r="E28" s="110">
        <v>0</v>
      </c>
      <c r="F28" s="110"/>
      <c r="G28" s="110">
        <v>0</v>
      </c>
      <c r="H28" s="110">
        <v>0</v>
      </c>
      <c r="I28" s="110">
        <v>0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</row>
    <row r="29" spans="1:13" ht="15.75">
      <c r="A29" s="36" t="s">
        <v>275</v>
      </c>
      <c r="B29" s="110">
        <v>0</v>
      </c>
      <c r="C29" s="110">
        <v>0</v>
      </c>
      <c r="D29" s="110">
        <v>0</v>
      </c>
      <c r="E29" s="110">
        <v>0</v>
      </c>
      <c r="F29" s="110"/>
      <c r="G29" s="110"/>
      <c r="H29" s="110"/>
      <c r="I29" s="1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</row>
    <row r="30" spans="1:13" ht="15.75">
      <c r="A30" s="118" t="s">
        <v>1</v>
      </c>
      <c r="B30" s="119">
        <f>B28+B24+B27+B29</f>
        <v>232490009</v>
      </c>
      <c r="C30" s="119">
        <f>C28+C24+C27+C29</f>
        <v>240369643</v>
      </c>
      <c r="D30" s="119">
        <f>D28+D24+D27+D29</f>
        <v>350567330</v>
      </c>
      <c r="E30" s="119">
        <f>E28+E24+E27+E29</f>
        <v>348754143</v>
      </c>
      <c r="F30" s="119">
        <f>F28+F24+F27</f>
        <v>0</v>
      </c>
      <c r="G30" s="119">
        <f>G28+G24+G27</f>
        <v>0</v>
      </c>
      <c r="H30" s="119">
        <f>H28+H24+H27</f>
        <v>0</v>
      </c>
      <c r="I30" s="119">
        <f>I28+I24+I27</f>
        <v>0</v>
      </c>
      <c r="J30" s="255">
        <f t="shared" si="1"/>
        <v>232490009</v>
      </c>
      <c r="K30" s="255">
        <f t="shared" si="2"/>
        <v>240369643</v>
      </c>
      <c r="L30" s="255">
        <f t="shared" si="3"/>
        <v>350567330</v>
      </c>
      <c r="M30" s="255">
        <f t="shared" si="4"/>
        <v>348754143</v>
      </c>
    </row>
    <row r="31" spans="1:13" ht="15.75">
      <c r="A31" s="4" t="s">
        <v>8</v>
      </c>
      <c r="B31" s="10">
        <f aca="true" t="shared" si="8" ref="B31:M31">B30+B19</f>
        <v>405511569</v>
      </c>
      <c r="C31" s="10">
        <f t="shared" si="8"/>
        <v>393252133</v>
      </c>
      <c r="D31" s="10">
        <f t="shared" si="8"/>
        <v>533805864</v>
      </c>
      <c r="E31" s="10">
        <f t="shared" si="8"/>
        <v>515516196</v>
      </c>
      <c r="F31" s="10">
        <f t="shared" si="8"/>
        <v>43753481</v>
      </c>
      <c r="G31" s="10">
        <f t="shared" si="8"/>
        <v>44048000</v>
      </c>
      <c r="H31" s="10">
        <f t="shared" si="8"/>
        <v>54006817</v>
      </c>
      <c r="I31" s="10">
        <f t="shared" si="8"/>
        <v>54006817</v>
      </c>
      <c r="J31" s="10">
        <f t="shared" si="8"/>
        <v>408415837</v>
      </c>
      <c r="K31" s="10">
        <f t="shared" si="8"/>
        <v>393252133</v>
      </c>
      <c r="L31" s="10">
        <f t="shared" si="8"/>
        <v>537816277</v>
      </c>
      <c r="M31" s="10">
        <f t="shared" si="8"/>
        <v>519526609</v>
      </c>
    </row>
  </sheetData>
  <sheetProtection/>
  <mergeCells count="2">
    <mergeCell ref="A3:M3"/>
    <mergeCell ref="A2:M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&amp;C23. melléklet a  6/2020.(VII.16.)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9"/>
  <sheetViews>
    <sheetView view="pageLayout" workbookViewId="0" topLeftCell="A1">
      <selection activeCell="M29" sqref="A1:M29"/>
    </sheetView>
  </sheetViews>
  <sheetFormatPr defaultColWidth="9.140625" defaultRowHeight="12.75"/>
  <cols>
    <col min="1" max="1" width="72.8515625" style="2" customWidth="1"/>
    <col min="2" max="13" width="18.140625" style="3" customWidth="1"/>
    <col min="14" max="16384" width="9.140625" style="2" customWidth="1"/>
  </cols>
  <sheetData>
    <row r="1" spans="1:13" s="1" customFormat="1" ht="15.75">
      <c r="A1" s="407" t="s">
        <v>86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5.75">
      <c r="A2" s="407" t="s">
        <v>932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.75">
      <c r="A3" s="11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0" ht="15.75">
      <c r="B4" s="385"/>
      <c r="F4" s="385"/>
      <c r="J4" s="385"/>
    </row>
    <row r="5" spans="1:13" ht="63">
      <c r="A5" s="4" t="s">
        <v>11</v>
      </c>
      <c r="B5" s="12" t="s">
        <v>1107</v>
      </c>
      <c r="C5" s="12" t="s">
        <v>1110</v>
      </c>
      <c r="D5" s="12" t="s">
        <v>1111</v>
      </c>
      <c r="E5" s="12" t="s">
        <v>1112</v>
      </c>
      <c r="F5" s="12" t="s">
        <v>1108</v>
      </c>
      <c r="G5" s="12" t="s">
        <v>1113</v>
      </c>
      <c r="H5" s="12" t="s">
        <v>1114</v>
      </c>
      <c r="I5" s="12" t="s">
        <v>1115</v>
      </c>
      <c r="J5" s="12" t="s">
        <v>1109</v>
      </c>
      <c r="K5" s="12" t="s">
        <v>1116</v>
      </c>
      <c r="L5" s="12" t="s">
        <v>1119</v>
      </c>
      <c r="M5" s="12" t="s">
        <v>1118</v>
      </c>
    </row>
    <row r="6" spans="1:13" ht="15.75">
      <c r="A6" s="13" t="s">
        <v>132</v>
      </c>
      <c r="B6" s="10">
        <v>24671727</v>
      </c>
      <c r="C6" s="10">
        <v>29677279</v>
      </c>
      <c r="D6" s="10">
        <v>37933473</v>
      </c>
      <c r="E6" s="10">
        <v>29397074</v>
      </c>
      <c r="F6" s="10">
        <v>29755275</v>
      </c>
      <c r="G6" s="10">
        <v>29306000</v>
      </c>
      <c r="H6" s="10">
        <v>37266032</v>
      </c>
      <c r="I6" s="10">
        <v>37033281</v>
      </c>
      <c r="J6" s="10">
        <f>F6+B6</f>
        <v>54427002</v>
      </c>
      <c r="K6" s="10">
        <f>C6+G6</f>
        <v>58983279</v>
      </c>
      <c r="L6" s="10">
        <f>D6+H6</f>
        <v>75199505</v>
      </c>
      <c r="M6" s="10">
        <f>E6+I6</f>
        <v>66430355</v>
      </c>
    </row>
    <row r="7" spans="1:13" ht="15.75">
      <c r="A7" s="13" t="s">
        <v>133</v>
      </c>
      <c r="B7" s="10">
        <v>4396351</v>
      </c>
      <c r="C7" s="10">
        <v>5004171</v>
      </c>
      <c r="D7" s="10">
        <v>6451732</v>
      </c>
      <c r="E7" s="10">
        <v>4799168</v>
      </c>
      <c r="F7" s="10">
        <v>5998118</v>
      </c>
      <c r="G7" s="10">
        <v>5612000</v>
      </c>
      <c r="H7" s="10">
        <v>7105933</v>
      </c>
      <c r="I7" s="10">
        <v>6887043</v>
      </c>
      <c r="J7" s="10">
        <f aca="true" t="shared" si="0" ref="J7:J29">F7+B7</f>
        <v>10394469</v>
      </c>
      <c r="K7" s="10">
        <f aca="true" t="shared" si="1" ref="K7:K29">C7+G7</f>
        <v>10616171</v>
      </c>
      <c r="L7" s="10">
        <f aca="true" t="shared" si="2" ref="L7:L29">D7+H7</f>
        <v>13557665</v>
      </c>
      <c r="M7" s="10">
        <f aca="true" t="shared" si="3" ref="M7:M29">E7+I7</f>
        <v>11686211</v>
      </c>
    </row>
    <row r="8" spans="1:13" ht="15.75">
      <c r="A8" s="13" t="s">
        <v>134</v>
      </c>
      <c r="B8" s="10">
        <v>34370567</v>
      </c>
      <c r="C8" s="10">
        <v>45032984</v>
      </c>
      <c r="D8" s="10">
        <v>60883379</v>
      </c>
      <c r="E8" s="10">
        <v>45592260</v>
      </c>
      <c r="F8" s="10">
        <v>7544874</v>
      </c>
      <c r="G8" s="10">
        <v>9130000</v>
      </c>
      <c r="H8" s="10">
        <v>9259636</v>
      </c>
      <c r="I8" s="10">
        <v>8278156</v>
      </c>
      <c r="J8" s="10">
        <f t="shared" si="0"/>
        <v>41915441</v>
      </c>
      <c r="K8" s="10">
        <f t="shared" si="1"/>
        <v>54162984</v>
      </c>
      <c r="L8" s="10">
        <f t="shared" si="2"/>
        <v>70143015</v>
      </c>
      <c r="M8" s="10">
        <f t="shared" si="3"/>
        <v>53870416</v>
      </c>
    </row>
    <row r="9" spans="1:13" ht="15.75">
      <c r="A9" s="13" t="s">
        <v>113</v>
      </c>
      <c r="B9" s="10">
        <v>1078200</v>
      </c>
      <c r="C9" s="10">
        <v>1618833</v>
      </c>
      <c r="D9" s="10">
        <v>1618833</v>
      </c>
      <c r="E9" s="10">
        <v>798200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1078200</v>
      </c>
      <c r="K9" s="10">
        <f t="shared" si="1"/>
        <v>1618833</v>
      </c>
      <c r="L9" s="10">
        <f t="shared" si="2"/>
        <v>1618833</v>
      </c>
      <c r="M9" s="10">
        <f t="shared" si="3"/>
        <v>798200</v>
      </c>
    </row>
    <row r="10" spans="1:13" ht="15.75">
      <c r="A10" s="13" t="s">
        <v>135</v>
      </c>
      <c r="B10" s="10">
        <f>SUM(B11:B14)</f>
        <v>23465011</v>
      </c>
      <c r="C10" s="10">
        <f aca="true" t="shared" si="4" ref="C10:I10">SUM(C11:C14)</f>
        <v>26331320</v>
      </c>
      <c r="D10" s="10">
        <f t="shared" si="4"/>
        <v>34905920</v>
      </c>
      <c r="E10" s="10">
        <f t="shared" si="4"/>
        <v>22495314</v>
      </c>
      <c r="F10" s="10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10">
        <f t="shared" si="0"/>
        <v>23465011</v>
      </c>
      <c r="K10" s="10">
        <f t="shared" si="1"/>
        <v>26331320</v>
      </c>
      <c r="L10" s="10">
        <f t="shared" si="2"/>
        <v>34905920</v>
      </c>
      <c r="M10" s="10">
        <f t="shared" si="3"/>
        <v>22495314</v>
      </c>
    </row>
    <row r="11" spans="1:13" ht="15.75">
      <c r="A11" s="5" t="s">
        <v>136</v>
      </c>
      <c r="B11" s="6">
        <v>14629995</v>
      </c>
      <c r="C11" s="6">
        <v>24131320</v>
      </c>
      <c r="D11" s="6">
        <v>24131320</v>
      </c>
      <c r="E11" s="6">
        <v>12235714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14629995</v>
      </c>
      <c r="K11" s="10">
        <f t="shared" si="1"/>
        <v>24131320</v>
      </c>
      <c r="L11" s="10">
        <f t="shared" si="2"/>
        <v>24131320</v>
      </c>
      <c r="M11" s="10">
        <f t="shared" si="3"/>
        <v>12235714</v>
      </c>
    </row>
    <row r="12" spans="1:13" ht="15.75">
      <c r="A12" s="5" t="s">
        <v>137</v>
      </c>
      <c r="B12" s="6">
        <v>8623568</v>
      </c>
      <c r="C12" s="6">
        <v>2200000</v>
      </c>
      <c r="D12" s="6">
        <v>10774600</v>
      </c>
      <c r="E12" s="6">
        <v>10259600</v>
      </c>
      <c r="F12" s="6">
        <v>0</v>
      </c>
      <c r="G12" s="6">
        <v>0</v>
      </c>
      <c r="H12" s="6">
        <v>0</v>
      </c>
      <c r="I12" s="6">
        <v>0</v>
      </c>
      <c r="J12" s="10">
        <f t="shared" si="0"/>
        <v>8623568</v>
      </c>
      <c r="K12" s="10">
        <f t="shared" si="1"/>
        <v>2200000</v>
      </c>
      <c r="L12" s="10">
        <f t="shared" si="2"/>
        <v>10774600</v>
      </c>
      <c r="M12" s="10">
        <f t="shared" si="3"/>
        <v>10259600</v>
      </c>
    </row>
    <row r="13" spans="1:13" ht="15.75">
      <c r="A13" s="5" t="s">
        <v>243</v>
      </c>
      <c r="B13" s="6">
        <v>211448</v>
      </c>
      <c r="C13" s="6">
        <v>0</v>
      </c>
      <c r="D13" s="6">
        <v>0</v>
      </c>
      <c r="E13" s="6">
        <v>0</v>
      </c>
      <c r="F13" s="6">
        <v>0</v>
      </c>
      <c r="G13" s="6"/>
      <c r="H13" s="6">
        <v>0</v>
      </c>
      <c r="I13" s="6">
        <v>0</v>
      </c>
      <c r="J13" s="10">
        <f t="shared" si="0"/>
        <v>211448</v>
      </c>
      <c r="K13" s="10">
        <f t="shared" si="1"/>
        <v>0</v>
      </c>
      <c r="L13" s="10">
        <f t="shared" si="2"/>
        <v>0</v>
      </c>
      <c r="M13" s="10">
        <f t="shared" si="3"/>
        <v>0</v>
      </c>
    </row>
    <row r="14" spans="1:13" ht="15.75" hidden="1">
      <c r="A14" s="5" t="s">
        <v>593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0">
        <f t="shared" si="0"/>
        <v>0</v>
      </c>
      <c r="K14" s="10">
        <f t="shared" si="1"/>
        <v>0</v>
      </c>
      <c r="L14" s="10">
        <f t="shared" si="2"/>
        <v>0</v>
      </c>
      <c r="M14" s="10">
        <f t="shared" si="3"/>
        <v>0</v>
      </c>
    </row>
    <row r="15" spans="1:13" s="109" customFormat="1" ht="15.75">
      <c r="A15" s="256" t="s">
        <v>110</v>
      </c>
      <c r="B15" s="255">
        <f aca="true" t="shared" si="5" ref="B15:I15">B6+B7+B8+B9+B10</f>
        <v>87981856</v>
      </c>
      <c r="C15" s="255">
        <f t="shared" si="5"/>
        <v>107664587</v>
      </c>
      <c r="D15" s="255">
        <f t="shared" si="5"/>
        <v>141793337</v>
      </c>
      <c r="E15" s="255">
        <f t="shared" si="5"/>
        <v>103082016</v>
      </c>
      <c r="F15" s="255">
        <f t="shared" si="5"/>
        <v>43298267</v>
      </c>
      <c r="G15" s="255">
        <f t="shared" si="5"/>
        <v>44048000</v>
      </c>
      <c r="H15" s="255">
        <f t="shared" si="5"/>
        <v>53631601</v>
      </c>
      <c r="I15" s="255">
        <f t="shared" si="5"/>
        <v>52198480</v>
      </c>
      <c r="J15" s="255">
        <f t="shared" si="0"/>
        <v>131280123</v>
      </c>
      <c r="K15" s="255">
        <f t="shared" si="1"/>
        <v>151712587</v>
      </c>
      <c r="L15" s="255">
        <f t="shared" si="2"/>
        <v>195424938</v>
      </c>
      <c r="M15" s="255">
        <f t="shared" si="3"/>
        <v>155280496</v>
      </c>
    </row>
    <row r="16" spans="1:13" s="109" customFormat="1" ht="15.75">
      <c r="A16" s="36" t="s">
        <v>154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10">
        <f t="shared" si="3"/>
        <v>0</v>
      </c>
    </row>
    <row r="17" spans="1:13" s="109" customFormat="1" ht="15.75">
      <c r="A17" s="36" t="s">
        <v>119</v>
      </c>
      <c r="B17" s="10">
        <v>3113651</v>
      </c>
      <c r="C17" s="10">
        <v>3080438</v>
      </c>
      <c r="D17" s="10">
        <v>3080438</v>
      </c>
      <c r="E17" s="10">
        <v>3080438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3113651</v>
      </c>
      <c r="K17" s="10">
        <f t="shared" si="1"/>
        <v>3080438</v>
      </c>
      <c r="L17" s="10">
        <f t="shared" si="2"/>
        <v>3080438</v>
      </c>
      <c r="M17" s="10">
        <f t="shared" si="3"/>
        <v>3080438</v>
      </c>
    </row>
    <row r="18" spans="1:13" ht="24.75" customHeight="1">
      <c r="A18" s="118" t="s">
        <v>0</v>
      </c>
      <c r="B18" s="119">
        <f aca="true" t="shared" si="6" ref="B18:I18">B15+B16+B17</f>
        <v>91095507</v>
      </c>
      <c r="C18" s="119">
        <f t="shared" si="6"/>
        <v>110745025</v>
      </c>
      <c r="D18" s="119">
        <f t="shared" si="6"/>
        <v>144873775</v>
      </c>
      <c r="E18" s="119">
        <f t="shared" si="6"/>
        <v>106162454</v>
      </c>
      <c r="F18" s="119">
        <f t="shared" si="6"/>
        <v>43298267</v>
      </c>
      <c r="G18" s="119">
        <f t="shared" si="6"/>
        <v>44048000</v>
      </c>
      <c r="H18" s="119">
        <f t="shared" si="6"/>
        <v>53631601</v>
      </c>
      <c r="I18" s="119">
        <f t="shared" si="6"/>
        <v>52198480</v>
      </c>
      <c r="J18" s="255">
        <f t="shared" si="0"/>
        <v>134393774</v>
      </c>
      <c r="K18" s="255">
        <f t="shared" si="1"/>
        <v>154793025</v>
      </c>
      <c r="L18" s="255">
        <f t="shared" si="2"/>
        <v>198505376</v>
      </c>
      <c r="M18" s="255">
        <f t="shared" si="3"/>
        <v>158360934</v>
      </c>
    </row>
    <row r="19" spans="1:13" ht="20.25" customHeight="1">
      <c r="A19" s="13" t="s">
        <v>139</v>
      </c>
      <c r="B19" s="10">
        <v>23601404</v>
      </c>
      <c r="C19" s="10">
        <v>108752889</v>
      </c>
      <c r="D19" s="10">
        <v>209604682</v>
      </c>
      <c r="E19" s="10">
        <v>39591759</v>
      </c>
      <c r="F19" s="10">
        <v>99998</v>
      </c>
      <c r="G19" s="10"/>
      <c r="H19" s="10">
        <v>0</v>
      </c>
      <c r="I19" s="10">
        <v>0</v>
      </c>
      <c r="J19" s="10">
        <f t="shared" si="0"/>
        <v>23701402</v>
      </c>
      <c r="K19" s="10">
        <f t="shared" si="1"/>
        <v>108752889</v>
      </c>
      <c r="L19" s="10">
        <f t="shared" si="2"/>
        <v>209604682</v>
      </c>
      <c r="M19" s="10">
        <f t="shared" si="3"/>
        <v>39591759</v>
      </c>
    </row>
    <row r="20" spans="1:13" ht="15.75">
      <c r="A20" s="13" t="s">
        <v>140</v>
      </c>
      <c r="B20" s="10">
        <v>23724436</v>
      </c>
      <c r="C20" s="10">
        <v>104899996</v>
      </c>
      <c r="D20" s="10">
        <v>104899996</v>
      </c>
      <c r="E20" s="10">
        <v>60338085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23724436</v>
      </c>
      <c r="K20" s="10">
        <f t="shared" si="1"/>
        <v>104899996</v>
      </c>
      <c r="L20" s="10">
        <f t="shared" si="2"/>
        <v>104899996</v>
      </c>
      <c r="M20" s="10">
        <f t="shared" si="3"/>
        <v>60338085</v>
      </c>
    </row>
    <row r="21" spans="1:13" ht="15.75">
      <c r="A21" s="13" t="s">
        <v>141</v>
      </c>
      <c r="B21" s="10">
        <f>SUM(B22:B24)</f>
        <v>0</v>
      </c>
      <c r="C21" s="10">
        <f aca="true" t="shared" si="7" ref="C21:I21">SUM(C22:C24)</f>
        <v>24806223</v>
      </c>
      <c r="D21" s="10">
        <f>SUM(D22:D24)</f>
        <v>24806223</v>
      </c>
      <c r="E21" s="10">
        <f t="shared" si="7"/>
        <v>22896585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0"/>
        <v>0</v>
      </c>
      <c r="K21" s="10">
        <f t="shared" si="1"/>
        <v>24806223</v>
      </c>
      <c r="L21" s="10">
        <f t="shared" si="2"/>
        <v>24806223</v>
      </c>
      <c r="M21" s="10">
        <f t="shared" si="3"/>
        <v>22896585</v>
      </c>
    </row>
    <row r="22" spans="1:13" ht="15.75">
      <c r="A22" s="5" t="s">
        <v>142</v>
      </c>
      <c r="B22" s="6">
        <v>0</v>
      </c>
      <c r="C22" s="6">
        <v>24806223</v>
      </c>
      <c r="D22" s="6">
        <v>24806223</v>
      </c>
      <c r="E22" s="6">
        <v>22896585</v>
      </c>
      <c r="F22" s="6">
        <v>0</v>
      </c>
      <c r="G22" s="6">
        <v>0</v>
      </c>
      <c r="H22" s="6">
        <v>0</v>
      </c>
      <c r="I22" s="6">
        <v>0</v>
      </c>
      <c r="J22" s="10">
        <f t="shared" si="0"/>
        <v>0</v>
      </c>
      <c r="K22" s="10">
        <f t="shared" si="1"/>
        <v>24806223</v>
      </c>
      <c r="L22" s="10">
        <f t="shared" si="2"/>
        <v>24806223</v>
      </c>
      <c r="M22" s="10">
        <f t="shared" si="3"/>
        <v>22896585</v>
      </c>
    </row>
    <row r="23" spans="1:13" ht="15.75">
      <c r="A23" s="5" t="s">
        <v>143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0">
        <f t="shared" si="0"/>
        <v>0</v>
      </c>
      <c r="K23" s="10">
        <f t="shared" si="1"/>
        <v>0</v>
      </c>
      <c r="L23" s="10">
        <f t="shared" si="2"/>
        <v>0</v>
      </c>
      <c r="M23" s="10">
        <f t="shared" si="3"/>
        <v>0</v>
      </c>
    </row>
    <row r="24" spans="1:13" ht="15.75">
      <c r="A24" s="5" t="s">
        <v>138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">
        <f t="shared" si="0"/>
        <v>0</v>
      </c>
      <c r="K24" s="10">
        <f t="shared" si="1"/>
        <v>0</v>
      </c>
      <c r="L24" s="10">
        <f t="shared" si="2"/>
        <v>0</v>
      </c>
      <c r="M24" s="10">
        <f t="shared" si="3"/>
        <v>0</v>
      </c>
    </row>
    <row r="25" spans="1:13" ht="47.25" hidden="1">
      <c r="A25" s="5" t="s">
        <v>75</v>
      </c>
      <c r="B25" s="6" t="e">
        <f>#REF!+#REF!</f>
        <v>#REF!</v>
      </c>
      <c r="C25" s="6" t="e">
        <f>#REF!+#REF!</f>
        <v>#REF!</v>
      </c>
      <c r="D25" s="6" t="e">
        <f>#REF!+#REF!</f>
        <v>#REF!</v>
      </c>
      <c r="E25" s="6" t="e">
        <f>#REF!+#REF!</f>
        <v>#REF!</v>
      </c>
      <c r="F25" s="6" t="e">
        <f>#REF!+#REF!</f>
        <v>#REF!</v>
      </c>
      <c r="G25" s="6" t="e">
        <f>#REF!+#REF!</f>
        <v>#REF!</v>
      </c>
      <c r="H25" s="6" t="e">
        <f>#REF!+#REF!</f>
        <v>#REF!</v>
      </c>
      <c r="I25" s="6" t="e">
        <f>#REF!+#REF!</f>
        <v>#REF!</v>
      </c>
      <c r="J25" s="10" t="e">
        <f t="shared" si="0"/>
        <v>#REF!</v>
      </c>
      <c r="K25" s="10" t="e">
        <f t="shared" si="1"/>
        <v>#REF!</v>
      </c>
      <c r="L25" s="10" t="e">
        <f t="shared" si="2"/>
        <v>#REF!</v>
      </c>
      <c r="M25" s="10" t="e">
        <f t="shared" si="3"/>
        <v>#REF!</v>
      </c>
    </row>
    <row r="26" spans="1:13" s="1" customFormat="1" ht="15.75">
      <c r="A26" s="256" t="s">
        <v>111</v>
      </c>
      <c r="B26" s="255">
        <f aca="true" t="shared" si="8" ref="B26:I26">B19+B20+B21</f>
        <v>47325840</v>
      </c>
      <c r="C26" s="255">
        <f t="shared" si="8"/>
        <v>238459108</v>
      </c>
      <c r="D26" s="255">
        <f t="shared" si="8"/>
        <v>339310901</v>
      </c>
      <c r="E26" s="255">
        <f t="shared" si="8"/>
        <v>122826429</v>
      </c>
      <c r="F26" s="255">
        <f t="shared" si="8"/>
        <v>99998</v>
      </c>
      <c r="G26" s="255">
        <f t="shared" si="8"/>
        <v>0</v>
      </c>
      <c r="H26" s="255">
        <f t="shared" si="8"/>
        <v>0</v>
      </c>
      <c r="I26" s="255">
        <f t="shared" si="8"/>
        <v>0</v>
      </c>
      <c r="J26" s="255">
        <f t="shared" si="0"/>
        <v>47425838</v>
      </c>
      <c r="K26" s="255">
        <f t="shared" si="1"/>
        <v>238459108</v>
      </c>
      <c r="L26" s="255">
        <f t="shared" si="2"/>
        <v>339310901</v>
      </c>
      <c r="M26" s="255">
        <f t="shared" si="3"/>
        <v>122826429</v>
      </c>
    </row>
    <row r="27" spans="1:13" s="1" customFormat="1" ht="15.75">
      <c r="A27" s="36" t="s">
        <v>119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  <c r="K27" s="10">
        <f t="shared" si="1"/>
        <v>0</v>
      </c>
      <c r="L27" s="10">
        <f t="shared" si="2"/>
        <v>0</v>
      </c>
      <c r="M27" s="10">
        <f t="shared" si="3"/>
        <v>0</v>
      </c>
    </row>
    <row r="28" spans="1:13" ht="24" customHeight="1">
      <c r="A28" s="118" t="s">
        <v>1</v>
      </c>
      <c r="B28" s="119">
        <f aca="true" t="shared" si="9" ref="B28:I28">B26+B27</f>
        <v>47325840</v>
      </c>
      <c r="C28" s="119">
        <f t="shared" si="9"/>
        <v>238459108</v>
      </c>
      <c r="D28" s="119">
        <f t="shared" si="9"/>
        <v>339310901</v>
      </c>
      <c r="E28" s="119">
        <f t="shared" si="9"/>
        <v>122826429</v>
      </c>
      <c r="F28" s="119">
        <f t="shared" si="9"/>
        <v>99998</v>
      </c>
      <c r="G28" s="119">
        <f t="shared" si="9"/>
        <v>0</v>
      </c>
      <c r="H28" s="119">
        <f t="shared" si="9"/>
        <v>0</v>
      </c>
      <c r="I28" s="119">
        <f t="shared" si="9"/>
        <v>0</v>
      </c>
      <c r="J28" s="255">
        <f t="shared" si="0"/>
        <v>47425838</v>
      </c>
      <c r="K28" s="255">
        <f t="shared" si="1"/>
        <v>238459108</v>
      </c>
      <c r="L28" s="255">
        <f t="shared" si="2"/>
        <v>339310901</v>
      </c>
      <c r="M28" s="255">
        <f t="shared" si="3"/>
        <v>122826429</v>
      </c>
    </row>
    <row r="29" spans="1:13" ht="36" customHeight="1">
      <c r="A29" s="15" t="s">
        <v>2</v>
      </c>
      <c r="B29" s="11">
        <f aca="true" t="shared" si="10" ref="B29:I29">B18+B28</f>
        <v>138421347</v>
      </c>
      <c r="C29" s="11">
        <f t="shared" si="10"/>
        <v>349204133</v>
      </c>
      <c r="D29" s="11">
        <f t="shared" si="10"/>
        <v>484184676</v>
      </c>
      <c r="E29" s="11">
        <f t="shared" si="10"/>
        <v>228988883</v>
      </c>
      <c r="F29" s="11">
        <f t="shared" si="10"/>
        <v>43398265</v>
      </c>
      <c r="G29" s="11">
        <f t="shared" si="10"/>
        <v>44048000</v>
      </c>
      <c r="H29" s="11">
        <f t="shared" si="10"/>
        <v>53631601</v>
      </c>
      <c r="I29" s="11">
        <f t="shared" si="10"/>
        <v>52198480</v>
      </c>
      <c r="J29" s="10">
        <f t="shared" si="0"/>
        <v>181819612</v>
      </c>
      <c r="K29" s="10">
        <f t="shared" si="1"/>
        <v>393252133</v>
      </c>
      <c r="L29" s="10">
        <f t="shared" si="2"/>
        <v>537816277</v>
      </c>
      <c r="M29" s="10">
        <f t="shared" si="3"/>
        <v>281187363</v>
      </c>
    </row>
  </sheetData>
  <sheetProtection/>
  <mergeCells count="2">
    <mergeCell ref="A2:M2"/>
    <mergeCell ref="A1:M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&amp;C23. melléklet a  6/2020. (VII.16.)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S29"/>
  <sheetViews>
    <sheetView view="pageLayout" workbookViewId="0" topLeftCell="A1">
      <selection activeCell="I29" sqref="A1:I29"/>
    </sheetView>
  </sheetViews>
  <sheetFormatPr defaultColWidth="9.140625" defaultRowHeight="12.75"/>
  <cols>
    <col min="1" max="1" width="46.28125" style="18" customWidth="1"/>
    <col min="2" max="2" width="16.57421875" style="18" customWidth="1"/>
    <col min="3" max="3" width="13.00390625" style="18" customWidth="1"/>
    <col min="4" max="4" width="18.140625" style="18" customWidth="1"/>
    <col min="5" max="5" width="16.28125" style="18" customWidth="1"/>
    <col min="6" max="6" width="17.421875" style="18" customWidth="1"/>
    <col min="7" max="7" width="22.28125" style="18" customWidth="1"/>
    <col min="8" max="8" width="22.140625" style="18" customWidth="1"/>
    <col min="9" max="9" width="21.7109375" style="18" customWidth="1"/>
    <col min="10" max="42" width="9.140625" style="105" customWidth="1"/>
    <col min="43" max="16384" width="9.140625" style="18" customWidth="1"/>
  </cols>
  <sheetData>
    <row r="1" spans="1:9" ht="13.5">
      <c r="A1" s="436" t="s">
        <v>88</v>
      </c>
      <c r="B1" s="408"/>
      <c r="C1" s="408"/>
      <c r="D1" s="408"/>
      <c r="E1" s="408"/>
      <c r="F1" s="408"/>
      <c r="G1" s="408"/>
      <c r="H1" s="408"/>
      <c r="I1" s="408"/>
    </row>
    <row r="2" spans="1:9" ht="13.5">
      <c r="A2" s="407" t="s">
        <v>933</v>
      </c>
      <c r="B2" s="408"/>
      <c r="C2" s="408"/>
      <c r="D2" s="408"/>
      <c r="E2" s="408"/>
      <c r="F2" s="408"/>
      <c r="G2" s="408"/>
      <c r="H2" s="408"/>
      <c r="I2" s="408"/>
    </row>
    <row r="3" spans="1:9" ht="15.75">
      <c r="A3" s="47"/>
      <c r="B3" s="48"/>
      <c r="C3" s="48"/>
      <c r="D3" s="48"/>
      <c r="E3" s="48"/>
      <c r="F3" s="48"/>
      <c r="G3" s="48"/>
      <c r="H3" s="48"/>
      <c r="I3" s="27"/>
    </row>
    <row r="4" spans="1:9" ht="24.75">
      <c r="A4" s="46" t="s">
        <v>41</v>
      </c>
      <c r="B4" s="49" t="s">
        <v>42</v>
      </c>
      <c r="C4" s="49" t="s">
        <v>43</v>
      </c>
      <c r="D4" s="49" t="s">
        <v>1120</v>
      </c>
      <c r="E4" s="49" t="s">
        <v>1077</v>
      </c>
      <c r="F4" s="49" t="s">
        <v>1121</v>
      </c>
      <c r="G4" s="49" t="s">
        <v>1122</v>
      </c>
      <c r="H4" s="49" t="s">
        <v>1123</v>
      </c>
      <c r="I4" s="49" t="s">
        <v>17</v>
      </c>
    </row>
    <row r="5" spans="1:9" ht="12.75">
      <c r="A5" s="32"/>
      <c r="B5" s="32"/>
      <c r="C5" s="29"/>
      <c r="D5" s="29"/>
      <c r="E5" s="29"/>
      <c r="F5" s="29"/>
      <c r="G5" s="29"/>
      <c r="H5" s="29"/>
      <c r="I5" s="29"/>
    </row>
    <row r="6" spans="1:9" ht="12.75">
      <c r="A6" s="32"/>
      <c r="B6" s="32"/>
      <c r="C6" s="29"/>
      <c r="D6" s="29"/>
      <c r="E6" s="29"/>
      <c r="F6" s="29"/>
      <c r="G6" s="29"/>
      <c r="H6" s="29"/>
      <c r="I6" s="29"/>
    </row>
    <row r="7" spans="1:9" ht="12.75">
      <c r="A7" s="32"/>
      <c r="B7" s="32"/>
      <c r="C7" s="29"/>
      <c r="D7" s="29"/>
      <c r="E7" s="29"/>
      <c r="F7" s="29"/>
      <c r="G7" s="29"/>
      <c r="H7" s="29"/>
      <c r="I7" s="29"/>
    </row>
    <row r="8" spans="1:9" ht="12.75">
      <c r="A8" s="32"/>
      <c r="B8" s="32"/>
      <c r="C8" s="29"/>
      <c r="D8" s="29"/>
      <c r="E8" s="29"/>
      <c r="F8" s="29"/>
      <c r="G8" s="29"/>
      <c r="H8" s="29"/>
      <c r="I8" s="29"/>
    </row>
    <row r="9" spans="1:9" ht="13.5">
      <c r="A9" s="50" t="s">
        <v>44</v>
      </c>
      <c r="B9" s="50"/>
      <c r="C9" s="31"/>
      <c r="D9" s="31"/>
      <c r="E9" s="31"/>
      <c r="F9" s="31"/>
      <c r="G9" s="31"/>
      <c r="H9" s="31"/>
      <c r="I9" s="31"/>
    </row>
    <row r="10" spans="1:9" ht="12.75">
      <c r="A10" s="32"/>
      <c r="B10" s="32"/>
      <c r="C10" s="29"/>
      <c r="D10" s="29"/>
      <c r="E10" s="29"/>
      <c r="F10" s="29"/>
      <c r="G10" s="29"/>
      <c r="H10" s="29"/>
      <c r="I10" s="29"/>
    </row>
    <row r="11" spans="1:9" ht="12.75">
      <c r="A11" s="32"/>
      <c r="B11" s="32"/>
      <c r="C11" s="29"/>
      <c r="D11" s="29"/>
      <c r="E11" s="29"/>
      <c r="F11" s="29"/>
      <c r="G11" s="29"/>
      <c r="H11" s="29"/>
      <c r="I11" s="29"/>
    </row>
    <row r="12" spans="1:9" ht="12.75">
      <c r="A12" s="32"/>
      <c r="B12" s="32"/>
      <c r="C12" s="29"/>
      <c r="D12" s="29"/>
      <c r="E12" s="29"/>
      <c r="F12" s="29"/>
      <c r="G12" s="29"/>
      <c r="H12" s="29"/>
      <c r="I12" s="29"/>
    </row>
    <row r="13" spans="1:9" ht="12.75">
      <c r="A13" s="32"/>
      <c r="B13" s="32"/>
      <c r="C13" s="29"/>
      <c r="D13" s="29"/>
      <c r="E13" s="29"/>
      <c r="F13" s="29"/>
      <c r="G13" s="29"/>
      <c r="H13" s="29"/>
      <c r="I13" s="29"/>
    </row>
    <row r="14" spans="1:9" ht="13.5">
      <c r="A14" s="50" t="s">
        <v>45</v>
      </c>
      <c r="B14" s="50"/>
      <c r="C14" s="31">
        <f>SUM(C15)</f>
        <v>0</v>
      </c>
      <c r="D14" s="31">
        <f aca="true" t="shared" si="0" ref="D14:I14">SUM(D15)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</row>
    <row r="15" spans="1:9" ht="15">
      <c r="A15" s="32"/>
      <c r="B15" s="32"/>
      <c r="C15" s="29"/>
      <c r="D15" s="29"/>
      <c r="E15" s="29"/>
      <c r="F15" s="29"/>
      <c r="G15" s="29"/>
      <c r="H15" s="29"/>
      <c r="I15" s="88">
        <f>SUM(C15:H15)</f>
        <v>0</v>
      </c>
    </row>
    <row r="16" spans="1:9" ht="12.75">
      <c r="A16" s="32"/>
      <c r="B16" s="32"/>
      <c r="C16" s="29"/>
      <c r="D16" s="29"/>
      <c r="E16" s="29"/>
      <c r="F16" s="29"/>
      <c r="G16" s="29"/>
      <c r="H16" s="29"/>
      <c r="I16" s="29"/>
    </row>
    <row r="17" spans="1:9" ht="12.75">
      <c r="A17" s="32"/>
      <c r="B17" s="32"/>
      <c r="C17" s="29"/>
      <c r="D17" s="29"/>
      <c r="E17" s="29"/>
      <c r="F17" s="29"/>
      <c r="G17" s="29"/>
      <c r="H17" s="29"/>
      <c r="I17" s="29"/>
    </row>
    <row r="18" spans="1:9" ht="12.75">
      <c r="A18" s="32"/>
      <c r="B18" s="32"/>
      <c r="C18" s="29"/>
      <c r="D18" s="29"/>
      <c r="E18" s="29"/>
      <c r="F18" s="29"/>
      <c r="G18" s="29"/>
      <c r="H18" s="29"/>
      <c r="I18" s="29"/>
    </row>
    <row r="19" spans="1:9" ht="13.5">
      <c r="A19" s="50" t="s">
        <v>46</v>
      </c>
      <c r="B19" s="50"/>
      <c r="C19" s="31">
        <f aca="true" t="shared" si="1" ref="C19:I19">SUM(C20:C21)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</row>
    <row r="20" spans="1:201" ht="15">
      <c r="A20" s="28"/>
      <c r="B20" s="28"/>
      <c r="C20" s="88"/>
      <c r="D20" s="88"/>
      <c r="E20" s="28"/>
      <c r="F20" s="28"/>
      <c r="G20" s="88"/>
      <c r="H20" s="88"/>
      <c r="I20" s="88">
        <f>SUM(C20:H20)</f>
        <v>0</v>
      </c>
      <c r="J20" s="106"/>
      <c r="K20" s="106"/>
      <c r="L20" s="107"/>
      <c r="M20" s="107"/>
      <c r="N20" s="106"/>
      <c r="O20" s="106"/>
      <c r="P20" s="107"/>
      <c r="Q20" s="107"/>
      <c r="R20" s="106"/>
      <c r="S20" s="106"/>
      <c r="T20" s="107"/>
      <c r="U20" s="107"/>
      <c r="V20" s="106"/>
      <c r="W20" s="106"/>
      <c r="X20" s="107"/>
      <c r="Y20" s="107"/>
      <c r="Z20" s="106"/>
      <c r="AA20" s="106"/>
      <c r="AB20" s="107"/>
      <c r="AC20" s="107"/>
      <c r="AD20" s="106"/>
      <c r="AE20" s="106"/>
      <c r="AF20" s="107"/>
      <c r="AG20" s="107"/>
      <c r="AH20" s="106"/>
      <c r="AI20" s="106"/>
      <c r="AJ20" s="107"/>
      <c r="AK20" s="107"/>
      <c r="AL20" s="106"/>
      <c r="AM20" s="106"/>
      <c r="AN20" s="107"/>
      <c r="AO20" s="107"/>
      <c r="AP20" s="106"/>
      <c r="AQ20" s="104"/>
      <c r="AR20" s="88"/>
      <c r="AS20" s="88"/>
      <c r="AT20" s="28"/>
      <c r="AU20" s="28"/>
      <c r="AV20" s="88"/>
      <c r="AW20" s="88"/>
      <c r="AX20" s="28"/>
      <c r="AY20" s="28"/>
      <c r="AZ20" s="88"/>
      <c r="BA20" s="88"/>
      <c r="BB20" s="28"/>
      <c r="BC20" s="28"/>
      <c r="BD20" s="88"/>
      <c r="BE20" s="88"/>
      <c r="BF20" s="28"/>
      <c r="BG20" s="28"/>
      <c r="BH20" s="88"/>
      <c r="BI20" s="88"/>
      <c r="BJ20" s="28"/>
      <c r="BK20" s="28"/>
      <c r="BL20" s="88"/>
      <c r="BM20" s="88"/>
      <c r="BN20" s="28"/>
      <c r="BO20" s="28"/>
      <c r="BP20" s="88"/>
      <c r="BQ20" s="88"/>
      <c r="BR20" s="28"/>
      <c r="BS20" s="28"/>
      <c r="BT20" s="88"/>
      <c r="BU20" s="88"/>
      <c r="BV20" s="28"/>
      <c r="BW20" s="28"/>
      <c r="BX20" s="88"/>
      <c r="BY20" s="88"/>
      <c r="BZ20" s="28" t="s">
        <v>89</v>
      </c>
      <c r="CA20" s="28">
        <v>2010</v>
      </c>
      <c r="CB20" s="88">
        <v>14367</v>
      </c>
      <c r="CC20" s="88">
        <v>9716</v>
      </c>
      <c r="CD20" s="28" t="s">
        <v>89</v>
      </c>
      <c r="CE20" s="28">
        <v>2010</v>
      </c>
      <c r="CF20" s="88">
        <v>14367</v>
      </c>
      <c r="CG20" s="88">
        <v>9716</v>
      </c>
      <c r="CH20" s="28" t="s">
        <v>89</v>
      </c>
      <c r="CI20" s="28">
        <v>2010</v>
      </c>
      <c r="CJ20" s="88">
        <v>14367</v>
      </c>
      <c r="CK20" s="88">
        <v>9716</v>
      </c>
      <c r="CL20" s="28" t="s">
        <v>89</v>
      </c>
      <c r="CM20" s="28">
        <v>2010</v>
      </c>
      <c r="CN20" s="88">
        <v>14367</v>
      </c>
      <c r="CO20" s="88">
        <v>9716</v>
      </c>
      <c r="CP20" s="28" t="s">
        <v>89</v>
      </c>
      <c r="CQ20" s="28">
        <v>2010</v>
      </c>
      <c r="CR20" s="88">
        <v>14367</v>
      </c>
      <c r="CS20" s="88">
        <v>9716</v>
      </c>
      <c r="CT20" s="28" t="s">
        <v>89</v>
      </c>
      <c r="CU20" s="28">
        <v>2010</v>
      </c>
      <c r="CV20" s="88">
        <v>14367</v>
      </c>
      <c r="CW20" s="88">
        <v>9716</v>
      </c>
      <c r="CX20" s="28" t="s">
        <v>89</v>
      </c>
      <c r="CY20" s="28">
        <v>2010</v>
      </c>
      <c r="CZ20" s="88">
        <v>14367</v>
      </c>
      <c r="DA20" s="88">
        <v>9716</v>
      </c>
      <c r="DB20" s="28" t="s">
        <v>89</v>
      </c>
      <c r="DC20" s="28">
        <v>2010</v>
      </c>
      <c r="DD20" s="88">
        <v>14367</v>
      </c>
      <c r="DE20" s="88">
        <v>9716</v>
      </c>
      <c r="DF20" s="28" t="s">
        <v>89</v>
      </c>
      <c r="DG20" s="28">
        <v>2010</v>
      </c>
      <c r="DH20" s="88">
        <v>14367</v>
      </c>
      <c r="DI20" s="88">
        <v>9716</v>
      </c>
      <c r="DJ20" s="28" t="s">
        <v>89</v>
      </c>
      <c r="DK20" s="28">
        <v>2010</v>
      </c>
      <c r="DL20" s="88">
        <v>14367</v>
      </c>
      <c r="DM20" s="88">
        <v>9716</v>
      </c>
      <c r="DN20" s="28" t="s">
        <v>89</v>
      </c>
      <c r="DO20" s="28">
        <v>2010</v>
      </c>
      <c r="DP20" s="88">
        <v>14367</v>
      </c>
      <c r="DQ20" s="88">
        <v>9716</v>
      </c>
      <c r="DR20" s="28" t="s">
        <v>89</v>
      </c>
      <c r="DS20" s="28">
        <v>2010</v>
      </c>
      <c r="DT20" s="88">
        <v>14367</v>
      </c>
      <c r="DU20" s="88">
        <v>9716</v>
      </c>
      <c r="DV20" s="28" t="s">
        <v>89</v>
      </c>
      <c r="DW20" s="28">
        <v>2010</v>
      </c>
      <c r="DX20" s="88">
        <v>14367</v>
      </c>
      <c r="DY20" s="88">
        <v>9716</v>
      </c>
      <c r="DZ20" s="28" t="s">
        <v>89</v>
      </c>
      <c r="EA20" s="28">
        <v>2010</v>
      </c>
      <c r="EB20" s="88">
        <v>14367</v>
      </c>
      <c r="EC20" s="88">
        <v>9716</v>
      </c>
      <c r="ED20" s="28" t="s">
        <v>89</v>
      </c>
      <c r="EE20" s="28">
        <v>2010</v>
      </c>
      <c r="EF20" s="88">
        <v>14367</v>
      </c>
      <c r="EG20" s="88">
        <v>9716</v>
      </c>
      <c r="EH20" s="28" t="s">
        <v>89</v>
      </c>
      <c r="EI20" s="28">
        <v>2010</v>
      </c>
      <c r="EJ20" s="88">
        <v>14367</v>
      </c>
      <c r="EK20" s="88">
        <v>9716</v>
      </c>
      <c r="EL20" s="28" t="s">
        <v>89</v>
      </c>
      <c r="EM20" s="28">
        <v>2010</v>
      </c>
      <c r="EN20" s="88">
        <v>14367</v>
      </c>
      <c r="EO20" s="88">
        <v>9716</v>
      </c>
      <c r="EP20" s="28" t="s">
        <v>89</v>
      </c>
      <c r="EQ20" s="28">
        <v>2010</v>
      </c>
      <c r="ER20" s="88">
        <v>14367</v>
      </c>
      <c r="ES20" s="88">
        <v>9716</v>
      </c>
      <c r="ET20" s="28" t="s">
        <v>89</v>
      </c>
      <c r="EU20" s="28">
        <v>2010</v>
      </c>
      <c r="EV20" s="88">
        <v>14367</v>
      </c>
      <c r="EW20" s="88">
        <v>9716</v>
      </c>
      <c r="EX20" s="28" t="s">
        <v>89</v>
      </c>
      <c r="EY20" s="28">
        <v>2010</v>
      </c>
      <c r="EZ20" s="88">
        <v>14367</v>
      </c>
      <c r="FA20" s="88">
        <v>9716</v>
      </c>
      <c r="FB20" s="28" t="s">
        <v>89</v>
      </c>
      <c r="FC20" s="28">
        <v>2010</v>
      </c>
      <c r="FD20" s="88">
        <v>14367</v>
      </c>
      <c r="FE20" s="88">
        <v>9716</v>
      </c>
      <c r="FF20" s="28" t="s">
        <v>89</v>
      </c>
      <c r="FG20" s="28">
        <v>2010</v>
      </c>
      <c r="FH20" s="88">
        <v>14367</v>
      </c>
      <c r="FI20" s="88">
        <v>9716</v>
      </c>
      <c r="FJ20" s="28" t="s">
        <v>89</v>
      </c>
      <c r="FK20" s="28">
        <v>2010</v>
      </c>
      <c r="FL20" s="88">
        <v>14367</v>
      </c>
      <c r="FM20" s="88">
        <v>9716</v>
      </c>
      <c r="FN20" s="28" t="s">
        <v>89</v>
      </c>
      <c r="FO20" s="28">
        <v>2010</v>
      </c>
      <c r="FP20" s="88">
        <v>14367</v>
      </c>
      <c r="FQ20" s="88">
        <v>9716</v>
      </c>
      <c r="FR20" s="28" t="s">
        <v>89</v>
      </c>
      <c r="FS20" s="28">
        <v>2010</v>
      </c>
      <c r="FT20" s="88">
        <v>14367</v>
      </c>
      <c r="FU20" s="88">
        <v>9716</v>
      </c>
      <c r="FV20" s="28" t="s">
        <v>89</v>
      </c>
      <c r="FW20" s="28">
        <v>2010</v>
      </c>
      <c r="FX20" s="88">
        <v>14367</v>
      </c>
      <c r="FY20" s="88">
        <v>9716</v>
      </c>
      <c r="FZ20" s="28" t="s">
        <v>89</v>
      </c>
      <c r="GA20" s="28">
        <v>2010</v>
      </c>
      <c r="GB20" s="88">
        <v>14367</v>
      </c>
      <c r="GC20" s="88">
        <v>9716</v>
      </c>
      <c r="GD20" s="28" t="s">
        <v>89</v>
      </c>
      <c r="GE20" s="28">
        <v>2010</v>
      </c>
      <c r="GF20" s="88">
        <v>14367</v>
      </c>
      <c r="GG20" s="88">
        <v>9716</v>
      </c>
      <c r="GH20" s="28" t="s">
        <v>89</v>
      </c>
      <c r="GI20" s="28">
        <v>2010</v>
      </c>
      <c r="GJ20" s="88">
        <v>14367</v>
      </c>
      <c r="GK20" s="88">
        <v>9716</v>
      </c>
      <c r="GL20" s="28" t="s">
        <v>89</v>
      </c>
      <c r="GM20" s="28">
        <v>2010</v>
      </c>
      <c r="GN20" s="88">
        <v>14367</v>
      </c>
      <c r="GO20" s="88">
        <v>9716</v>
      </c>
      <c r="GP20" s="28" t="s">
        <v>89</v>
      </c>
      <c r="GQ20" s="28">
        <v>2010</v>
      </c>
      <c r="GR20" s="88">
        <v>14367</v>
      </c>
      <c r="GS20" s="88">
        <v>9716</v>
      </c>
    </row>
    <row r="21" spans="1:42" s="85" customFormat="1" ht="15">
      <c r="A21" s="28"/>
      <c r="B21" s="28"/>
      <c r="C21" s="88"/>
      <c r="D21" s="88"/>
      <c r="E21" s="88"/>
      <c r="F21" s="88"/>
      <c r="G21" s="88"/>
      <c r="H21" s="88"/>
      <c r="I21" s="88">
        <f>SUM(C21:H21)</f>
        <v>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1:9" ht="12.75">
      <c r="A22" s="32"/>
      <c r="B22" s="32"/>
      <c r="C22" s="29"/>
      <c r="D22" s="29"/>
      <c r="E22" s="29"/>
      <c r="F22" s="29"/>
      <c r="G22" s="29"/>
      <c r="H22" s="29"/>
      <c r="I22" s="29"/>
    </row>
    <row r="23" spans="1:9" ht="12.75">
      <c r="A23" s="32"/>
      <c r="B23" s="32"/>
      <c r="C23" s="29"/>
      <c r="D23" s="29"/>
      <c r="E23" s="29"/>
      <c r="F23" s="29"/>
      <c r="G23" s="29"/>
      <c r="H23" s="29"/>
      <c r="I23" s="29"/>
    </row>
    <row r="24" spans="1:9" ht="13.5">
      <c r="A24" s="50" t="s">
        <v>47</v>
      </c>
      <c r="B24" s="50"/>
      <c r="C24" s="31"/>
      <c r="D24" s="31">
        <f>SUM(D23)</f>
        <v>0</v>
      </c>
      <c r="E24" s="31"/>
      <c r="F24" s="31"/>
      <c r="G24" s="31"/>
      <c r="H24" s="31"/>
      <c r="I24" s="31"/>
    </row>
    <row r="25" spans="1:9" ht="13.5">
      <c r="A25" s="50"/>
      <c r="B25" s="50"/>
      <c r="C25" s="31">
        <v>0</v>
      </c>
      <c r="D25" s="31"/>
      <c r="E25" s="31">
        <v>0</v>
      </c>
      <c r="F25" s="31">
        <v>0</v>
      </c>
      <c r="G25" s="31">
        <v>0</v>
      </c>
      <c r="H25" s="31">
        <v>0</v>
      </c>
      <c r="I25" s="31">
        <f>SUM(C25:H25)</f>
        <v>0</v>
      </c>
    </row>
    <row r="26" spans="1:9" ht="13.5">
      <c r="A26" s="50"/>
      <c r="B26" s="50"/>
      <c r="C26" s="31"/>
      <c r="D26" s="31"/>
      <c r="E26" s="31"/>
      <c r="F26" s="31"/>
      <c r="G26" s="31"/>
      <c r="H26" s="31"/>
      <c r="I26" s="31"/>
    </row>
    <row r="27" spans="1:9" ht="13.5">
      <c r="A27" s="50"/>
      <c r="B27" s="50"/>
      <c r="C27" s="31"/>
      <c r="D27" s="31"/>
      <c r="E27" s="31"/>
      <c r="F27" s="31"/>
      <c r="G27" s="31"/>
      <c r="H27" s="31"/>
      <c r="I27" s="31"/>
    </row>
    <row r="28" spans="1:9" ht="13.5">
      <c r="A28" s="50"/>
      <c r="B28" s="50"/>
      <c r="C28" s="31"/>
      <c r="D28" s="31"/>
      <c r="E28" s="31"/>
      <c r="F28" s="31"/>
      <c r="G28" s="31"/>
      <c r="H28" s="31"/>
      <c r="I28" s="31"/>
    </row>
    <row r="29" spans="1:9" ht="15.75">
      <c r="A29" s="30" t="s">
        <v>48</v>
      </c>
      <c r="B29" s="32"/>
      <c r="C29" s="51">
        <f>C14+C19</f>
        <v>0</v>
      </c>
      <c r="D29" s="51">
        <v>0</v>
      </c>
      <c r="E29" s="51">
        <f>E14+E19</f>
        <v>0</v>
      </c>
      <c r="F29" s="51">
        <f>F14+F19</f>
        <v>0</v>
      </c>
      <c r="G29" s="51">
        <f>G14+G19</f>
        <v>0</v>
      </c>
      <c r="H29" s="51">
        <f>H14+H19</f>
        <v>0</v>
      </c>
      <c r="I29" s="51">
        <v>0</v>
      </c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&amp;C24. melléklet a 6/2020. (VII.16.)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52"/>
  <sheetViews>
    <sheetView view="pageLayout" workbookViewId="0" topLeftCell="A1">
      <selection activeCell="D42" sqref="A1:D42"/>
    </sheetView>
  </sheetViews>
  <sheetFormatPr defaultColWidth="9.140625" defaultRowHeight="12.75"/>
  <cols>
    <col min="1" max="1" width="58.42187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9" width="21.7109375" style="2" customWidth="1"/>
    <col min="10" max="16384" width="9.140625" style="2" customWidth="1"/>
  </cols>
  <sheetData>
    <row r="1" spans="1:4" ht="15.75">
      <c r="A1" s="407" t="s">
        <v>87</v>
      </c>
      <c r="B1" s="408"/>
      <c r="C1" s="408"/>
      <c r="D1" s="408"/>
    </row>
    <row r="2" spans="1:4" ht="15.75">
      <c r="A2" s="407" t="s">
        <v>933</v>
      </c>
      <c r="B2" s="408"/>
      <c r="C2" s="408"/>
      <c r="D2" s="408"/>
    </row>
    <row r="3" spans="1:4" ht="15.75">
      <c r="A3" s="112"/>
      <c r="B3" s="111"/>
      <c r="C3" s="111"/>
      <c r="D3" s="111"/>
    </row>
    <row r="4" ht="16.5" thickBot="1"/>
    <row r="5" spans="1:4" ht="47.25">
      <c r="A5" s="59" t="s">
        <v>49</v>
      </c>
      <c r="B5" s="60" t="s">
        <v>50</v>
      </c>
      <c r="C5" s="60" t="s">
        <v>51</v>
      </c>
      <c r="D5" s="61" t="s">
        <v>52</v>
      </c>
    </row>
    <row r="6" spans="1:4" ht="45">
      <c r="A6" s="62" t="s">
        <v>53</v>
      </c>
      <c r="B6" s="63">
        <v>2952757</v>
      </c>
      <c r="C6" s="63">
        <v>1131467</v>
      </c>
      <c r="D6" s="108" t="s">
        <v>104</v>
      </c>
    </row>
    <row r="7" spans="1:4" ht="15.75">
      <c r="A7" s="62" t="s">
        <v>54</v>
      </c>
      <c r="B7" s="63"/>
      <c r="C7" s="63"/>
      <c r="D7" s="64"/>
    </row>
    <row r="8" spans="1:4" ht="15.75">
      <c r="A8" s="62" t="s">
        <v>55</v>
      </c>
      <c r="B8" s="63"/>
      <c r="C8" s="63"/>
      <c r="D8" s="64"/>
    </row>
    <row r="9" spans="1:4" ht="15.75">
      <c r="A9" s="65" t="s">
        <v>56</v>
      </c>
      <c r="B9" s="63"/>
      <c r="C9" s="63"/>
      <c r="D9" s="64"/>
    </row>
    <row r="10" spans="1:4" ht="15.75">
      <c r="A10" s="62"/>
      <c r="B10" s="63"/>
      <c r="C10" s="63"/>
      <c r="D10" s="64"/>
    </row>
    <row r="11" spans="1:4" ht="15.75">
      <c r="A11" s="62"/>
      <c r="B11" s="63"/>
      <c r="C11" s="63"/>
      <c r="D11" s="64"/>
    </row>
    <row r="12" spans="1:4" ht="15.75">
      <c r="A12" s="66"/>
      <c r="B12" s="63"/>
      <c r="C12" s="63"/>
      <c r="D12" s="64"/>
    </row>
    <row r="13" spans="1:4" ht="16.5" thickBot="1">
      <c r="A13" s="52" t="s">
        <v>57</v>
      </c>
      <c r="B13" s="53">
        <f>SUM(B6:B12)</f>
        <v>2952757</v>
      </c>
      <c r="C13" s="53">
        <f>SUM(C6:C12)</f>
        <v>1131467</v>
      </c>
      <c r="D13" s="54"/>
    </row>
    <row r="14" spans="1:4" ht="16.5" thickBot="1">
      <c r="A14" s="440"/>
      <c r="B14" s="441"/>
      <c r="C14" s="441"/>
      <c r="D14" s="442"/>
    </row>
    <row r="15" spans="1:4" ht="47.25">
      <c r="A15" s="59" t="s">
        <v>58</v>
      </c>
      <c r="B15" s="67" t="s">
        <v>50</v>
      </c>
      <c r="C15" s="60" t="s">
        <v>51</v>
      </c>
      <c r="D15" s="68" t="s">
        <v>52</v>
      </c>
    </row>
    <row r="16" spans="1:4" ht="15.75">
      <c r="A16" s="69"/>
      <c r="B16" s="70"/>
      <c r="C16" s="70"/>
      <c r="D16" s="71"/>
    </row>
    <row r="17" spans="1:4" ht="15.75">
      <c r="A17" s="69"/>
      <c r="B17" s="70"/>
      <c r="C17" s="70"/>
      <c r="D17" s="71"/>
    </row>
    <row r="18" spans="1:4" ht="15.75">
      <c r="A18" s="72"/>
      <c r="B18" s="63"/>
      <c r="C18" s="63"/>
      <c r="D18" s="64"/>
    </row>
    <row r="19" spans="1:4" ht="15.75">
      <c r="A19" s="72"/>
      <c r="B19" s="63"/>
      <c r="C19" s="63"/>
      <c r="D19" s="64"/>
    </row>
    <row r="20" spans="1:4" ht="16.5" thickBot="1">
      <c r="A20" s="52" t="s">
        <v>59</v>
      </c>
      <c r="B20" s="53">
        <f>SUM(B16:B19)</f>
        <v>0</v>
      </c>
      <c r="C20" s="53">
        <f>SUM(C16:C19)</f>
        <v>0</v>
      </c>
      <c r="D20" s="54"/>
    </row>
    <row r="21" spans="1:4" ht="16.5" thickBot="1">
      <c r="A21" s="440"/>
      <c r="B21" s="441"/>
      <c r="C21" s="441"/>
      <c r="D21" s="442"/>
    </row>
    <row r="22" spans="1:4" ht="47.25">
      <c r="A22" s="59" t="s">
        <v>60</v>
      </c>
      <c r="B22" s="67" t="s">
        <v>50</v>
      </c>
      <c r="C22" s="60" t="s">
        <v>51</v>
      </c>
      <c r="D22" s="68" t="s">
        <v>52</v>
      </c>
    </row>
    <row r="23" spans="1:4" ht="15.75">
      <c r="A23" s="73"/>
      <c r="B23" s="63"/>
      <c r="C23" s="63"/>
      <c r="D23" s="64"/>
    </row>
    <row r="24" spans="1:4" ht="15.75">
      <c r="A24" s="73"/>
      <c r="B24" s="63"/>
      <c r="C24" s="63"/>
      <c r="D24" s="64"/>
    </row>
    <row r="25" spans="1:4" ht="15.75">
      <c r="A25" s="72"/>
      <c r="B25" s="63"/>
      <c r="C25" s="63"/>
      <c r="D25" s="64"/>
    </row>
    <row r="26" spans="1:4" ht="15.75">
      <c r="A26" s="72"/>
      <c r="B26" s="63"/>
      <c r="C26" s="63"/>
      <c r="D26" s="64"/>
    </row>
    <row r="27" spans="1:4" ht="16.5" thickBot="1">
      <c r="A27" s="52" t="s">
        <v>61</v>
      </c>
      <c r="B27" s="53">
        <f>SUM(B23:B26)</f>
        <v>0</v>
      </c>
      <c r="C27" s="53">
        <f>SUM(C23:C26)</f>
        <v>0</v>
      </c>
      <c r="D27" s="55"/>
    </row>
    <row r="28" spans="1:4" ht="16.5" thickBot="1">
      <c r="A28" s="437"/>
      <c r="B28" s="438"/>
      <c r="C28" s="438"/>
      <c r="D28" s="439"/>
    </row>
    <row r="29" spans="1:4" ht="47.25">
      <c r="A29" s="74" t="s">
        <v>62</v>
      </c>
      <c r="B29" s="67" t="s">
        <v>50</v>
      </c>
      <c r="C29" s="60" t="s">
        <v>51</v>
      </c>
      <c r="D29" s="68" t="s">
        <v>52</v>
      </c>
    </row>
    <row r="30" spans="1:4" ht="15.75">
      <c r="A30" s="56"/>
      <c r="B30" s="57"/>
      <c r="C30" s="57"/>
      <c r="D30" s="58"/>
    </row>
    <row r="31" spans="1:4" ht="15.75">
      <c r="A31" s="56"/>
      <c r="B31" s="57"/>
      <c r="C31" s="57"/>
      <c r="D31" s="58"/>
    </row>
    <row r="32" spans="1:4" ht="15.75">
      <c r="A32" s="56"/>
      <c r="B32" s="57"/>
      <c r="C32" s="57"/>
      <c r="D32" s="58"/>
    </row>
    <row r="33" spans="1:4" ht="15.75">
      <c r="A33" s="56"/>
      <c r="B33" s="57"/>
      <c r="C33" s="57"/>
      <c r="D33" s="58"/>
    </row>
    <row r="34" spans="1:4" ht="16.5" thickBot="1">
      <c r="A34" s="52" t="s">
        <v>63</v>
      </c>
      <c r="B34" s="53">
        <f>SUM(B30:B33)</f>
        <v>0</v>
      </c>
      <c r="C34" s="53">
        <f>SUM(C30:C33)</f>
        <v>0</v>
      </c>
      <c r="D34" s="55"/>
    </row>
    <row r="35" spans="1:4" ht="16.5" thickBot="1">
      <c r="A35" s="440"/>
      <c r="B35" s="441"/>
      <c r="C35" s="441"/>
      <c r="D35" s="442"/>
    </row>
    <row r="36" spans="1:4" ht="47.25">
      <c r="A36" s="59" t="s">
        <v>64</v>
      </c>
      <c r="B36" s="67" t="s">
        <v>50</v>
      </c>
      <c r="C36" s="60" t="s">
        <v>51</v>
      </c>
      <c r="D36" s="68" t="s">
        <v>52</v>
      </c>
    </row>
    <row r="37" spans="1:4" ht="15.75">
      <c r="A37" s="72" t="s">
        <v>65</v>
      </c>
      <c r="B37" s="63"/>
      <c r="C37" s="63"/>
      <c r="D37" s="64"/>
    </row>
    <row r="38" spans="1:4" ht="15.75">
      <c r="A38" s="72" t="s">
        <v>66</v>
      </c>
      <c r="B38" s="63"/>
      <c r="C38" s="63"/>
      <c r="D38" s="64"/>
    </row>
    <row r="39" spans="1:4" ht="15.75">
      <c r="A39" s="72"/>
      <c r="B39" s="63"/>
      <c r="C39" s="63"/>
      <c r="D39" s="64"/>
    </row>
    <row r="40" spans="1:4" ht="15.75">
      <c r="A40" s="72"/>
      <c r="B40" s="63"/>
      <c r="C40" s="63"/>
      <c r="D40" s="64"/>
    </row>
    <row r="41" spans="1:4" ht="16.5" thickBot="1">
      <c r="A41" s="52" t="s">
        <v>67</v>
      </c>
      <c r="B41" s="53">
        <f>SUM(B37:B40)</f>
        <v>0</v>
      </c>
      <c r="C41" s="53">
        <f>SUM(C37:C40)</f>
        <v>0</v>
      </c>
      <c r="D41" s="54"/>
    </row>
    <row r="42" spans="1:4" ht="26.25" customHeight="1">
      <c r="A42" s="75" t="s">
        <v>48</v>
      </c>
      <c r="B42" s="76">
        <f>SUM(B13,B20,B27,B34,B41)</f>
        <v>2952757</v>
      </c>
      <c r="C42" s="76">
        <f>SUM(C13,C20,C27,C34,C41)</f>
        <v>1131467</v>
      </c>
      <c r="D42" s="76"/>
    </row>
    <row r="43" spans="1:4" ht="15.75">
      <c r="A43" s="25"/>
      <c r="B43" s="25"/>
      <c r="C43" s="25"/>
      <c r="D43" s="25"/>
    </row>
    <row r="44" spans="1:4" ht="29.25" customHeight="1" hidden="1">
      <c r="A44" s="1" t="s">
        <v>68</v>
      </c>
      <c r="B44" s="25"/>
      <c r="C44" s="25"/>
      <c r="D44" s="25"/>
    </row>
    <row r="48" ht="15.75">
      <c r="A48" s="77"/>
    </row>
    <row r="49" ht="15.75">
      <c r="A49" s="77"/>
    </row>
    <row r="50" ht="15.75">
      <c r="A50" s="77"/>
    </row>
    <row r="51" ht="15.75">
      <c r="A51" s="77"/>
    </row>
    <row r="52" ht="15.75">
      <c r="A52" s="77"/>
    </row>
  </sheetData>
  <sheetProtection/>
  <mergeCells count="6">
    <mergeCell ref="A28:D28"/>
    <mergeCell ref="A35:D35"/>
    <mergeCell ref="A2:D2"/>
    <mergeCell ref="A1:D1"/>
    <mergeCell ref="A14:D14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&amp;C25. melléklet a 6/2020. (VII.16.)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79.7109375" style="85" customWidth="1"/>
    <col min="2" max="2" width="9.140625" style="85" customWidth="1"/>
    <col min="3" max="3" width="10.28125" style="85" customWidth="1"/>
    <col min="4" max="5" width="12.57421875" style="85" customWidth="1"/>
    <col min="6" max="6" width="10.00390625" style="85" customWidth="1"/>
    <col min="7" max="7" width="11.28125" style="85" customWidth="1"/>
    <col min="8" max="9" width="10.421875" style="85" customWidth="1"/>
    <col min="10" max="10" width="15.28125" style="85" customWidth="1"/>
    <col min="11" max="11" width="16.140625" style="85" customWidth="1"/>
    <col min="12" max="12" width="12.140625" style="85" customWidth="1"/>
    <col min="13" max="13" width="14.140625" style="85" customWidth="1"/>
    <col min="14" max="14" width="14.00390625" style="85" customWidth="1"/>
    <col min="15" max="15" width="21.140625" style="309" customWidth="1"/>
    <col min="16" max="16" width="0" style="85" hidden="1" customWidth="1"/>
    <col min="17" max="17" width="10.57421875" style="95" hidden="1" customWidth="1"/>
    <col min="18" max="16384" width="9.140625" style="85" customWidth="1"/>
  </cols>
  <sheetData>
    <row r="1" spans="1:6" ht="15" hidden="1">
      <c r="A1" s="308" t="s">
        <v>594</v>
      </c>
      <c r="B1" s="314"/>
      <c r="C1" s="314"/>
      <c r="D1" s="314"/>
      <c r="E1" s="314"/>
      <c r="F1" s="314"/>
    </row>
    <row r="2" spans="1:15" ht="26.25" customHeight="1">
      <c r="A2" s="424" t="s">
        <v>937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ht="15">
      <c r="A3" s="174"/>
    </row>
    <row r="4" ht="15">
      <c r="A4" s="174" t="s">
        <v>595</v>
      </c>
    </row>
    <row r="5" spans="1:17" ht="28.5">
      <c r="A5" s="315" t="s">
        <v>428</v>
      </c>
      <c r="B5" s="316" t="s">
        <v>429</v>
      </c>
      <c r="C5" s="310" t="s">
        <v>596</v>
      </c>
      <c r="D5" s="310" t="s">
        <v>597</v>
      </c>
      <c r="E5" s="310" t="s">
        <v>598</v>
      </c>
      <c r="F5" s="310" t="s">
        <v>599</v>
      </c>
      <c r="G5" s="310" t="s">
        <v>600</v>
      </c>
      <c r="H5" s="310" t="s">
        <v>601</v>
      </c>
      <c r="I5" s="310" t="s">
        <v>602</v>
      </c>
      <c r="J5" s="310" t="s">
        <v>603</v>
      </c>
      <c r="K5" s="310" t="s">
        <v>604</v>
      </c>
      <c r="L5" s="310" t="s">
        <v>605</v>
      </c>
      <c r="M5" s="310" t="s">
        <v>606</v>
      </c>
      <c r="N5" s="310" t="s">
        <v>607</v>
      </c>
      <c r="O5" s="311" t="s">
        <v>608</v>
      </c>
      <c r="P5" s="174"/>
      <c r="Q5" s="189" t="s">
        <v>609</v>
      </c>
    </row>
    <row r="6" spans="1:17" ht="15">
      <c r="A6" s="317" t="s">
        <v>610</v>
      </c>
      <c r="B6" s="318" t="s">
        <v>611</v>
      </c>
      <c r="C6" s="202">
        <v>1373857</v>
      </c>
      <c r="D6" s="202">
        <v>1373857</v>
      </c>
      <c r="E6" s="202">
        <v>1373857</v>
      </c>
      <c r="F6" s="202">
        <v>1373857</v>
      </c>
      <c r="G6" s="202">
        <v>1373857</v>
      </c>
      <c r="H6" s="202">
        <v>1373857</v>
      </c>
      <c r="I6" s="202">
        <v>1373857</v>
      </c>
      <c r="J6" s="202">
        <v>1373857</v>
      </c>
      <c r="K6" s="202">
        <v>1373857</v>
      </c>
      <c r="L6" s="202">
        <v>1373857</v>
      </c>
      <c r="M6" s="202">
        <v>1373857</v>
      </c>
      <c r="N6" s="202">
        <v>1373861</v>
      </c>
      <c r="O6" s="177">
        <f>SUM(C6:N6)</f>
        <v>16486288</v>
      </c>
      <c r="P6" s="174">
        <v>14108</v>
      </c>
      <c r="Q6" s="189">
        <f>O6-P6</f>
        <v>16472180</v>
      </c>
    </row>
    <row r="7" spans="1:17" ht="15">
      <c r="A7" s="317" t="s">
        <v>612</v>
      </c>
      <c r="B7" s="319" t="s">
        <v>613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177">
        <f aca="true" t="shared" si="0" ref="O7:O70">SUM(C7:N7)</f>
        <v>0</v>
      </c>
      <c r="P7" s="174"/>
      <c r="Q7" s="189">
        <f aca="true" t="shared" si="1" ref="Q7:Q70">O7-P7</f>
        <v>0</v>
      </c>
    </row>
    <row r="8" spans="1:17" ht="15">
      <c r="A8" s="317" t="s">
        <v>614</v>
      </c>
      <c r="B8" s="319" t="s">
        <v>615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77">
        <f t="shared" si="0"/>
        <v>0</v>
      </c>
      <c r="P8" s="174"/>
      <c r="Q8" s="189">
        <f t="shared" si="1"/>
        <v>0</v>
      </c>
    </row>
    <row r="9" spans="1:17" ht="15">
      <c r="A9" s="320" t="s">
        <v>616</v>
      </c>
      <c r="B9" s="319" t="s">
        <v>617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77">
        <f t="shared" si="0"/>
        <v>0</v>
      </c>
      <c r="P9" s="174"/>
      <c r="Q9" s="189">
        <f t="shared" si="1"/>
        <v>0</v>
      </c>
    </row>
    <row r="10" spans="1:17" ht="15">
      <c r="A10" s="320" t="s">
        <v>618</v>
      </c>
      <c r="B10" s="319" t="s">
        <v>619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77">
        <f t="shared" si="0"/>
        <v>0</v>
      </c>
      <c r="P10" s="174"/>
      <c r="Q10" s="189">
        <f t="shared" si="1"/>
        <v>0</v>
      </c>
    </row>
    <row r="11" spans="1:17" ht="15">
      <c r="A11" s="320" t="s">
        <v>620</v>
      </c>
      <c r="B11" s="319" t="s">
        <v>621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77">
        <f t="shared" si="0"/>
        <v>0</v>
      </c>
      <c r="P11" s="174"/>
      <c r="Q11" s="189">
        <f t="shared" si="1"/>
        <v>0</v>
      </c>
    </row>
    <row r="12" spans="1:17" ht="15">
      <c r="A12" s="320" t="s">
        <v>622</v>
      </c>
      <c r="B12" s="319" t="s">
        <v>623</v>
      </c>
      <c r="C12" s="202"/>
      <c r="D12" s="202"/>
      <c r="E12" s="202"/>
      <c r="F12" s="202">
        <v>300000</v>
      </c>
      <c r="G12" s="202"/>
      <c r="H12" s="202"/>
      <c r="I12" s="202"/>
      <c r="J12" s="202"/>
      <c r="K12" s="202"/>
      <c r="L12" s="202"/>
      <c r="M12" s="202"/>
      <c r="N12" s="202"/>
      <c r="O12" s="177">
        <f t="shared" si="0"/>
        <v>300000</v>
      </c>
      <c r="P12" s="174">
        <v>288</v>
      </c>
      <c r="Q12" s="189">
        <f t="shared" si="1"/>
        <v>299712</v>
      </c>
    </row>
    <row r="13" spans="1:17" ht="15">
      <c r="A13" s="320" t="s">
        <v>624</v>
      </c>
      <c r="B13" s="319" t="s">
        <v>625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177">
        <f t="shared" si="0"/>
        <v>0</v>
      </c>
      <c r="P13" s="174"/>
      <c r="Q13" s="189">
        <f t="shared" si="1"/>
        <v>0</v>
      </c>
    </row>
    <row r="14" spans="1:17" ht="15">
      <c r="A14" s="321" t="s">
        <v>626</v>
      </c>
      <c r="B14" s="319" t="s">
        <v>627</v>
      </c>
      <c r="C14" s="202">
        <v>28558</v>
      </c>
      <c r="D14" s="202">
        <v>28558</v>
      </c>
      <c r="E14" s="202">
        <v>28558</v>
      </c>
      <c r="F14" s="202">
        <v>28558</v>
      </c>
      <c r="G14" s="202">
        <v>28558</v>
      </c>
      <c r="H14" s="202">
        <v>28558</v>
      </c>
      <c r="I14" s="202">
        <v>28558</v>
      </c>
      <c r="J14" s="202">
        <v>28558</v>
      </c>
      <c r="K14" s="202">
        <v>28558</v>
      </c>
      <c r="L14" s="202">
        <v>28558</v>
      </c>
      <c r="M14" s="202">
        <v>28558</v>
      </c>
      <c r="N14" s="202">
        <v>28558</v>
      </c>
      <c r="O14" s="177">
        <f t="shared" si="0"/>
        <v>342696</v>
      </c>
      <c r="P14" s="174">
        <v>40</v>
      </c>
      <c r="Q14" s="189">
        <f t="shared" si="1"/>
        <v>342656</v>
      </c>
    </row>
    <row r="15" spans="1:17" ht="15">
      <c r="A15" s="321" t="s">
        <v>628</v>
      </c>
      <c r="B15" s="319" t="s">
        <v>629</v>
      </c>
      <c r="C15" s="202"/>
      <c r="D15" s="202"/>
      <c r="E15" s="202"/>
      <c r="F15" s="202">
        <v>36000</v>
      </c>
      <c r="G15" s="202"/>
      <c r="H15" s="202"/>
      <c r="I15" s="202"/>
      <c r="J15" s="202"/>
      <c r="K15" s="202"/>
      <c r="L15" s="202"/>
      <c r="M15" s="202"/>
      <c r="N15" s="202"/>
      <c r="O15" s="177">
        <f t="shared" si="0"/>
        <v>36000</v>
      </c>
      <c r="P15" s="174">
        <v>36</v>
      </c>
      <c r="Q15" s="189">
        <f t="shared" si="1"/>
        <v>35964</v>
      </c>
    </row>
    <row r="16" spans="1:17" ht="15">
      <c r="A16" s="321" t="s">
        <v>630</v>
      </c>
      <c r="B16" s="319" t="s">
        <v>631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177">
        <f t="shared" si="0"/>
        <v>0</v>
      </c>
      <c r="P16" s="174"/>
      <c r="Q16" s="189">
        <f t="shared" si="1"/>
        <v>0</v>
      </c>
    </row>
    <row r="17" spans="1:17" ht="15">
      <c r="A17" s="321" t="s">
        <v>632</v>
      </c>
      <c r="B17" s="319" t="s">
        <v>633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177">
        <f t="shared" si="0"/>
        <v>0</v>
      </c>
      <c r="P17" s="174"/>
      <c r="Q17" s="189">
        <f t="shared" si="1"/>
        <v>0</v>
      </c>
    </row>
    <row r="18" spans="1:17" ht="15">
      <c r="A18" s="321" t="s">
        <v>634</v>
      </c>
      <c r="B18" s="319" t="s">
        <v>635</v>
      </c>
      <c r="C18" s="202">
        <v>26665</v>
      </c>
      <c r="D18" s="202">
        <v>26665</v>
      </c>
      <c r="E18" s="202">
        <v>26665</v>
      </c>
      <c r="F18" s="202">
        <v>26665</v>
      </c>
      <c r="G18" s="202">
        <v>26665</v>
      </c>
      <c r="H18" s="202">
        <v>26665</v>
      </c>
      <c r="I18" s="202">
        <v>26665</v>
      </c>
      <c r="J18" s="202">
        <v>26665</v>
      </c>
      <c r="K18" s="202">
        <v>26665</v>
      </c>
      <c r="L18" s="202">
        <v>26665</v>
      </c>
      <c r="M18" s="202">
        <v>26665</v>
      </c>
      <c r="N18" s="202">
        <v>26667</v>
      </c>
      <c r="O18" s="177">
        <f t="shared" si="0"/>
        <v>319982</v>
      </c>
      <c r="P18" s="174">
        <v>456</v>
      </c>
      <c r="Q18" s="189">
        <f t="shared" si="1"/>
        <v>319526</v>
      </c>
    </row>
    <row r="19" spans="1:17" ht="15">
      <c r="A19" s="215" t="s">
        <v>636</v>
      </c>
      <c r="B19" s="216" t="s">
        <v>637</v>
      </c>
      <c r="C19" s="177">
        <f>SUM(C6:C18)</f>
        <v>1429080</v>
      </c>
      <c r="D19" s="177">
        <f aca="true" t="shared" si="2" ref="D19:N19">SUM(D6:D18)</f>
        <v>1429080</v>
      </c>
      <c r="E19" s="177">
        <f t="shared" si="2"/>
        <v>1429080</v>
      </c>
      <c r="F19" s="177">
        <f t="shared" si="2"/>
        <v>1765080</v>
      </c>
      <c r="G19" s="177">
        <f t="shared" si="2"/>
        <v>1429080</v>
      </c>
      <c r="H19" s="177">
        <f t="shared" si="2"/>
        <v>1429080</v>
      </c>
      <c r="I19" s="177">
        <f t="shared" si="2"/>
        <v>1429080</v>
      </c>
      <c r="J19" s="177">
        <f t="shared" si="2"/>
        <v>1429080</v>
      </c>
      <c r="K19" s="177">
        <f t="shared" si="2"/>
        <v>1429080</v>
      </c>
      <c r="L19" s="177">
        <f t="shared" si="2"/>
        <v>1429080</v>
      </c>
      <c r="M19" s="177">
        <f t="shared" si="2"/>
        <v>1429080</v>
      </c>
      <c r="N19" s="177">
        <f t="shared" si="2"/>
        <v>1429086</v>
      </c>
      <c r="O19" s="177">
        <f t="shared" si="0"/>
        <v>17484966</v>
      </c>
      <c r="P19" s="174">
        <v>14928</v>
      </c>
      <c r="Q19" s="189">
        <f t="shared" si="1"/>
        <v>17470038</v>
      </c>
    </row>
    <row r="20" spans="1:17" ht="15">
      <c r="A20" s="321" t="s">
        <v>638</v>
      </c>
      <c r="B20" s="319" t="s">
        <v>639</v>
      </c>
      <c r="C20" s="202">
        <v>696408</v>
      </c>
      <c r="D20" s="202">
        <v>696408</v>
      </c>
      <c r="E20" s="202">
        <v>696408</v>
      </c>
      <c r="F20" s="202">
        <v>696408</v>
      </c>
      <c r="G20" s="202">
        <v>696408</v>
      </c>
      <c r="H20" s="202">
        <v>696408</v>
      </c>
      <c r="I20" s="202">
        <v>696408</v>
      </c>
      <c r="J20" s="202">
        <v>696408</v>
      </c>
      <c r="K20" s="202">
        <v>696408</v>
      </c>
      <c r="L20" s="202">
        <v>696408</v>
      </c>
      <c r="M20" s="202">
        <v>696408</v>
      </c>
      <c r="N20" s="202">
        <v>696409</v>
      </c>
      <c r="O20" s="177">
        <f t="shared" si="0"/>
        <v>8356897</v>
      </c>
      <c r="P20" s="174">
        <v>6381</v>
      </c>
      <c r="Q20" s="189">
        <f t="shared" si="1"/>
        <v>8350516</v>
      </c>
    </row>
    <row r="21" spans="1:17" ht="30">
      <c r="A21" s="321" t="s">
        <v>640</v>
      </c>
      <c r="B21" s="319" t="s">
        <v>641</v>
      </c>
      <c r="C21" s="202">
        <v>291388</v>
      </c>
      <c r="D21" s="202">
        <v>291388</v>
      </c>
      <c r="E21" s="202">
        <v>291388</v>
      </c>
      <c r="F21" s="202">
        <v>219388</v>
      </c>
      <c r="G21" s="202">
        <v>291388</v>
      </c>
      <c r="H21" s="202">
        <v>291388</v>
      </c>
      <c r="I21" s="202">
        <v>291388</v>
      </c>
      <c r="J21" s="202">
        <v>291388</v>
      </c>
      <c r="K21" s="202">
        <v>291388</v>
      </c>
      <c r="L21" s="202">
        <v>291388</v>
      </c>
      <c r="M21" s="202">
        <v>291388</v>
      </c>
      <c r="N21" s="202">
        <v>363398</v>
      </c>
      <c r="O21" s="177">
        <f t="shared" si="0"/>
        <v>3496666</v>
      </c>
      <c r="P21" s="174"/>
      <c r="Q21" s="189">
        <f t="shared" si="1"/>
        <v>3496666</v>
      </c>
    </row>
    <row r="22" spans="1:17" ht="15">
      <c r="A22" s="322" t="s">
        <v>642</v>
      </c>
      <c r="B22" s="319" t="s">
        <v>643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>
        <v>58545</v>
      </c>
      <c r="M22" s="202"/>
      <c r="N22" s="202"/>
      <c r="O22" s="177">
        <f t="shared" si="0"/>
        <v>58545</v>
      </c>
      <c r="P22" s="174">
        <v>150</v>
      </c>
      <c r="Q22" s="189">
        <f t="shared" si="1"/>
        <v>58395</v>
      </c>
    </row>
    <row r="23" spans="1:17" ht="15">
      <c r="A23" s="217" t="s">
        <v>644</v>
      </c>
      <c r="B23" s="216" t="s">
        <v>645</v>
      </c>
      <c r="C23" s="177">
        <f>SUM(C20:C22)</f>
        <v>987796</v>
      </c>
      <c r="D23" s="177">
        <f aca="true" t="shared" si="3" ref="D23:N23">SUM(D20:D22)</f>
        <v>987796</v>
      </c>
      <c r="E23" s="177">
        <f t="shared" si="3"/>
        <v>987796</v>
      </c>
      <c r="F23" s="177">
        <f t="shared" si="3"/>
        <v>915796</v>
      </c>
      <c r="G23" s="177">
        <f t="shared" si="3"/>
        <v>987796</v>
      </c>
      <c r="H23" s="177">
        <f t="shared" si="3"/>
        <v>987796</v>
      </c>
      <c r="I23" s="177">
        <f t="shared" si="3"/>
        <v>987796</v>
      </c>
      <c r="J23" s="177">
        <f t="shared" si="3"/>
        <v>987796</v>
      </c>
      <c r="K23" s="177">
        <f t="shared" si="3"/>
        <v>987796</v>
      </c>
      <c r="L23" s="177">
        <f t="shared" si="3"/>
        <v>1046341</v>
      </c>
      <c r="M23" s="177">
        <f t="shared" si="3"/>
        <v>987796</v>
      </c>
      <c r="N23" s="177">
        <f t="shared" si="3"/>
        <v>1059807</v>
      </c>
      <c r="O23" s="177">
        <f t="shared" si="0"/>
        <v>11912108</v>
      </c>
      <c r="P23" s="174">
        <v>6531</v>
      </c>
      <c r="Q23" s="189">
        <f t="shared" si="1"/>
        <v>11905577</v>
      </c>
    </row>
    <row r="24" spans="1:17" ht="15">
      <c r="A24" s="215" t="s">
        <v>430</v>
      </c>
      <c r="B24" s="216" t="s">
        <v>431</v>
      </c>
      <c r="C24" s="177">
        <f>C23+C19</f>
        <v>2416876</v>
      </c>
      <c r="D24" s="177">
        <f aca="true" t="shared" si="4" ref="D24:N24">D23+D19</f>
        <v>2416876</v>
      </c>
      <c r="E24" s="177">
        <f t="shared" si="4"/>
        <v>2416876</v>
      </c>
      <c r="F24" s="177">
        <f t="shared" si="4"/>
        <v>2680876</v>
      </c>
      <c r="G24" s="177">
        <f t="shared" si="4"/>
        <v>2416876</v>
      </c>
      <c r="H24" s="177">
        <f t="shared" si="4"/>
        <v>2416876</v>
      </c>
      <c r="I24" s="177">
        <f t="shared" si="4"/>
        <v>2416876</v>
      </c>
      <c r="J24" s="177">
        <f t="shared" si="4"/>
        <v>2416876</v>
      </c>
      <c r="K24" s="177">
        <f t="shared" si="4"/>
        <v>2416876</v>
      </c>
      <c r="L24" s="177">
        <f t="shared" si="4"/>
        <v>2475421</v>
      </c>
      <c r="M24" s="177">
        <f t="shared" si="4"/>
        <v>2416876</v>
      </c>
      <c r="N24" s="177">
        <f t="shared" si="4"/>
        <v>2488893</v>
      </c>
      <c r="O24" s="177">
        <f t="shared" si="0"/>
        <v>29397074</v>
      </c>
      <c r="P24" s="174">
        <v>21459</v>
      </c>
      <c r="Q24" s="189">
        <f t="shared" si="1"/>
        <v>29375615</v>
      </c>
    </row>
    <row r="25" spans="1:17" ht="15">
      <c r="A25" s="217" t="s">
        <v>432</v>
      </c>
      <c r="B25" s="216" t="s">
        <v>433</v>
      </c>
      <c r="C25" s="202">
        <v>399930</v>
      </c>
      <c r="D25" s="202">
        <v>399930</v>
      </c>
      <c r="E25" s="202">
        <v>399930</v>
      </c>
      <c r="F25" s="202">
        <v>399930</v>
      </c>
      <c r="G25" s="202">
        <v>399930</v>
      </c>
      <c r="H25" s="202">
        <v>399930</v>
      </c>
      <c r="I25" s="202">
        <v>399930</v>
      </c>
      <c r="J25" s="202">
        <v>399930</v>
      </c>
      <c r="K25" s="202">
        <v>399930</v>
      </c>
      <c r="L25" s="202">
        <v>399930</v>
      </c>
      <c r="M25" s="202">
        <v>399930</v>
      </c>
      <c r="N25" s="202">
        <v>399938</v>
      </c>
      <c r="O25" s="177">
        <f t="shared" si="0"/>
        <v>4799168</v>
      </c>
      <c r="P25" s="174">
        <v>4557</v>
      </c>
      <c r="Q25" s="189">
        <f t="shared" si="1"/>
        <v>4794611</v>
      </c>
    </row>
    <row r="26" spans="1:17" ht="15">
      <c r="A26" s="321" t="s">
        <v>646</v>
      </c>
      <c r="B26" s="319" t="s">
        <v>647</v>
      </c>
      <c r="C26" s="202"/>
      <c r="D26" s="202"/>
      <c r="E26" s="202"/>
      <c r="F26" s="202">
        <v>3061</v>
      </c>
      <c r="G26" s="202"/>
      <c r="H26" s="202"/>
      <c r="I26" s="202"/>
      <c r="J26" s="202"/>
      <c r="K26" s="202"/>
      <c r="L26" s="202"/>
      <c r="M26" s="202"/>
      <c r="N26" s="202"/>
      <c r="O26" s="177">
        <f t="shared" si="0"/>
        <v>3061</v>
      </c>
      <c r="P26" s="174">
        <v>120</v>
      </c>
      <c r="Q26" s="189">
        <f t="shared" si="1"/>
        <v>2941</v>
      </c>
    </row>
    <row r="27" spans="1:17" ht="15">
      <c r="A27" s="321" t="s">
        <v>648</v>
      </c>
      <c r="B27" s="319" t="s">
        <v>649</v>
      </c>
      <c r="C27" s="202">
        <v>320596</v>
      </c>
      <c r="D27" s="202">
        <v>320596</v>
      </c>
      <c r="E27" s="202">
        <v>320596</v>
      </c>
      <c r="F27" s="202">
        <v>320596</v>
      </c>
      <c r="G27" s="202">
        <v>320596</v>
      </c>
      <c r="H27" s="202">
        <v>320596</v>
      </c>
      <c r="I27" s="202">
        <v>320596</v>
      </c>
      <c r="J27" s="202">
        <v>320596</v>
      </c>
      <c r="K27" s="202">
        <v>320596</v>
      </c>
      <c r="L27" s="202">
        <v>320596</v>
      </c>
      <c r="M27" s="202">
        <v>320596</v>
      </c>
      <c r="N27" s="202">
        <v>320605</v>
      </c>
      <c r="O27" s="177">
        <f t="shared" si="0"/>
        <v>3847161</v>
      </c>
      <c r="P27" s="174">
        <v>2609</v>
      </c>
      <c r="Q27" s="189">
        <f t="shared" si="1"/>
        <v>3844552</v>
      </c>
    </row>
    <row r="28" spans="1:17" ht="15">
      <c r="A28" s="321" t="s">
        <v>650</v>
      </c>
      <c r="B28" s="319" t="s">
        <v>651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177">
        <f t="shared" si="0"/>
        <v>0</v>
      </c>
      <c r="P28" s="174"/>
      <c r="Q28" s="189">
        <f t="shared" si="1"/>
        <v>0</v>
      </c>
    </row>
    <row r="29" spans="1:17" ht="15">
      <c r="A29" s="217" t="s">
        <v>652</v>
      </c>
      <c r="B29" s="216" t="s">
        <v>653</v>
      </c>
      <c r="C29" s="177">
        <f>SUM(C26:C28)</f>
        <v>320596</v>
      </c>
      <c r="D29" s="177">
        <f aca="true" t="shared" si="5" ref="D29:N29">SUM(D26:D28)</f>
        <v>320596</v>
      </c>
      <c r="E29" s="177">
        <f t="shared" si="5"/>
        <v>320596</v>
      </c>
      <c r="F29" s="177">
        <f t="shared" si="5"/>
        <v>323657</v>
      </c>
      <c r="G29" s="177">
        <f t="shared" si="5"/>
        <v>320596</v>
      </c>
      <c r="H29" s="177">
        <f t="shared" si="5"/>
        <v>320596</v>
      </c>
      <c r="I29" s="177">
        <f t="shared" si="5"/>
        <v>320596</v>
      </c>
      <c r="J29" s="177">
        <f t="shared" si="5"/>
        <v>320596</v>
      </c>
      <c r="K29" s="177">
        <f t="shared" si="5"/>
        <v>320596</v>
      </c>
      <c r="L29" s="177">
        <f t="shared" si="5"/>
        <v>320596</v>
      </c>
      <c r="M29" s="177">
        <f t="shared" si="5"/>
        <v>320596</v>
      </c>
      <c r="N29" s="177">
        <f t="shared" si="5"/>
        <v>320605</v>
      </c>
      <c r="O29" s="177">
        <f t="shared" si="0"/>
        <v>3850222</v>
      </c>
      <c r="P29" s="174">
        <v>2729</v>
      </c>
      <c r="Q29" s="189">
        <f t="shared" si="1"/>
        <v>3847493</v>
      </c>
    </row>
    <row r="30" spans="1:17" ht="15">
      <c r="A30" s="321" t="s">
        <v>654</v>
      </c>
      <c r="B30" s="319" t="s">
        <v>655</v>
      </c>
      <c r="C30" s="202">
        <v>19746</v>
      </c>
      <c r="D30" s="202">
        <v>19746</v>
      </c>
      <c r="E30" s="202">
        <v>19746</v>
      </c>
      <c r="F30" s="202">
        <v>19746</v>
      </c>
      <c r="G30" s="202">
        <v>19746</v>
      </c>
      <c r="H30" s="202">
        <v>19746</v>
      </c>
      <c r="I30" s="202">
        <v>19746</v>
      </c>
      <c r="J30" s="202">
        <v>19746</v>
      </c>
      <c r="K30" s="202">
        <v>19746</v>
      </c>
      <c r="L30" s="202">
        <v>19746</v>
      </c>
      <c r="M30" s="202">
        <v>19746</v>
      </c>
      <c r="N30" s="202">
        <v>19746</v>
      </c>
      <c r="O30" s="177">
        <f t="shared" si="0"/>
        <v>236952</v>
      </c>
      <c r="P30" s="174">
        <v>95</v>
      </c>
      <c r="Q30" s="189">
        <f t="shared" si="1"/>
        <v>236857</v>
      </c>
    </row>
    <row r="31" spans="1:17" ht="15">
      <c r="A31" s="321" t="s">
        <v>656</v>
      </c>
      <c r="B31" s="319" t="s">
        <v>657</v>
      </c>
      <c r="C31" s="202">
        <v>5185</v>
      </c>
      <c r="D31" s="202">
        <v>5185</v>
      </c>
      <c r="E31" s="202">
        <v>5185</v>
      </c>
      <c r="F31" s="202">
        <v>5185</v>
      </c>
      <c r="G31" s="202">
        <v>5185</v>
      </c>
      <c r="H31" s="202">
        <v>5185</v>
      </c>
      <c r="I31" s="202">
        <v>5185</v>
      </c>
      <c r="J31" s="202">
        <v>5185</v>
      </c>
      <c r="K31" s="202">
        <v>5185</v>
      </c>
      <c r="L31" s="202">
        <v>5185</v>
      </c>
      <c r="M31" s="202">
        <v>5185</v>
      </c>
      <c r="N31" s="202">
        <v>5190</v>
      </c>
      <c r="O31" s="177">
        <f t="shared" si="0"/>
        <v>62225</v>
      </c>
      <c r="P31" s="174">
        <v>0</v>
      </c>
      <c r="Q31" s="189">
        <f t="shared" si="1"/>
        <v>62225</v>
      </c>
    </row>
    <row r="32" spans="1:17" ht="15">
      <c r="A32" s="217" t="s">
        <v>658</v>
      </c>
      <c r="B32" s="216" t="s">
        <v>659</v>
      </c>
      <c r="C32" s="177">
        <f>C30+C31</f>
        <v>24931</v>
      </c>
      <c r="D32" s="177">
        <f aca="true" t="shared" si="6" ref="D32:N32">D30+D31</f>
        <v>24931</v>
      </c>
      <c r="E32" s="177">
        <f t="shared" si="6"/>
        <v>24931</v>
      </c>
      <c r="F32" s="177">
        <f t="shared" si="6"/>
        <v>24931</v>
      </c>
      <c r="G32" s="177">
        <f t="shared" si="6"/>
        <v>24931</v>
      </c>
      <c r="H32" s="177">
        <f t="shared" si="6"/>
        <v>24931</v>
      </c>
      <c r="I32" s="177">
        <f t="shared" si="6"/>
        <v>24931</v>
      </c>
      <c r="J32" s="177">
        <f t="shared" si="6"/>
        <v>24931</v>
      </c>
      <c r="K32" s="177">
        <f t="shared" si="6"/>
        <v>24931</v>
      </c>
      <c r="L32" s="177">
        <f t="shared" si="6"/>
        <v>24931</v>
      </c>
      <c r="M32" s="177">
        <f t="shared" si="6"/>
        <v>24931</v>
      </c>
      <c r="N32" s="177">
        <f t="shared" si="6"/>
        <v>24936</v>
      </c>
      <c r="O32" s="177">
        <f t="shared" si="0"/>
        <v>299177</v>
      </c>
      <c r="P32" s="174">
        <v>95</v>
      </c>
      <c r="Q32" s="189">
        <f t="shared" si="1"/>
        <v>299082</v>
      </c>
    </row>
    <row r="33" spans="1:17" ht="15">
      <c r="A33" s="321" t="s">
        <v>660</v>
      </c>
      <c r="B33" s="319" t="s">
        <v>661</v>
      </c>
      <c r="C33" s="202">
        <v>333056</v>
      </c>
      <c r="D33" s="202">
        <v>333056</v>
      </c>
      <c r="E33" s="202">
        <v>333056</v>
      </c>
      <c r="F33" s="202">
        <v>333056</v>
      </c>
      <c r="G33" s="202">
        <v>333056</v>
      </c>
      <c r="H33" s="202">
        <v>333056</v>
      </c>
      <c r="I33" s="202">
        <v>333056</v>
      </c>
      <c r="J33" s="202">
        <v>333056</v>
      </c>
      <c r="K33" s="202">
        <v>333056</v>
      </c>
      <c r="L33" s="202">
        <v>333056</v>
      </c>
      <c r="M33" s="202">
        <v>333056</v>
      </c>
      <c r="N33" s="202">
        <v>333066</v>
      </c>
      <c r="O33" s="177">
        <f t="shared" si="0"/>
        <v>3996682</v>
      </c>
      <c r="P33" s="174">
        <v>4407</v>
      </c>
      <c r="Q33" s="189">
        <f t="shared" si="1"/>
        <v>3992275</v>
      </c>
    </row>
    <row r="34" spans="1:17" ht="15">
      <c r="A34" s="321" t="s">
        <v>662</v>
      </c>
      <c r="B34" s="319" t="s">
        <v>663</v>
      </c>
      <c r="C34" s="202">
        <v>524633</v>
      </c>
      <c r="D34" s="202">
        <v>524633</v>
      </c>
      <c r="E34" s="202">
        <v>524633</v>
      </c>
      <c r="F34" s="202">
        <v>524633</v>
      </c>
      <c r="G34" s="202">
        <v>524633</v>
      </c>
      <c r="H34" s="202">
        <v>524633</v>
      </c>
      <c r="I34" s="202">
        <v>524633</v>
      </c>
      <c r="J34" s="202">
        <v>524633</v>
      </c>
      <c r="K34" s="202">
        <v>524633</v>
      </c>
      <c r="L34" s="202">
        <v>524633</v>
      </c>
      <c r="M34" s="202">
        <v>524633</v>
      </c>
      <c r="N34" s="202">
        <v>524634</v>
      </c>
      <c r="O34" s="177">
        <f t="shared" si="0"/>
        <v>6295597</v>
      </c>
      <c r="P34" s="174">
        <v>5557</v>
      </c>
      <c r="Q34" s="189">
        <f t="shared" si="1"/>
        <v>6290040</v>
      </c>
    </row>
    <row r="35" spans="1:17" ht="15">
      <c r="A35" s="321" t="s">
        <v>664</v>
      </c>
      <c r="B35" s="319" t="s">
        <v>665</v>
      </c>
      <c r="C35" s="202">
        <v>144423</v>
      </c>
      <c r="D35" s="202">
        <v>144423</v>
      </c>
      <c r="E35" s="202">
        <v>144423</v>
      </c>
      <c r="F35" s="202">
        <v>144423</v>
      </c>
      <c r="G35" s="202">
        <v>144423</v>
      </c>
      <c r="H35" s="202">
        <v>144423</v>
      </c>
      <c r="I35" s="202">
        <v>144423</v>
      </c>
      <c r="J35" s="202">
        <v>144423</v>
      </c>
      <c r="K35" s="202">
        <v>144423</v>
      </c>
      <c r="L35" s="202">
        <v>144423</v>
      </c>
      <c r="M35" s="202">
        <v>144423</v>
      </c>
      <c r="N35" s="202">
        <v>144423</v>
      </c>
      <c r="O35" s="177">
        <f t="shared" si="0"/>
        <v>1733076</v>
      </c>
      <c r="P35" s="174">
        <v>0</v>
      </c>
      <c r="Q35" s="189">
        <f t="shared" si="1"/>
        <v>1733076</v>
      </c>
    </row>
    <row r="36" spans="1:17" ht="15">
      <c r="A36" s="321" t="s">
        <v>666</v>
      </c>
      <c r="B36" s="319" t="s">
        <v>667</v>
      </c>
      <c r="C36" s="202">
        <v>238248</v>
      </c>
      <c r="D36" s="202">
        <v>238248</v>
      </c>
      <c r="E36" s="202">
        <v>238248</v>
      </c>
      <c r="F36" s="202">
        <v>238248</v>
      </c>
      <c r="G36" s="202">
        <v>238248</v>
      </c>
      <c r="H36" s="202">
        <v>238248</v>
      </c>
      <c r="I36" s="202">
        <v>238248</v>
      </c>
      <c r="J36" s="202">
        <v>238248</v>
      </c>
      <c r="K36" s="202">
        <v>238248</v>
      </c>
      <c r="L36" s="202">
        <v>238248</v>
      </c>
      <c r="M36" s="202">
        <v>238248</v>
      </c>
      <c r="N36" s="202">
        <v>238250</v>
      </c>
      <c r="O36" s="177">
        <f t="shared" si="0"/>
        <v>2858978</v>
      </c>
      <c r="P36" s="174">
        <v>1910</v>
      </c>
      <c r="Q36" s="189">
        <f t="shared" si="1"/>
        <v>2857068</v>
      </c>
    </row>
    <row r="37" spans="1:17" ht="15">
      <c r="A37" s="323" t="s">
        <v>668</v>
      </c>
      <c r="B37" s="319" t="s">
        <v>669</v>
      </c>
      <c r="C37" s="202">
        <v>119112</v>
      </c>
      <c r="D37" s="202">
        <v>119112</v>
      </c>
      <c r="E37" s="202">
        <v>119112</v>
      </c>
      <c r="F37" s="202">
        <v>119112</v>
      </c>
      <c r="G37" s="202">
        <v>119112</v>
      </c>
      <c r="H37" s="202">
        <v>119112</v>
      </c>
      <c r="I37" s="202">
        <v>119112</v>
      </c>
      <c r="J37" s="202">
        <v>119112</v>
      </c>
      <c r="K37" s="202">
        <v>119112</v>
      </c>
      <c r="L37" s="202">
        <v>119112</v>
      </c>
      <c r="M37" s="202">
        <v>119112</v>
      </c>
      <c r="N37" s="202">
        <v>119120</v>
      </c>
      <c r="O37" s="177">
        <f t="shared" si="0"/>
        <v>1429352</v>
      </c>
      <c r="P37" s="174">
        <v>938</v>
      </c>
      <c r="Q37" s="189">
        <f t="shared" si="1"/>
        <v>1428414</v>
      </c>
    </row>
    <row r="38" spans="1:17" ht="15">
      <c r="A38" s="322" t="s">
        <v>670</v>
      </c>
      <c r="B38" s="319" t="s">
        <v>671</v>
      </c>
      <c r="C38" s="202">
        <v>384420</v>
      </c>
      <c r="D38" s="202">
        <v>384420</v>
      </c>
      <c r="E38" s="202">
        <v>384420</v>
      </c>
      <c r="F38" s="202">
        <v>384420</v>
      </c>
      <c r="G38" s="202">
        <v>384420</v>
      </c>
      <c r="H38" s="202">
        <v>384420</v>
      </c>
      <c r="I38" s="202">
        <v>384420</v>
      </c>
      <c r="J38" s="202">
        <v>384420</v>
      </c>
      <c r="K38" s="202">
        <v>384420</v>
      </c>
      <c r="L38" s="202">
        <v>384420</v>
      </c>
      <c r="M38" s="202">
        <v>384420</v>
      </c>
      <c r="N38" s="202">
        <v>384431</v>
      </c>
      <c r="O38" s="177">
        <f t="shared" si="0"/>
        <v>4613051</v>
      </c>
      <c r="P38" s="174">
        <v>3960</v>
      </c>
      <c r="Q38" s="189">
        <f t="shared" si="1"/>
        <v>4609091</v>
      </c>
    </row>
    <row r="39" spans="1:17" ht="15">
      <c r="A39" s="321" t="s">
        <v>672</v>
      </c>
      <c r="B39" s="319" t="s">
        <v>673</v>
      </c>
      <c r="C39" s="202">
        <v>347426</v>
      </c>
      <c r="D39" s="202">
        <v>347426</v>
      </c>
      <c r="E39" s="202">
        <v>347426</v>
      </c>
      <c r="F39" s="202">
        <v>347426</v>
      </c>
      <c r="G39" s="202">
        <v>347426</v>
      </c>
      <c r="H39" s="202">
        <v>347426</v>
      </c>
      <c r="I39" s="202">
        <v>347426</v>
      </c>
      <c r="J39" s="202">
        <v>347426</v>
      </c>
      <c r="K39" s="202">
        <v>347426</v>
      </c>
      <c r="L39" s="202">
        <v>347426</v>
      </c>
      <c r="M39" s="202">
        <v>347426</v>
      </c>
      <c r="N39" s="202">
        <v>347429</v>
      </c>
      <c r="O39" s="177">
        <f t="shared" si="0"/>
        <v>4169115</v>
      </c>
      <c r="P39" s="174">
        <v>2760</v>
      </c>
      <c r="Q39" s="189">
        <f t="shared" si="1"/>
        <v>4166355</v>
      </c>
    </row>
    <row r="40" spans="1:17" ht="15">
      <c r="A40" s="217" t="s">
        <v>674</v>
      </c>
      <c r="B40" s="216" t="s">
        <v>675</v>
      </c>
      <c r="C40" s="177">
        <f>SUM(C33:C39)</f>
        <v>2091318</v>
      </c>
      <c r="D40" s="177">
        <f aca="true" t="shared" si="7" ref="D40:N40">SUM(D33:D39)</f>
        <v>2091318</v>
      </c>
      <c r="E40" s="177">
        <f t="shared" si="7"/>
        <v>2091318</v>
      </c>
      <c r="F40" s="177">
        <f t="shared" si="7"/>
        <v>2091318</v>
      </c>
      <c r="G40" s="177">
        <f t="shared" si="7"/>
        <v>2091318</v>
      </c>
      <c r="H40" s="177">
        <f t="shared" si="7"/>
        <v>2091318</v>
      </c>
      <c r="I40" s="177">
        <f t="shared" si="7"/>
        <v>2091318</v>
      </c>
      <c r="J40" s="177">
        <f t="shared" si="7"/>
        <v>2091318</v>
      </c>
      <c r="K40" s="177">
        <f t="shared" si="7"/>
        <v>2091318</v>
      </c>
      <c r="L40" s="177">
        <f t="shared" si="7"/>
        <v>2091318</v>
      </c>
      <c r="M40" s="177">
        <f t="shared" si="7"/>
        <v>2091318</v>
      </c>
      <c r="N40" s="177">
        <f t="shared" si="7"/>
        <v>2091353</v>
      </c>
      <c r="O40" s="177">
        <f t="shared" si="0"/>
        <v>25095851</v>
      </c>
      <c r="P40" s="174">
        <v>19532</v>
      </c>
      <c r="Q40" s="189">
        <f t="shared" si="1"/>
        <v>25076319</v>
      </c>
    </row>
    <row r="41" spans="1:17" ht="15">
      <c r="A41" s="321" t="s">
        <v>676</v>
      </c>
      <c r="B41" s="319" t="s">
        <v>677</v>
      </c>
      <c r="C41" s="202"/>
      <c r="D41" s="202"/>
      <c r="E41" s="202"/>
      <c r="F41" s="202"/>
      <c r="G41" s="202"/>
      <c r="H41" s="202"/>
      <c r="I41" s="202"/>
      <c r="J41" s="202"/>
      <c r="K41" s="202">
        <v>15145</v>
      </c>
      <c r="L41" s="202"/>
      <c r="M41" s="202"/>
      <c r="N41" s="202"/>
      <c r="O41" s="177">
        <f t="shared" si="0"/>
        <v>15145</v>
      </c>
      <c r="P41" s="174">
        <v>0</v>
      </c>
      <c r="Q41" s="189">
        <f t="shared" si="1"/>
        <v>15145</v>
      </c>
    </row>
    <row r="42" spans="1:17" ht="15">
      <c r="A42" s="321" t="s">
        <v>678</v>
      </c>
      <c r="B42" s="319" t="s">
        <v>679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177">
        <f t="shared" si="0"/>
        <v>0</v>
      </c>
      <c r="P42" s="174">
        <v>50</v>
      </c>
      <c r="Q42" s="189">
        <f t="shared" si="1"/>
        <v>-50</v>
      </c>
    </row>
    <row r="43" spans="1:17" ht="15">
      <c r="A43" s="217" t="s">
        <v>680</v>
      </c>
      <c r="B43" s="216" t="s">
        <v>681</v>
      </c>
      <c r="C43" s="177">
        <f>SUM(C41:C42)</f>
        <v>0</v>
      </c>
      <c r="D43" s="177">
        <f aca="true" t="shared" si="8" ref="D43:N43">SUM(D41:D42)</f>
        <v>0</v>
      </c>
      <c r="E43" s="177">
        <f t="shared" si="8"/>
        <v>0</v>
      </c>
      <c r="F43" s="177">
        <f t="shared" si="8"/>
        <v>0</v>
      </c>
      <c r="G43" s="177">
        <f t="shared" si="8"/>
        <v>0</v>
      </c>
      <c r="H43" s="177">
        <f t="shared" si="8"/>
        <v>0</v>
      </c>
      <c r="I43" s="177">
        <f t="shared" si="8"/>
        <v>0</v>
      </c>
      <c r="J43" s="177">
        <f t="shared" si="8"/>
        <v>0</v>
      </c>
      <c r="K43" s="177">
        <f t="shared" si="8"/>
        <v>15145</v>
      </c>
      <c r="L43" s="177">
        <f t="shared" si="8"/>
        <v>0</v>
      </c>
      <c r="M43" s="177">
        <f t="shared" si="8"/>
        <v>0</v>
      </c>
      <c r="N43" s="177">
        <f t="shared" si="8"/>
        <v>0</v>
      </c>
      <c r="O43" s="177">
        <f t="shared" si="0"/>
        <v>15145</v>
      </c>
      <c r="P43" s="174">
        <v>50</v>
      </c>
      <c r="Q43" s="189">
        <f t="shared" si="1"/>
        <v>15095</v>
      </c>
    </row>
    <row r="44" spans="1:17" ht="15">
      <c r="A44" s="321" t="s">
        <v>682</v>
      </c>
      <c r="B44" s="319" t="s">
        <v>683</v>
      </c>
      <c r="C44" s="202">
        <v>488309</v>
      </c>
      <c r="D44" s="202">
        <v>488309</v>
      </c>
      <c r="E44" s="202">
        <v>488309</v>
      </c>
      <c r="F44" s="202">
        <v>488309</v>
      </c>
      <c r="G44" s="202">
        <v>488309</v>
      </c>
      <c r="H44" s="202">
        <v>488309</v>
      </c>
      <c r="I44" s="202">
        <v>488309</v>
      </c>
      <c r="J44" s="202">
        <v>488309</v>
      </c>
      <c r="K44" s="202">
        <v>488309</v>
      </c>
      <c r="L44" s="202">
        <v>488309</v>
      </c>
      <c r="M44" s="202">
        <v>488309</v>
      </c>
      <c r="N44" s="202">
        <v>488311</v>
      </c>
      <c r="O44" s="177">
        <f t="shared" si="0"/>
        <v>5859710</v>
      </c>
      <c r="P44" s="174">
        <v>4895</v>
      </c>
      <c r="Q44" s="189">
        <f t="shared" si="1"/>
        <v>5854815</v>
      </c>
    </row>
    <row r="45" spans="1:17" ht="15">
      <c r="A45" s="321" t="s">
        <v>684</v>
      </c>
      <c r="B45" s="319" t="s">
        <v>685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>
        <v>7065000</v>
      </c>
      <c r="M45" s="202">
        <v>3406000</v>
      </c>
      <c r="N45" s="202"/>
      <c r="O45" s="177">
        <f t="shared" si="0"/>
        <v>10471000</v>
      </c>
      <c r="P45" s="174">
        <v>6741</v>
      </c>
      <c r="Q45" s="189">
        <f t="shared" si="1"/>
        <v>10464259</v>
      </c>
    </row>
    <row r="46" spans="1:17" ht="15">
      <c r="A46" s="321" t="s">
        <v>686</v>
      </c>
      <c r="B46" s="319" t="s">
        <v>687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177">
        <f t="shared" si="0"/>
        <v>0</v>
      </c>
      <c r="P46" s="174">
        <v>0</v>
      </c>
      <c r="Q46" s="189">
        <f t="shared" si="1"/>
        <v>0</v>
      </c>
    </row>
    <row r="47" spans="1:17" ht="15">
      <c r="A47" s="321" t="s">
        <v>688</v>
      </c>
      <c r="B47" s="319" t="s">
        <v>689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177">
        <f t="shared" si="0"/>
        <v>0</v>
      </c>
      <c r="P47" s="174">
        <v>0</v>
      </c>
      <c r="Q47" s="189">
        <f t="shared" si="1"/>
        <v>0</v>
      </c>
    </row>
    <row r="48" spans="1:17" ht="15">
      <c r="A48" s="321" t="s">
        <v>690</v>
      </c>
      <c r="B48" s="319" t="s">
        <v>691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>
        <v>1155</v>
      </c>
      <c r="O48" s="177">
        <f t="shared" si="0"/>
        <v>1155</v>
      </c>
      <c r="P48" s="174">
        <v>0</v>
      </c>
      <c r="Q48" s="189">
        <f t="shared" si="1"/>
        <v>1155</v>
      </c>
    </row>
    <row r="49" spans="1:17" ht="15">
      <c r="A49" s="217" t="s">
        <v>692</v>
      </c>
      <c r="B49" s="216" t="s">
        <v>693</v>
      </c>
      <c r="C49" s="177">
        <f>SUM(C44:C48)</f>
        <v>488309</v>
      </c>
      <c r="D49" s="177">
        <f aca="true" t="shared" si="9" ref="D49:N49">SUM(D44:D48)</f>
        <v>488309</v>
      </c>
      <c r="E49" s="177">
        <f t="shared" si="9"/>
        <v>488309</v>
      </c>
      <c r="F49" s="177">
        <f t="shared" si="9"/>
        <v>488309</v>
      </c>
      <c r="G49" s="177">
        <f t="shared" si="9"/>
        <v>488309</v>
      </c>
      <c r="H49" s="177">
        <f t="shared" si="9"/>
        <v>488309</v>
      </c>
      <c r="I49" s="177">
        <f t="shared" si="9"/>
        <v>488309</v>
      </c>
      <c r="J49" s="177">
        <f t="shared" si="9"/>
        <v>488309</v>
      </c>
      <c r="K49" s="177">
        <f t="shared" si="9"/>
        <v>488309</v>
      </c>
      <c r="L49" s="177">
        <f t="shared" si="9"/>
        <v>7553309</v>
      </c>
      <c r="M49" s="177">
        <f t="shared" si="9"/>
        <v>3894309</v>
      </c>
      <c r="N49" s="177">
        <f t="shared" si="9"/>
        <v>489466</v>
      </c>
      <c r="O49" s="177">
        <f t="shared" si="0"/>
        <v>16331865</v>
      </c>
      <c r="P49" s="174">
        <v>11636</v>
      </c>
      <c r="Q49" s="189">
        <f t="shared" si="1"/>
        <v>16320229</v>
      </c>
    </row>
    <row r="50" spans="1:17" ht="15">
      <c r="A50" s="217" t="s">
        <v>434</v>
      </c>
      <c r="B50" s="216" t="s">
        <v>435</v>
      </c>
      <c r="C50" s="177">
        <f>C49+C43+C40+C32+C29</f>
        <v>2925154</v>
      </c>
      <c r="D50" s="177">
        <f aca="true" t="shared" si="10" ref="D50:N50">D49+D43+D40+D32+D29</f>
        <v>2925154</v>
      </c>
      <c r="E50" s="177">
        <f t="shared" si="10"/>
        <v>2925154</v>
      </c>
      <c r="F50" s="177">
        <f t="shared" si="10"/>
        <v>2928215</v>
      </c>
      <c r="G50" s="177">
        <f t="shared" si="10"/>
        <v>2925154</v>
      </c>
      <c r="H50" s="177">
        <f t="shared" si="10"/>
        <v>2925154</v>
      </c>
      <c r="I50" s="177">
        <f t="shared" si="10"/>
        <v>2925154</v>
      </c>
      <c r="J50" s="177">
        <f t="shared" si="10"/>
        <v>2925154</v>
      </c>
      <c r="K50" s="177">
        <f t="shared" si="10"/>
        <v>2940299</v>
      </c>
      <c r="L50" s="177">
        <f t="shared" si="10"/>
        <v>9990154</v>
      </c>
      <c r="M50" s="177">
        <f t="shared" si="10"/>
        <v>6331154</v>
      </c>
      <c r="N50" s="177">
        <f t="shared" si="10"/>
        <v>2926360</v>
      </c>
      <c r="O50" s="177">
        <f t="shared" si="0"/>
        <v>45592260</v>
      </c>
      <c r="P50" s="174">
        <v>34042</v>
      </c>
      <c r="Q50" s="189">
        <f t="shared" si="1"/>
        <v>45558218</v>
      </c>
    </row>
    <row r="51" spans="1:17" ht="15">
      <c r="A51" s="324" t="s">
        <v>694</v>
      </c>
      <c r="B51" s="319" t="s">
        <v>695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177">
        <f t="shared" si="0"/>
        <v>0</v>
      </c>
      <c r="P51" s="174">
        <v>0</v>
      </c>
      <c r="Q51" s="189">
        <f t="shared" si="1"/>
        <v>0</v>
      </c>
    </row>
    <row r="52" spans="1:17" ht="15">
      <c r="A52" s="324" t="s">
        <v>248</v>
      </c>
      <c r="B52" s="319" t="s">
        <v>696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177">
        <f t="shared" si="0"/>
        <v>0</v>
      </c>
      <c r="P52" s="174">
        <v>0</v>
      </c>
      <c r="Q52" s="189">
        <f t="shared" si="1"/>
        <v>0</v>
      </c>
    </row>
    <row r="53" spans="1:17" ht="15">
      <c r="A53" s="325" t="s">
        <v>697</v>
      </c>
      <c r="B53" s="319" t="s">
        <v>698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177">
        <f t="shared" si="0"/>
        <v>0</v>
      </c>
      <c r="P53" s="174">
        <v>0</v>
      </c>
      <c r="Q53" s="189">
        <f t="shared" si="1"/>
        <v>0</v>
      </c>
    </row>
    <row r="54" spans="1:17" ht="15">
      <c r="A54" s="325" t="s">
        <v>699</v>
      </c>
      <c r="B54" s="319" t="s">
        <v>700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177">
        <f t="shared" si="0"/>
        <v>0</v>
      </c>
      <c r="P54" s="174">
        <v>0</v>
      </c>
      <c r="Q54" s="189">
        <f t="shared" si="1"/>
        <v>0</v>
      </c>
    </row>
    <row r="55" spans="1:17" ht="15">
      <c r="A55" s="325" t="s">
        <v>220</v>
      </c>
      <c r="B55" s="319" t="s">
        <v>701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177">
        <f t="shared" si="0"/>
        <v>0</v>
      </c>
      <c r="P55" s="174">
        <v>669</v>
      </c>
      <c r="Q55" s="189">
        <f t="shared" si="1"/>
        <v>-669</v>
      </c>
    </row>
    <row r="56" spans="1:17" ht="15">
      <c r="A56" s="324" t="s">
        <v>221</v>
      </c>
      <c r="B56" s="319" t="s">
        <v>702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177">
        <f t="shared" si="0"/>
        <v>0</v>
      </c>
      <c r="P56" s="174">
        <v>646</v>
      </c>
      <c r="Q56" s="189">
        <f t="shared" si="1"/>
        <v>-646</v>
      </c>
    </row>
    <row r="57" spans="1:17" ht="15">
      <c r="A57" s="324" t="s">
        <v>703</v>
      </c>
      <c r="B57" s="319" t="s">
        <v>704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177">
        <f t="shared" si="0"/>
        <v>0</v>
      </c>
      <c r="P57" s="174">
        <v>0</v>
      </c>
      <c r="Q57" s="189">
        <f t="shared" si="1"/>
        <v>0</v>
      </c>
    </row>
    <row r="58" spans="1:17" ht="15">
      <c r="A58" s="324" t="s">
        <v>222</v>
      </c>
      <c r="B58" s="319" t="s">
        <v>705</v>
      </c>
      <c r="C58" s="202">
        <v>12000</v>
      </c>
      <c r="D58" s="202">
        <v>12000</v>
      </c>
      <c r="E58" s="202">
        <v>12000</v>
      </c>
      <c r="F58" s="202">
        <v>12000</v>
      </c>
      <c r="G58" s="202">
        <v>12000</v>
      </c>
      <c r="H58" s="202">
        <v>12000</v>
      </c>
      <c r="I58" s="202">
        <v>12000</v>
      </c>
      <c r="J58" s="202">
        <v>651000</v>
      </c>
      <c r="K58" s="202">
        <v>24000</v>
      </c>
      <c r="L58" s="202">
        <v>12000</v>
      </c>
      <c r="M58" s="202">
        <v>12000</v>
      </c>
      <c r="N58" s="202">
        <v>15200</v>
      </c>
      <c r="O58" s="177">
        <f t="shared" si="0"/>
        <v>798200</v>
      </c>
      <c r="P58" s="174">
        <v>1703</v>
      </c>
      <c r="Q58" s="189">
        <f t="shared" si="1"/>
        <v>796497</v>
      </c>
    </row>
    <row r="59" spans="1:17" ht="15">
      <c r="A59" s="218" t="s">
        <v>436</v>
      </c>
      <c r="B59" s="216" t="s">
        <v>437</v>
      </c>
      <c r="C59" s="177">
        <f>SUM(C51:C58)</f>
        <v>12000</v>
      </c>
      <c r="D59" s="177">
        <f aca="true" t="shared" si="11" ref="D59:N59">SUM(D51:D58)</f>
        <v>12000</v>
      </c>
      <c r="E59" s="177">
        <f t="shared" si="11"/>
        <v>12000</v>
      </c>
      <c r="F59" s="177">
        <f t="shared" si="11"/>
        <v>12000</v>
      </c>
      <c r="G59" s="177">
        <f t="shared" si="11"/>
        <v>12000</v>
      </c>
      <c r="H59" s="177">
        <f t="shared" si="11"/>
        <v>12000</v>
      </c>
      <c r="I59" s="177">
        <f t="shared" si="11"/>
        <v>12000</v>
      </c>
      <c r="J59" s="177">
        <f t="shared" si="11"/>
        <v>651000</v>
      </c>
      <c r="K59" s="177">
        <f t="shared" si="11"/>
        <v>24000</v>
      </c>
      <c r="L59" s="177">
        <f t="shared" si="11"/>
        <v>12000</v>
      </c>
      <c r="M59" s="177">
        <f t="shared" si="11"/>
        <v>12000</v>
      </c>
      <c r="N59" s="177">
        <f t="shared" si="11"/>
        <v>15200</v>
      </c>
      <c r="O59" s="177">
        <f t="shared" si="0"/>
        <v>798200</v>
      </c>
      <c r="P59" s="174">
        <v>3018</v>
      </c>
      <c r="Q59" s="189">
        <f t="shared" si="1"/>
        <v>795182</v>
      </c>
    </row>
    <row r="60" spans="1:17" ht="15">
      <c r="A60" s="326" t="s">
        <v>706</v>
      </c>
      <c r="B60" s="319" t="s">
        <v>707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177">
        <f t="shared" si="0"/>
        <v>0</v>
      </c>
      <c r="P60" s="174">
        <v>0</v>
      </c>
      <c r="Q60" s="189">
        <f t="shared" si="1"/>
        <v>0</v>
      </c>
    </row>
    <row r="61" spans="1:17" ht="15">
      <c r="A61" s="326" t="s">
        <v>708</v>
      </c>
      <c r="B61" s="319" t="s">
        <v>709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77">
        <f t="shared" si="0"/>
        <v>0</v>
      </c>
      <c r="P61" s="174">
        <v>0</v>
      </c>
      <c r="Q61" s="189">
        <f t="shared" si="1"/>
        <v>0</v>
      </c>
    </row>
    <row r="62" spans="1:17" ht="15">
      <c r="A62" s="326" t="s">
        <v>710</v>
      </c>
      <c r="B62" s="319" t="s">
        <v>711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177">
        <f t="shared" si="0"/>
        <v>0</v>
      </c>
      <c r="P62" s="174">
        <v>0</v>
      </c>
      <c r="Q62" s="189">
        <f t="shared" si="1"/>
        <v>0</v>
      </c>
    </row>
    <row r="63" spans="1:17" ht="15">
      <c r="A63" s="326" t="s">
        <v>712</v>
      </c>
      <c r="B63" s="319" t="s">
        <v>713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177">
        <f t="shared" si="0"/>
        <v>0</v>
      </c>
      <c r="P63" s="174">
        <v>0</v>
      </c>
      <c r="Q63" s="189">
        <f t="shared" si="1"/>
        <v>0</v>
      </c>
    </row>
    <row r="64" spans="1:17" ht="15">
      <c r="A64" s="326" t="s">
        <v>714</v>
      </c>
      <c r="B64" s="319" t="s">
        <v>715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177">
        <f t="shared" si="0"/>
        <v>0</v>
      </c>
      <c r="P64" s="174">
        <v>0</v>
      </c>
      <c r="Q64" s="189">
        <f t="shared" si="1"/>
        <v>0</v>
      </c>
    </row>
    <row r="65" spans="1:17" ht="15">
      <c r="A65" s="326" t="s">
        <v>581</v>
      </c>
      <c r="B65" s="319" t="s">
        <v>716</v>
      </c>
      <c r="C65" s="202">
        <v>1019642</v>
      </c>
      <c r="D65" s="202">
        <v>1019642</v>
      </c>
      <c r="E65" s="202">
        <v>1019642</v>
      </c>
      <c r="F65" s="202">
        <v>1019642</v>
      </c>
      <c r="G65" s="202">
        <v>1019642</v>
      </c>
      <c r="H65" s="202">
        <v>1019642</v>
      </c>
      <c r="I65" s="202">
        <v>1019642</v>
      </c>
      <c r="J65" s="202">
        <v>1019642</v>
      </c>
      <c r="K65" s="202">
        <v>1019642</v>
      </c>
      <c r="L65" s="202">
        <v>1019642</v>
      </c>
      <c r="M65" s="202">
        <v>1019642</v>
      </c>
      <c r="N65" s="202">
        <v>1019652</v>
      </c>
      <c r="O65" s="177">
        <f t="shared" si="0"/>
        <v>12235714</v>
      </c>
      <c r="P65" s="174">
        <v>5717</v>
      </c>
      <c r="Q65" s="189">
        <f t="shared" si="1"/>
        <v>12229997</v>
      </c>
    </row>
    <row r="66" spans="1:17" ht="15">
      <c r="A66" s="326" t="s">
        <v>717</v>
      </c>
      <c r="B66" s="319" t="s">
        <v>718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177">
        <f t="shared" si="0"/>
        <v>0</v>
      </c>
      <c r="P66" s="174">
        <v>0</v>
      </c>
      <c r="Q66" s="189">
        <f t="shared" si="1"/>
        <v>0</v>
      </c>
    </row>
    <row r="67" spans="1:17" ht="15">
      <c r="A67" s="326" t="s">
        <v>719</v>
      </c>
      <c r="B67" s="319" t="s">
        <v>720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177">
        <f t="shared" si="0"/>
        <v>0</v>
      </c>
      <c r="P67" s="174">
        <v>0</v>
      </c>
      <c r="Q67" s="189">
        <f t="shared" si="1"/>
        <v>0</v>
      </c>
    </row>
    <row r="68" spans="1:17" ht="15">
      <c r="A68" s="326" t="s">
        <v>721</v>
      </c>
      <c r="B68" s="319" t="s">
        <v>722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177">
        <f t="shared" si="0"/>
        <v>0</v>
      </c>
      <c r="P68" s="174">
        <v>0</v>
      </c>
      <c r="Q68" s="189">
        <f t="shared" si="1"/>
        <v>0</v>
      </c>
    </row>
    <row r="69" spans="1:17" ht="15">
      <c r="A69" s="327" t="s">
        <v>723</v>
      </c>
      <c r="B69" s="319" t="s">
        <v>724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177">
        <f t="shared" si="0"/>
        <v>0</v>
      </c>
      <c r="P69" s="174">
        <v>0</v>
      </c>
      <c r="Q69" s="189">
        <f t="shared" si="1"/>
        <v>0</v>
      </c>
    </row>
    <row r="70" spans="1:17" ht="15">
      <c r="A70" s="326" t="s">
        <v>725</v>
      </c>
      <c r="B70" s="319" t="s">
        <v>726</v>
      </c>
      <c r="C70" s="202"/>
      <c r="D70" s="202"/>
      <c r="E70" s="202"/>
      <c r="F70" s="202">
        <v>200000</v>
      </c>
      <c r="G70" s="202">
        <v>250000</v>
      </c>
      <c r="H70" s="202">
        <v>50000</v>
      </c>
      <c r="I70" s="202">
        <v>1185000</v>
      </c>
      <c r="J70" s="202">
        <v>0</v>
      </c>
      <c r="K70" s="202">
        <v>8574600</v>
      </c>
      <c r="L70" s="202"/>
      <c r="M70" s="202"/>
      <c r="N70" s="202"/>
      <c r="O70" s="177">
        <f t="shared" si="0"/>
        <v>10259600</v>
      </c>
      <c r="P70" s="174">
        <v>4416</v>
      </c>
      <c r="Q70" s="189">
        <f t="shared" si="1"/>
        <v>10255184</v>
      </c>
    </row>
    <row r="71" spans="1:17" ht="15">
      <c r="A71" s="327" t="s">
        <v>727</v>
      </c>
      <c r="B71" s="319" t="s">
        <v>728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177">
        <f aca="true" t="shared" si="12" ref="O71:O134">SUM(C71:N71)</f>
        <v>0</v>
      </c>
      <c r="P71" s="174">
        <v>0</v>
      </c>
      <c r="Q71" s="189">
        <f aca="true" t="shared" si="13" ref="Q71:Q134">O71-P71</f>
        <v>0</v>
      </c>
    </row>
    <row r="72" spans="1:17" ht="15">
      <c r="A72" s="327" t="s">
        <v>729</v>
      </c>
      <c r="B72" s="319" t="s">
        <v>728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177">
        <f t="shared" si="12"/>
        <v>0</v>
      </c>
      <c r="P72" s="174">
        <v>0</v>
      </c>
      <c r="Q72" s="189">
        <f t="shared" si="13"/>
        <v>0</v>
      </c>
    </row>
    <row r="73" spans="1:17" ht="15">
      <c r="A73" s="218" t="s">
        <v>438</v>
      </c>
      <c r="B73" s="216" t="s">
        <v>439</v>
      </c>
      <c r="C73" s="177">
        <f>SUM(C60:C72)</f>
        <v>1019642</v>
      </c>
      <c r="D73" s="177">
        <f aca="true" t="shared" si="14" ref="D73:N73">SUM(D60:D72)</f>
        <v>1019642</v>
      </c>
      <c r="E73" s="177">
        <f t="shared" si="14"/>
        <v>1019642</v>
      </c>
      <c r="F73" s="177">
        <f t="shared" si="14"/>
        <v>1219642</v>
      </c>
      <c r="G73" s="177">
        <f t="shared" si="14"/>
        <v>1269642</v>
      </c>
      <c r="H73" s="177">
        <f t="shared" si="14"/>
        <v>1069642</v>
      </c>
      <c r="I73" s="177">
        <f t="shared" si="14"/>
        <v>2204642</v>
      </c>
      <c r="J73" s="177">
        <f t="shared" si="14"/>
        <v>1019642</v>
      </c>
      <c r="K73" s="177">
        <f t="shared" si="14"/>
        <v>9594242</v>
      </c>
      <c r="L73" s="177">
        <f t="shared" si="14"/>
        <v>1019642</v>
      </c>
      <c r="M73" s="177">
        <f t="shared" si="14"/>
        <v>1019642</v>
      </c>
      <c r="N73" s="177">
        <f t="shared" si="14"/>
        <v>1019652</v>
      </c>
      <c r="O73" s="177">
        <f t="shared" si="12"/>
        <v>22495314</v>
      </c>
      <c r="P73" s="174">
        <v>10133</v>
      </c>
      <c r="Q73" s="189">
        <f t="shared" si="13"/>
        <v>22485181</v>
      </c>
    </row>
    <row r="74" spans="1:17" ht="15">
      <c r="A74" s="328" t="s">
        <v>730</v>
      </c>
      <c r="B74" s="216"/>
      <c r="C74" s="177">
        <f>C73+C59+C50+C25+C24</f>
        <v>6773602</v>
      </c>
      <c r="D74" s="177">
        <f aca="true" t="shared" si="15" ref="D74:N74">D73+D59+D50+D25+D24</f>
        <v>6773602</v>
      </c>
      <c r="E74" s="177">
        <f t="shared" si="15"/>
        <v>6773602</v>
      </c>
      <c r="F74" s="177">
        <f t="shared" si="15"/>
        <v>7240663</v>
      </c>
      <c r="G74" s="177">
        <f t="shared" si="15"/>
        <v>7023602</v>
      </c>
      <c r="H74" s="177">
        <f t="shared" si="15"/>
        <v>6823602</v>
      </c>
      <c r="I74" s="177">
        <f t="shared" si="15"/>
        <v>7958602</v>
      </c>
      <c r="J74" s="177">
        <f t="shared" si="15"/>
        <v>7412602</v>
      </c>
      <c r="K74" s="177">
        <f t="shared" si="15"/>
        <v>15375347</v>
      </c>
      <c r="L74" s="177">
        <f t="shared" si="15"/>
        <v>13897147</v>
      </c>
      <c r="M74" s="177">
        <f t="shared" si="15"/>
        <v>10179602</v>
      </c>
      <c r="N74" s="177">
        <f t="shared" si="15"/>
        <v>6850043</v>
      </c>
      <c r="O74" s="177">
        <f t="shared" si="12"/>
        <v>103082016</v>
      </c>
      <c r="P74" s="174">
        <v>73209</v>
      </c>
      <c r="Q74" s="189">
        <f t="shared" si="13"/>
        <v>103008807</v>
      </c>
    </row>
    <row r="75" spans="1:17" ht="15">
      <c r="A75" s="329" t="s">
        <v>212</v>
      </c>
      <c r="B75" s="319" t="s">
        <v>731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177">
        <f t="shared" si="12"/>
        <v>0</v>
      </c>
      <c r="P75" s="174">
        <v>0</v>
      </c>
      <c r="Q75" s="189">
        <f t="shared" si="13"/>
        <v>0</v>
      </c>
    </row>
    <row r="76" spans="1:17" ht="15">
      <c r="A76" s="329" t="s">
        <v>213</v>
      </c>
      <c r="B76" s="319" t="s">
        <v>732</v>
      </c>
      <c r="C76" s="202"/>
      <c r="D76" s="202"/>
      <c r="E76" s="202"/>
      <c r="F76" s="202"/>
      <c r="G76" s="202"/>
      <c r="H76" s="202"/>
      <c r="I76" s="202"/>
      <c r="J76" s="202"/>
      <c r="K76" s="202">
        <v>30684888</v>
      </c>
      <c r="L76" s="202"/>
      <c r="M76" s="202"/>
      <c r="N76" s="202">
        <v>0</v>
      </c>
      <c r="O76" s="177">
        <f t="shared" si="12"/>
        <v>30684888</v>
      </c>
      <c r="P76" s="174">
        <v>0</v>
      </c>
      <c r="Q76" s="189">
        <f t="shared" si="13"/>
        <v>30684888</v>
      </c>
    </row>
    <row r="77" spans="1:17" ht="15">
      <c r="A77" s="329" t="s">
        <v>733</v>
      </c>
      <c r="B77" s="319" t="s">
        <v>734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177">
        <f t="shared" si="12"/>
        <v>0</v>
      </c>
      <c r="P77" s="174">
        <v>5505</v>
      </c>
      <c r="Q77" s="189">
        <f t="shared" si="13"/>
        <v>-5505</v>
      </c>
    </row>
    <row r="78" spans="1:17" ht="15">
      <c r="A78" s="329" t="s">
        <v>215</v>
      </c>
      <c r="B78" s="319" t="s">
        <v>735</v>
      </c>
      <c r="C78" s="202"/>
      <c r="D78" s="202"/>
      <c r="E78" s="202"/>
      <c r="F78" s="202"/>
      <c r="G78" s="202"/>
      <c r="H78" s="202"/>
      <c r="I78" s="202"/>
      <c r="J78" s="202"/>
      <c r="K78" s="202">
        <v>6658275</v>
      </c>
      <c r="L78" s="202"/>
      <c r="M78" s="202"/>
      <c r="N78" s="202"/>
      <c r="O78" s="177">
        <f t="shared" si="12"/>
        <v>6658275</v>
      </c>
      <c r="P78" s="174">
        <v>0</v>
      </c>
      <c r="Q78" s="189">
        <f t="shared" si="13"/>
        <v>6658275</v>
      </c>
    </row>
    <row r="79" spans="1:17" ht="15">
      <c r="A79" s="322" t="s">
        <v>216</v>
      </c>
      <c r="B79" s="319" t="s">
        <v>736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177">
        <f t="shared" si="12"/>
        <v>0</v>
      </c>
      <c r="P79" s="174">
        <v>0</v>
      </c>
      <c r="Q79" s="189">
        <f t="shared" si="13"/>
        <v>0</v>
      </c>
    </row>
    <row r="80" spans="1:17" ht="15">
      <c r="A80" s="322" t="s">
        <v>737</v>
      </c>
      <c r="B80" s="319" t="s">
        <v>738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177">
        <f t="shared" si="12"/>
        <v>0</v>
      </c>
      <c r="P80" s="174">
        <v>0</v>
      </c>
      <c r="Q80" s="189">
        <f t="shared" si="13"/>
        <v>0</v>
      </c>
    </row>
    <row r="81" spans="1:17" ht="15">
      <c r="A81" s="322" t="s">
        <v>739</v>
      </c>
      <c r="B81" s="319" t="s">
        <v>740</v>
      </c>
      <c r="C81" s="202"/>
      <c r="D81" s="202"/>
      <c r="E81" s="202"/>
      <c r="F81" s="202"/>
      <c r="G81" s="202"/>
      <c r="H81" s="202"/>
      <c r="I81" s="202"/>
      <c r="J81" s="202"/>
      <c r="K81" s="202">
        <v>2248596</v>
      </c>
      <c r="L81" s="202"/>
      <c r="M81" s="202"/>
      <c r="N81" s="202"/>
      <c r="O81" s="177">
        <f t="shared" si="12"/>
        <v>2248596</v>
      </c>
      <c r="P81" s="174">
        <v>1486</v>
      </c>
      <c r="Q81" s="189">
        <f t="shared" si="13"/>
        <v>2247110</v>
      </c>
    </row>
    <row r="82" spans="1:17" ht="15">
      <c r="A82" s="221" t="s">
        <v>139</v>
      </c>
      <c r="B82" s="216" t="s">
        <v>441</v>
      </c>
      <c r="C82" s="177">
        <f>SUM(C75:C81)</f>
        <v>0</v>
      </c>
      <c r="D82" s="177">
        <f aca="true" t="shared" si="16" ref="D82:N82">SUM(D75:D81)</f>
        <v>0</v>
      </c>
      <c r="E82" s="177">
        <f t="shared" si="16"/>
        <v>0</v>
      </c>
      <c r="F82" s="177">
        <f t="shared" si="16"/>
        <v>0</v>
      </c>
      <c r="G82" s="177">
        <f t="shared" si="16"/>
        <v>0</v>
      </c>
      <c r="H82" s="177">
        <f t="shared" si="16"/>
        <v>0</v>
      </c>
      <c r="I82" s="177">
        <f t="shared" si="16"/>
        <v>0</v>
      </c>
      <c r="J82" s="177">
        <f t="shared" si="16"/>
        <v>0</v>
      </c>
      <c r="K82" s="177">
        <f t="shared" si="16"/>
        <v>39591759</v>
      </c>
      <c r="L82" s="177">
        <f t="shared" si="16"/>
        <v>0</v>
      </c>
      <c r="M82" s="177">
        <f t="shared" si="16"/>
        <v>0</v>
      </c>
      <c r="N82" s="177">
        <f t="shared" si="16"/>
        <v>0</v>
      </c>
      <c r="O82" s="177">
        <f t="shared" si="12"/>
        <v>39591759</v>
      </c>
      <c r="P82" s="174">
        <v>6991</v>
      </c>
      <c r="Q82" s="189">
        <f t="shared" si="13"/>
        <v>39584768</v>
      </c>
    </row>
    <row r="83" spans="1:17" ht="15">
      <c r="A83" s="324" t="s">
        <v>741</v>
      </c>
      <c r="B83" s="319" t="s">
        <v>742</v>
      </c>
      <c r="C83" s="202"/>
      <c r="D83" s="202"/>
      <c r="E83" s="202"/>
      <c r="F83" s="202"/>
      <c r="G83" s="202"/>
      <c r="H83" s="202"/>
      <c r="I83" s="202"/>
      <c r="J83" s="202"/>
      <c r="K83" s="202">
        <v>23759658</v>
      </c>
      <c r="L83" s="202"/>
      <c r="M83" s="202">
        <v>23759659</v>
      </c>
      <c r="N83" s="202"/>
      <c r="O83" s="177">
        <f t="shared" si="12"/>
        <v>47519317</v>
      </c>
      <c r="P83" s="174">
        <v>10048</v>
      </c>
      <c r="Q83" s="189">
        <f t="shared" si="13"/>
        <v>47509269</v>
      </c>
    </row>
    <row r="84" spans="1:17" ht="15">
      <c r="A84" s="324" t="s">
        <v>743</v>
      </c>
      <c r="B84" s="319" t="s">
        <v>744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177">
        <f t="shared" si="12"/>
        <v>0</v>
      </c>
      <c r="P84" s="174">
        <v>0</v>
      </c>
      <c r="Q84" s="189">
        <f t="shared" si="13"/>
        <v>0</v>
      </c>
    </row>
    <row r="85" spans="1:17" ht="15">
      <c r="A85" s="324" t="s">
        <v>745</v>
      </c>
      <c r="B85" s="319" t="s">
        <v>746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177">
        <f t="shared" si="12"/>
        <v>0</v>
      </c>
      <c r="P85" s="174">
        <v>0</v>
      </c>
      <c r="Q85" s="189">
        <f t="shared" si="13"/>
        <v>0</v>
      </c>
    </row>
    <row r="86" spans="1:17" ht="15">
      <c r="A86" s="324" t="s">
        <v>747</v>
      </c>
      <c r="B86" s="319" t="s">
        <v>748</v>
      </c>
      <c r="C86" s="202"/>
      <c r="D86" s="202"/>
      <c r="E86" s="202"/>
      <c r="F86" s="202"/>
      <c r="G86" s="202"/>
      <c r="H86" s="202"/>
      <c r="I86" s="202"/>
      <c r="J86" s="202"/>
      <c r="K86" s="202">
        <v>6409384</v>
      </c>
      <c r="L86" s="202"/>
      <c r="M86" s="202">
        <v>6409384</v>
      </c>
      <c r="N86" s="202"/>
      <c r="O86" s="177">
        <f t="shared" si="12"/>
        <v>12818768</v>
      </c>
      <c r="P86" s="174">
        <v>2713</v>
      </c>
      <c r="Q86" s="189">
        <f t="shared" si="13"/>
        <v>12816055</v>
      </c>
    </row>
    <row r="87" spans="1:17" ht="15">
      <c r="A87" s="218" t="s">
        <v>442</v>
      </c>
      <c r="B87" s="216" t="s">
        <v>443</v>
      </c>
      <c r="C87" s="177">
        <f>SUM(C83:C86)</f>
        <v>0</v>
      </c>
      <c r="D87" s="177">
        <f aca="true" t="shared" si="17" ref="D87:N87">SUM(D83:D86)</f>
        <v>0</v>
      </c>
      <c r="E87" s="177">
        <f t="shared" si="17"/>
        <v>0</v>
      </c>
      <c r="F87" s="177">
        <f t="shared" si="17"/>
        <v>0</v>
      </c>
      <c r="G87" s="177">
        <f t="shared" si="17"/>
        <v>0</v>
      </c>
      <c r="H87" s="177">
        <f t="shared" si="17"/>
        <v>0</v>
      </c>
      <c r="I87" s="177">
        <f t="shared" si="17"/>
        <v>0</v>
      </c>
      <c r="J87" s="177">
        <f t="shared" si="17"/>
        <v>0</v>
      </c>
      <c r="K87" s="177">
        <f t="shared" si="17"/>
        <v>30169042</v>
      </c>
      <c r="L87" s="177">
        <f t="shared" si="17"/>
        <v>0</v>
      </c>
      <c r="M87" s="177">
        <f t="shared" si="17"/>
        <v>30169043</v>
      </c>
      <c r="N87" s="177">
        <f t="shared" si="17"/>
        <v>0</v>
      </c>
      <c r="O87" s="177">
        <f t="shared" si="12"/>
        <v>60338085</v>
      </c>
      <c r="P87" s="174">
        <v>12761</v>
      </c>
      <c r="Q87" s="189">
        <f t="shared" si="13"/>
        <v>60325324</v>
      </c>
    </row>
    <row r="88" spans="1:17" ht="30">
      <c r="A88" s="324" t="s">
        <v>749</v>
      </c>
      <c r="B88" s="319" t="s">
        <v>750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177">
        <f t="shared" si="12"/>
        <v>0</v>
      </c>
      <c r="P88" s="174">
        <v>0</v>
      </c>
      <c r="Q88" s="189">
        <f t="shared" si="13"/>
        <v>0</v>
      </c>
    </row>
    <row r="89" spans="1:17" ht="15">
      <c r="A89" s="324" t="s">
        <v>751</v>
      </c>
      <c r="B89" s="319" t="s">
        <v>752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177">
        <f t="shared" si="12"/>
        <v>0</v>
      </c>
      <c r="P89" s="174">
        <v>0</v>
      </c>
      <c r="Q89" s="189">
        <f t="shared" si="13"/>
        <v>0</v>
      </c>
    </row>
    <row r="90" spans="1:17" ht="30">
      <c r="A90" s="324" t="s">
        <v>753</v>
      </c>
      <c r="B90" s="319" t="s">
        <v>754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177">
        <f t="shared" si="12"/>
        <v>0</v>
      </c>
      <c r="P90" s="174">
        <v>0</v>
      </c>
      <c r="Q90" s="189">
        <f t="shared" si="13"/>
        <v>0</v>
      </c>
    </row>
    <row r="91" spans="1:17" ht="15">
      <c r="A91" s="324" t="s">
        <v>755</v>
      </c>
      <c r="B91" s="319" t="s">
        <v>756</v>
      </c>
      <c r="C91" s="202"/>
      <c r="D91" s="202"/>
      <c r="E91" s="202"/>
      <c r="F91" s="202"/>
      <c r="G91" s="202"/>
      <c r="H91" s="202"/>
      <c r="I91" s="202"/>
      <c r="J91" s="202"/>
      <c r="K91" s="202">
        <v>22896585</v>
      </c>
      <c r="L91" s="202"/>
      <c r="M91" s="202"/>
      <c r="N91" s="202"/>
      <c r="O91" s="177">
        <f t="shared" si="12"/>
        <v>22896585</v>
      </c>
      <c r="P91" s="174">
        <v>1093</v>
      </c>
      <c r="Q91" s="189">
        <f t="shared" si="13"/>
        <v>22895492</v>
      </c>
    </row>
    <row r="92" spans="1:17" ht="30">
      <c r="A92" s="324" t="s">
        <v>757</v>
      </c>
      <c r="B92" s="319" t="s">
        <v>758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177">
        <f t="shared" si="12"/>
        <v>0</v>
      </c>
      <c r="P92" s="174">
        <v>0</v>
      </c>
      <c r="Q92" s="189">
        <f t="shared" si="13"/>
        <v>0</v>
      </c>
    </row>
    <row r="93" spans="1:17" ht="15">
      <c r="A93" s="324" t="s">
        <v>759</v>
      </c>
      <c r="B93" s="319" t="s">
        <v>760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177">
        <f t="shared" si="12"/>
        <v>0</v>
      </c>
      <c r="P93" s="174">
        <v>0</v>
      </c>
      <c r="Q93" s="189">
        <f t="shared" si="13"/>
        <v>0</v>
      </c>
    </row>
    <row r="94" spans="1:17" ht="15">
      <c r="A94" s="324" t="s">
        <v>761</v>
      </c>
      <c r="B94" s="319" t="s">
        <v>762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177">
        <f t="shared" si="12"/>
        <v>0</v>
      </c>
      <c r="P94" s="174">
        <v>0</v>
      </c>
      <c r="Q94" s="189">
        <f t="shared" si="13"/>
        <v>0</v>
      </c>
    </row>
    <row r="95" spans="1:17" ht="15">
      <c r="A95" s="324" t="s">
        <v>763</v>
      </c>
      <c r="B95" s="319" t="s">
        <v>764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177">
        <f t="shared" si="12"/>
        <v>0</v>
      </c>
      <c r="P95" s="174">
        <v>0</v>
      </c>
      <c r="Q95" s="189">
        <f t="shared" si="13"/>
        <v>0</v>
      </c>
    </row>
    <row r="96" spans="1:17" ht="15">
      <c r="A96" s="218" t="s">
        <v>225</v>
      </c>
      <c r="B96" s="216" t="s">
        <v>444</v>
      </c>
      <c r="C96" s="177">
        <f>SUM(C88:C95)</f>
        <v>0</v>
      </c>
      <c r="D96" s="177">
        <f aca="true" t="shared" si="18" ref="D96:N96">SUM(D88:D95)</f>
        <v>0</v>
      </c>
      <c r="E96" s="177">
        <f t="shared" si="18"/>
        <v>0</v>
      </c>
      <c r="F96" s="177">
        <f t="shared" si="18"/>
        <v>0</v>
      </c>
      <c r="G96" s="177">
        <f t="shared" si="18"/>
        <v>0</v>
      </c>
      <c r="H96" s="177">
        <f t="shared" si="18"/>
        <v>0</v>
      </c>
      <c r="I96" s="177">
        <f t="shared" si="18"/>
        <v>0</v>
      </c>
      <c r="J96" s="177">
        <f t="shared" si="18"/>
        <v>0</v>
      </c>
      <c r="K96" s="177">
        <f t="shared" si="18"/>
        <v>22896585</v>
      </c>
      <c r="L96" s="177">
        <f t="shared" si="18"/>
        <v>0</v>
      </c>
      <c r="M96" s="177">
        <f t="shared" si="18"/>
        <v>0</v>
      </c>
      <c r="N96" s="177">
        <f t="shared" si="18"/>
        <v>0</v>
      </c>
      <c r="O96" s="177">
        <f t="shared" si="12"/>
        <v>22896585</v>
      </c>
      <c r="P96" s="174">
        <v>1093</v>
      </c>
      <c r="Q96" s="189">
        <f t="shared" si="13"/>
        <v>22895492</v>
      </c>
    </row>
    <row r="97" spans="1:17" ht="15">
      <c r="A97" s="328" t="s">
        <v>765</v>
      </c>
      <c r="B97" s="216"/>
      <c r="C97" s="177">
        <f>C96+C87+C82</f>
        <v>0</v>
      </c>
      <c r="D97" s="177">
        <f aca="true" t="shared" si="19" ref="D97:N97">D96+D87+D82</f>
        <v>0</v>
      </c>
      <c r="E97" s="177">
        <f t="shared" si="19"/>
        <v>0</v>
      </c>
      <c r="F97" s="177">
        <f t="shared" si="19"/>
        <v>0</v>
      </c>
      <c r="G97" s="177">
        <f t="shared" si="19"/>
        <v>0</v>
      </c>
      <c r="H97" s="177">
        <f t="shared" si="19"/>
        <v>0</v>
      </c>
      <c r="I97" s="177">
        <f t="shared" si="19"/>
        <v>0</v>
      </c>
      <c r="J97" s="177">
        <f t="shared" si="19"/>
        <v>0</v>
      </c>
      <c r="K97" s="177">
        <f t="shared" si="19"/>
        <v>92657386</v>
      </c>
      <c r="L97" s="177">
        <f t="shared" si="19"/>
        <v>0</v>
      </c>
      <c r="M97" s="177">
        <f t="shared" si="19"/>
        <v>30169043</v>
      </c>
      <c r="N97" s="177">
        <f t="shared" si="19"/>
        <v>0</v>
      </c>
      <c r="O97" s="177">
        <f t="shared" si="12"/>
        <v>122826429</v>
      </c>
      <c r="P97" s="174">
        <v>20845</v>
      </c>
      <c r="Q97" s="189">
        <f t="shared" si="13"/>
        <v>122805584</v>
      </c>
    </row>
    <row r="98" spans="1:17" ht="15">
      <c r="A98" s="330" t="s">
        <v>446</v>
      </c>
      <c r="B98" s="331" t="s">
        <v>447</v>
      </c>
      <c r="C98" s="177">
        <f>C97+C74</f>
        <v>6773602</v>
      </c>
      <c r="D98" s="177">
        <f aca="true" t="shared" si="20" ref="D98:N98">D97+D74</f>
        <v>6773602</v>
      </c>
      <c r="E98" s="177">
        <f t="shared" si="20"/>
        <v>6773602</v>
      </c>
      <c r="F98" s="177">
        <f t="shared" si="20"/>
        <v>7240663</v>
      </c>
      <c r="G98" s="177">
        <f t="shared" si="20"/>
        <v>7023602</v>
      </c>
      <c r="H98" s="177">
        <f t="shared" si="20"/>
        <v>6823602</v>
      </c>
      <c r="I98" s="177">
        <f t="shared" si="20"/>
        <v>7958602</v>
      </c>
      <c r="J98" s="177">
        <f t="shared" si="20"/>
        <v>7412602</v>
      </c>
      <c r="K98" s="177">
        <f t="shared" si="20"/>
        <v>108032733</v>
      </c>
      <c r="L98" s="177">
        <f t="shared" si="20"/>
        <v>13897147</v>
      </c>
      <c r="M98" s="177">
        <f t="shared" si="20"/>
        <v>40348645</v>
      </c>
      <c r="N98" s="177">
        <f t="shared" si="20"/>
        <v>6850043</v>
      </c>
      <c r="O98" s="177">
        <f t="shared" si="12"/>
        <v>225908445</v>
      </c>
      <c r="P98" s="174">
        <v>94054</v>
      </c>
      <c r="Q98" s="189">
        <f t="shared" si="13"/>
        <v>225814391</v>
      </c>
    </row>
    <row r="99" spans="1:17" ht="15">
      <c r="A99" s="324" t="s">
        <v>766</v>
      </c>
      <c r="B99" s="321" t="s">
        <v>767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77">
        <f t="shared" si="12"/>
        <v>0</v>
      </c>
      <c r="P99" s="174">
        <v>0</v>
      </c>
      <c r="Q99" s="189">
        <f t="shared" si="13"/>
        <v>0</v>
      </c>
    </row>
    <row r="100" spans="1:17" ht="15">
      <c r="A100" s="324" t="s">
        <v>768</v>
      </c>
      <c r="B100" s="321" t="s">
        <v>769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177">
        <f t="shared" si="12"/>
        <v>0</v>
      </c>
      <c r="P100" s="174">
        <v>0</v>
      </c>
      <c r="Q100" s="189">
        <f t="shared" si="13"/>
        <v>0</v>
      </c>
    </row>
    <row r="101" spans="1:17" ht="15">
      <c r="A101" s="324" t="s">
        <v>770</v>
      </c>
      <c r="B101" s="321" t="s">
        <v>771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177">
        <f t="shared" si="12"/>
        <v>0</v>
      </c>
      <c r="P101" s="174">
        <v>0</v>
      </c>
      <c r="Q101" s="189">
        <f t="shared" si="13"/>
        <v>0</v>
      </c>
    </row>
    <row r="102" spans="1:17" ht="15">
      <c r="A102" s="218" t="s">
        <v>448</v>
      </c>
      <c r="B102" s="217" t="s">
        <v>449</v>
      </c>
      <c r="C102" s="177">
        <f>SUM(C99:C101)</f>
        <v>0</v>
      </c>
      <c r="D102" s="177">
        <f aca="true" t="shared" si="21" ref="D102:N102">SUM(D99:D101)</f>
        <v>0</v>
      </c>
      <c r="E102" s="177">
        <f t="shared" si="21"/>
        <v>0</v>
      </c>
      <c r="F102" s="177">
        <f t="shared" si="21"/>
        <v>0</v>
      </c>
      <c r="G102" s="177">
        <f t="shared" si="21"/>
        <v>0</v>
      </c>
      <c r="H102" s="177">
        <f t="shared" si="21"/>
        <v>0</v>
      </c>
      <c r="I102" s="177">
        <f t="shared" si="21"/>
        <v>0</v>
      </c>
      <c r="J102" s="177">
        <f t="shared" si="21"/>
        <v>0</v>
      </c>
      <c r="K102" s="177">
        <f t="shared" si="21"/>
        <v>0</v>
      </c>
      <c r="L102" s="177">
        <f t="shared" si="21"/>
        <v>0</v>
      </c>
      <c r="M102" s="177">
        <f t="shared" si="21"/>
        <v>0</v>
      </c>
      <c r="N102" s="177">
        <f t="shared" si="21"/>
        <v>0</v>
      </c>
      <c r="O102" s="177">
        <f t="shared" si="12"/>
        <v>0</v>
      </c>
      <c r="P102" s="174">
        <v>0</v>
      </c>
      <c r="Q102" s="189">
        <f t="shared" si="13"/>
        <v>0</v>
      </c>
    </row>
    <row r="103" spans="1:17" ht="15">
      <c r="A103" s="332" t="s">
        <v>772</v>
      </c>
      <c r="B103" s="321" t="s">
        <v>773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177">
        <f t="shared" si="12"/>
        <v>0</v>
      </c>
      <c r="P103" s="174">
        <v>0</v>
      </c>
      <c r="Q103" s="189">
        <f t="shared" si="13"/>
        <v>0</v>
      </c>
    </row>
    <row r="104" spans="1:17" ht="15">
      <c r="A104" s="332" t="s">
        <v>774</v>
      </c>
      <c r="B104" s="321" t="s">
        <v>775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177">
        <f t="shared" si="12"/>
        <v>0</v>
      </c>
      <c r="P104" s="174">
        <v>0</v>
      </c>
      <c r="Q104" s="189">
        <f t="shared" si="13"/>
        <v>0</v>
      </c>
    </row>
    <row r="105" spans="1:17" ht="15">
      <c r="A105" s="324" t="s">
        <v>776</v>
      </c>
      <c r="B105" s="321" t="s">
        <v>777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177">
        <f t="shared" si="12"/>
        <v>0</v>
      </c>
      <c r="P105" s="174">
        <v>0</v>
      </c>
      <c r="Q105" s="189">
        <f t="shared" si="13"/>
        <v>0</v>
      </c>
    </row>
    <row r="106" spans="1:17" ht="15">
      <c r="A106" s="324" t="s">
        <v>778</v>
      </c>
      <c r="B106" s="321" t="s">
        <v>779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177">
        <f t="shared" si="12"/>
        <v>0</v>
      </c>
      <c r="P106" s="174">
        <v>0</v>
      </c>
      <c r="Q106" s="189">
        <f t="shared" si="13"/>
        <v>0</v>
      </c>
    </row>
    <row r="107" spans="1:17" ht="15">
      <c r="A107" s="229" t="s">
        <v>450</v>
      </c>
      <c r="B107" s="217" t="s">
        <v>451</v>
      </c>
      <c r="C107" s="177">
        <f>SUM(C103:C106)</f>
        <v>0</v>
      </c>
      <c r="D107" s="177">
        <f aca="true" t="shared" si="22" ref="D107:N107">SUM(D103:D106)</f>
        <v>0</v>
      </c>
      <c r="E107" s="177">
        <f t="shared" si="22"/>
        <v>0</v>
      </c>
      <c r="F107" s="177">
        <f t="shared" si="22"/>
        <v>0</v>
      </c>
      <c r="G107" s="177">
        <f t="shared" si="22"/>
        <v>0</v>
      </c>
      <c r="H107" s="177">
        <f t="shared" si="22"/>
        <v>0</v>
      </c>
      <c r="I107" s="177">
        <f t="shared" si="22"/>
        <v>0</v>
      </c>
      <c r="J107" s="177">
        <f t="shared" si="22"/>
        <v>0</v>
      </c>
      <c r="K107" s="177">
        <f t="shared" si="22"/>
        <v>0</v>
      </c>
      <c r="L107" s="177">
        <f t="shared" si="22"/>
        <v>0</v>
      </c>
      <c r="M107" s="177">
        <f t="shared" si="22"/>
        <v>0</v>
      </c>
      <c r="N107" s="177">
        <f t="shared" si="22"/>
        <v>0</v>
      </c>
      <c r="O107" s="177">
        <f t="shared" si="12"/>
        <v>0</v>
      </c>
      <c r="P107" s="174">
        <v>0</v>
      </c>
      <c r="Q107" s="189">
        <f t="shared" si="13"/>
        <v>0</v>
      </c>
    </row>
    <row r="108" spans="1:17" ht="15">
      <c r="A108" s="332" t="s">
        <v>452</v>
      </c>
      <c r="B108" s="321" t="s">
        <v>453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177">
        <f t="shared" si="12"/>
        <v>0</v>
      </c>
      <c r="P108" s="174">
        <v>0</v>
      </c>
      <c r="Q108" s="189">
        <f t="shared" si="13"/>
        <v>0</v>
      </c>
    </row>
    <row r="109" spans="1:17" ht="15">
      <c r="A109" s="332" t="s">
        <v>454</v>
      </c>
      <c r="B109" s="321" t="s">
        <v>455</v>
      </c>
      <c r="C109" s="202">
        <v>3080438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177">
        <f t="shared" si="12"/>
        <v>3080438</v>
      </c>
      <c r="P109" s="174">
        <v>0</v>
      </c>
      <c r="Q109" s="189">
        <f t="shared" si="13"/>
        <v>3080438</v>
      </c>
    </row>
    <row r="110" spans="1:17" ht="15">
      <c r="A110" s="229" t="s">
        <v>456</v>
      </c>
      <c r="B110" s="217" t="s">
        <v>457</v>
      </c>
      <c r="C110" s="177">
        <v>4135099</v>
      </c>
      <c r="D110" s="177">
        <v>4135099</v>
      </c>
      <c r="E110" s="177">
        <v>4135099</v>
      </c>
      <c r="F110" s="177">
        <v>4135099</v>
      </c>
      <c r="G110" s="177">
        <v>4135099</v>
      </c>
      <c r="H110" s="177">
        <v>4135099</v>
      </c>
      <c r="I110" s="177">
        <v>4135099</v>
      </c>
      <c r="J110" s="177">
        <v>4135099</v>
      </c>
      <c r="K110" s="177">
        <v>4135099</v>
      </c>
      <c r="L110" s="177">
        <v>4135099</v>
      </c>
      <c r="M110" s="177">
        <v>4135099</v>
      </c>
      <c r="N110" s="177">
        <v>4135099</v>
      </c>
      <c r="O110" s="177">
        <f t="shared" si="12"/>
        <v>49621188</v>
      </c>
      <c r="P110" s="174">
        <v>32747</v>
      </c>
      <c r="Q110" s="189">
        <f t="shared" si="13"/>
        <v>49588441</v>
      </c>
    </row>
    <row r="111" spans="1:17" ht="15">
      <c r="A111" s="332" t="s">
        <v>458</v>
      </c>
      <c r="B111" s="321" t="s">
        <v>459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177">
        <f t="shared" si="12"/>
        <v>0</v>
      </c>
      <c r="P111" s="174">
        <v>0</v>
      </c>
      <c r="Q111" s="189">
        <f t="shared" si="13"/>
        <v>0</v>
      </c>
    </row>
    <row r="112" spans="1:17" ht="15">
      <c r="A112" s="332" t="s">
        <v>460</v>
      </c>
      <c r="B112" s="321" t="s">
        <v>461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177">
        <f t="shared" si="12"/>
        <v>0</v>
      </c>
      <c r="P112" s="174">
        <v>0</v>
      </c>
      <c r="Q112" s="189">
        <f t="shared" si="13"/>
        <v>0</v>
      </c>
    </row>
    <row r="113" spans="1:17" ht="15">
      <c r="A113" s="332" t="s">
        <v>462</v>
      </c>
      <c r="B113" s="321" t="s">
        <v>463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177">
        <f t="shared" si="12"/>
        <v>0</v>
      </c>
      <c r="P113" s="174">
        <v>0</v>
      </c>
      <c r="Q113" s="189">
        <f t="shared" si="13"/>
        <v>0</v>
      </c>
    </row>
    <row r="114" spans="1:17" ht="15">
      <c r="A114" s="229" t="s">
        <v>464</v>
      </c>
      <c r="B114" s="217" t="s">
        <v>465</v>
      </c>
      <c r="C114" s="177">
        <f>C113+C112+C111+C110+C109+C108+C107+C102</f>
        <v>7215537</v>
      </c>
      <c r="D114" s="177">
        <f aca="true" t="shared" si="23" ref="D114:N114">D113+D112+D111+D110+D109+D108+D107+D102</f>
        <v>4135099</v>
      </c>
      <c r="E114" s="177">
        <f t="shared" si="23"/>
        <v>4135099</v>
      </c>
      <c r="F114" s="177">
        <f t="shared" si="23"/>
        <v>4135099</v>
      </c>
      <c r="G114" s="177">
        <f t="shared" si="23"/>
        <v>4135099</v>
      </c>
      <c r="H114" s="177">
        <f t="shared" si="23"/>
        <v>4135099</v>
      </c>
      <c r="I114" s="177">
        <f t="shared" si="23"/>
        <v>4135099</v>
      </c>
      <c r="J114" s="177">
        <f t="shared" si="23"/>
        <v>4135099</v>
      </c>
      <c r="K114" s="177">
        <f t="shared" si="23"/>
        <v>4135099</v>
      </c>
      <c r="L114" s="177">
        <f t="shared" si="23"/>
        <v>4135099</v>
      </c>
      <c r="M114" s="177">
        <f t="shared" si="23"/>
        <v>4135099</v>
      </c>
      <c r="N114" s="177">
        <f t="shared" si="23"/>
        <v>4135099</v>
      </c>
      <c r="O114" s="177">
        <f t="shared" si="12"/>
        <v>52701626</v>
      </c>
      <c r="P114" s="174">
        <v>32747</v>
      </c>
      <c r="Q114" s="189">
        <f t="shared" si="13"/>
        <v>52668879</v>
      </c>
    </row>
    <row r="115" spans="1:17" ht="15">
      <c r="A115" s="332" t="s">
        <v>780</v>
      </c>
      <c r="B115" s="321" t="s">
        <v>781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177">
        <f t="shared" si="12"/>
        <v>0</v>
      </c>
      <c r="P115" s="174">
        <v>0</v>
      </c>
      <c r="Q115" s="189">
        <f t="shared" si="13"/>
        <v>0</v>
      </c>
    </row>
    <row r="116" spans="1:17" ht="15">
      <c r="A116" s="324" t="s">
        <v>782</v>
      </c>
      <c r="B116" s="321" t="s">
        <v>783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177">
        <f t="shared" si="12"/>
        <v>0</v>
      </c>
      <c r="P116" s="174">
        <v>0</v>
      </c>
      <c r="Q116" s="189">
        <f t="shared" si="13"/>
        <v>0</v>
      </c>
    </row>
    <row r="117" spans="1:17" ht="15">
      <c r="A117" s="332" t="s">
        <v>784</v>
      </c>
      <c r="B117" s="321" t="s">
        <v>785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177">
        <f t="shared" si="12"/>
        <v>0</v>
      </c>
      <c r="P117" s="174">
        <v>0</v>
      </c>
      <c r="Q117" s="189">
        <f t="shared" si="13"/>
        <v>0</v>
      </c>
    </row>
    <row r="118" spans="1:17" ht="15">
      <c r="A118" s="332" t="s">
        <v>786</v>
      </c>
      <c r="B118" s="321" t="s">
        <v>787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177">
        <f t="shared" si="12"/>
        <v>0</v>
      </c>
      <c r="P118" s="174">
        <v>0</v>
      </c>
      <c r="Q118" s="189">
        <f t="shared" si="13"/>
        <v>0</v>
      </c>
    </row>
    <row r="119" spans="1:17" ht="15">
      <c r="A119" s="229" t="s">
        <v>466</v>
      </c>
      <c r="B119" s="217" t="s">
        <v>467</v>
      </c>
      <c r="C119" s="177">
        <f>SUM(C115:C118)</f>
        <v>0</v>
      </c>
      <c r="D119" s="177">
        <f aca="true" t="shared" si="24" ref="D119:N119">SUM(D115:D118)</f>
        <v>0</v>
      </c>
      <c r="E119" s="177">
        <f t="shared" si="24"/>
        <v>0</v>
      </c>
      <c r="F119" s="177">
        <f t="shared" si="24"/>
        <v>0</v>
      </c>
      <c r="G119" s="177">
        <f t="shared" si="24"/>
        <v>0</v>
      </c>
      <c r="H119" s="177">
        <f t="shared" si="24"/>
        <v>0</v>
      </c>
      <c r="I119" s="177">
        <f t="shared" si="24"/>
        <v>0</v>
      </c>
      <c r="J119" s="177">
        <f t="shared" si="24"/>
        <v>0</v>
      </c>
      <c r="K119" s="177">
        <f t="shared" si="24"/>
        <v>0</v>
      </c>
      <c r="L119" s="177">
        <f t="shared" si="24"/>
        <v>0</v>
      </c>
      <c r="M119" s="177">
        <f t="shared" si="24"/>
        <v>0</v>
      </c>
      <c r="N119" s="177">
        <f t="shared" si="24"/>
        <v>0</v>
      </c>
      <c r="O119" s="177">
        <f t="shared" si="12"/>
        <v>0</v>
      </c>
      <c r="P119" s="174">
        <v>0</v>
      </c>
      <c r="Q119" s="189">
        <f t="shared" si="13"/>
        <v>0</v>
      </c>
    </row>
    <row r="120" spans="1:17" ht="15">
      <c r="A120" s="324" t="s">
        <v>160</v>
      </c>
      <c r="B120" s="321" t="s">
        <v>468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177">
        <f t="shared" si="12"/>
        <v>0</v>
      </c>
      <c r="P120" s="174">
        <v>0</v>
      </c>
      <c r="Q120" s="189">
        <f t="shared" si="13"/>
        <v>0</v>
      </c>
    </row>
    <row r="121" spans="1:17" ht="15">
      <c r="A121" s="333" t="s">
        <v>469</v>
      </c>
      <c r="B121" s="334" t="s">
        <v>470</v>
      </c>
      <c r="C121" s="177">
        <f>C119+C114</f>
        <v>7215537</v>
      </c>
      <c r="D121" s="177">
        <f aca="true" t="shared" si="25" ref="D121:N121">D119+D114</f>
        <v>4135099</v>
      </c>
      <c r="E121" s="177">
        <f t="shared" si="25"/>
        <v>4135099</v>
      </c>
      <c r="F121" s="177">
        <f t="shared" si="25"/>
        <v>4135099</v>
      </c>
      <c r="G121" s="177">
        <f t="shared" si="25"/>
        <v>4135099</v>
      </c>
      <c r="H121" s="177">
        <f t="shared" si="25"/>
        <v>4135099</v>
      </c>
      <c r="I121" s="177">
        <f t="shared" si="25"/>
        <v>4135099</v>
      </c>
      <c r="J121" s="177">
        <f t="shared" si="25"/>
        <v>4135099</v>
      </c>
      <c r="K121" s="177">
        <f t="shared" si="25"/>
        <v>4135099</v>
      </c>
      <c r="L121" s="177">
        <f t="shared" si="25"/>
        <v>4135099</v>
      </c>
      <c r="M121" s="177">
        <f t="shared" si="25"/>
        <v>4135099</v>
      </c>
      <c r="N121" s="177">
        <f t="shared" si="25"/>
        <v>4135099</v>
      </c>
      <c r="O121" s="177">
        <f t="shared" si="12"/>
        <v>52701626</v>
      </c>
      <c r="P121" s="174">
        <v>32747</v>
      </c>
      <c r="Q121" s="189">
        <f t="shared" si="13"/>
        <v>52668879</v>
      </c>
    </row>
    <row r="122" spans="1:17" ht="15">
      <c r="A122" s="335" t="s">
        <v>788</v>
      </c>
      <c r="B122" s="336"/>
      <c r="C122" s="177">
        <f>C121+C98</f>
        <v>13989139</v>
      </c>
      <c r="D122" s="177">
        <f aca="true" t="shared" si="26" ref="D122:N122">D121+D98</f>
        <v>10908701</v>
      </c>
      <c r="E122" s="177">
        <f t="shared" si="26"/>
        <v>10908701</v>
      </c>
      <c r="F122" s="177">
        <f t="shared" si="26"/>
        <v>11375762</v>
      </c>
      <c r="G122" s="177">
        <f t="shared" si="26"/>
        <v>11158701</v>
      </c>
      <c r="H122" s="177">
        <f t="shared" si="26"/>
        <v>10958701</v>
      </c>
      <c r="I122" s="177">
        <f t="shared" si="26"/>
        <v>12093701</v>
      </c>
      <c r="J122" s="177">
        <f t="shared" si="26"/>
        <v>11547701</v>
      </c>
      <c r="K122" s="177">
        <f t="shared" si="26"/>
        <v>112167832</v>
      </c>
      <c r="L122" s="177">
        <f t="shared" si="26"/>
        <v>18032246</v>
      </c>
      <c r="M122" s="177">
        <f t="shared" si="26"/>
        <v>44483744</v>
      </c>
      <c r="N122" s="177">
        <f t="shared" si="26"/>
        <v>10985142</v>
      </c>
      <c r="O122" s="177">
        <f t="shared" si="12"/>
        <v>278610071</v>
      </c>
      <c r="P122" s="174">
        <v>126801</v>
      </c>
      <c r="Q122" s="189">
        <f t="shared" si="13"/>
        <v>278483270</v>
      </c>
    </row>
    <row r="123" spans="1:17" ht="28.5">
      <c r="A123" s="315" t="s">
        <v>428</v>
      </c>
      <c r="B123" s="316" t="s">
        <v>789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177"/>
      <c r="P123" s="174"/>
      <c r="Q123" s="189"/>
    </row>
    <row r="124" spans="1:17" ht="15">
      <c r="A124" s="320" t="s">
        <v>790</v>
      </c>
      <c r="B124" s="322" t="s">
        <v>791</v>
      </c>
      <c r="C124" s="202">
        <v>5736870</v>
      </c>
      <c r="D124" s="202">
        <v>5736870</v>
      </c>
      <c r="E124" s="202">
        <v>5736870</v>
      </c>
      <c r="F124" s="202">
        <v>5736870</v>
      </c>
      <c r="G124" s="202">
        <v>5736870</v>
      </c>
      <c r="H124" s="202">
        <v>5736870</v>
      </c>
      <c r="I124" s="202">
        <v>5736870</v>
      </c>
      <c r="J124" s="202">
        <v>5736870</v>
      </c>
      <c r="K124" s="202">
        <v>5736870</v>
      </c>
      <c r="L124" s="202">
        <v>5736870</v>
      </c>
      <c r="M124" s="202">
        <v>5736870</v>
      </c>
      <c r="N124" s="202">
        <v>5736877</v>
      </c>
      <c r="O124" s="177">
        <f t="shared" si="12"/>
        <v>68842447</v>
      </c>
      <c r="P124" s="174">
        <v>49278</v>
      </c>
      <c r="Q124" s="189">
        <f t="shared" si="13"/>
        <v>68793169</v>
      </c>
    </row>
    <row r="125" spans="1:17" ht="15">
      <c r="A125" s="321" t="s">
        <v>792</v>
      </c>
      <c r="B125" s="322" t="s">
        <v>793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177">
        <f t="shared" si="12"/>
        <v>0</v>
      </c>
      <c r="P125" s="174">
        <v>0</v>
      </c>
      <c r="Q125" s="189">
        <f t="shared" si="13"/>
        <v>0</v>
      </c>
    </row>
    <row r="126" spans="1:17" ht="15">
      <c r="A126" s="321" t="s">
        <v>794</v>
      </c>
      <c r="B126" s="322" t="s">
        <v>795</v>
      </c>
      <c r="C126" s="202">
        <v>641644</v>
      </c>
      <c r="D126" s="202">
        <v>641644</v>
      </c>
      <c r="E126" s="202">
        <v>641644</v>
      </c>
      <c r="F126" s="202">
        <v>641644</v>
      </c>
      <c r="G126" s="202">
        <v>641644</v>
      </c>
      <c r="H126" s="202">
        <v>641644</v>
      </c>
      <c r="I126" s="202">
        <v>641644</v>
      </c>
      <c r="J126" s="202">
        <v>641644</v>
      </c>
      <c r="K126" s="202">
        <v>641644</v>
      </c>
      <c r="L126" s="202">
        <v>641644</v>
      </c>
      <c r="M126" s="202">
        <v>641644</v>
      </c>
      <c r="N126" s="202">
        <v>641645</v>
      </c>
      <c r="O126" s="177">
        <f t="shared" si="12"/>
        <v>7699729</v>
      </c>
      <c r="P126" s="174">
        <v>7463</v>
      </c>
      <c r="Q126" s="189">
        <f t="shared" si="13"/>
        <v>7692266</v>
      </c>
    </row>
    <row r="127" spans="1:17" ht="15">
      <c r="A127" s="321" t="s">
        <v>201</v>
      </c>
      <c r="B127" s="322" t="s">
        <v>796</v>
      </c>
      <c r="C127" s="202">
        <v>150000</v>
      </c>
      <c r="D127" s="202">
        <v>150000</v>
      </c>
      <c r="E127" s="202">
        <v>150000</v>
      </c>
      <c r="F127" s="202">
        <v>150000</v>
      </c>
      <c r="G127" s="202">
        <v>150000</v>
      </c>
      <c r="H127" s="202">
        <v>150000</v>
      </c>
      <c r="I127" s="202">
        <v>150000</v>
      </c>
      <c r="J127" s="202">
        <v>150000</v>
      </c>
      <c r="K127" s="202">
        <v>150000</v>
      </c>
      <c r="L127" s="202">
        <v>150000</v>
      </c>
      <c r="M127" s="202">
        <v>150000</v>
      </c>
      <c r="N127" s="202">
        <v>150000</v>
      </c>
      <c r="O127" s="177">
        <f t="shared" si="12"/>
        <v>1800000</v>
      </c>
      <c r="P127" s="174">
        <v>1200</v>
      </c>
      <c r="Q127" s="189">
        <f t="shared" si="13"/>
        <v>1798800</v>
      </c>
    </row>
    <row r="128" spans="1:17" ht="15">
      <c r="A128" s="321" t="s">
        <v>580</v>
      </c>
      <c r="B128" s="322" t="s">
        <v>798</v>
      </c>
      <c r="C128" s="202"/>
      <c r="D128" s="202"/>
      <c r="E128" s="202">
        <v>2940000</v>
      </c>
      <c r="F128" s="202"/>
      <c r="G128" s="202"/>
      <c r="H128" s="202"/>
      <c r="I128" s="202"/>
      <c r="J128" s="202">
        <v>500000</v>
      </c>
      <c r="K128" s="202">
        <v>8574600</v>
      </c>
      <c r="L128" s="202"/>
      <c r="M128" s="202"/>
      <c r="N128" s="202"/>
      <c r="O128" s="177">
        <f t="shared" si="12"/>
        <v>12014600</v>
      </c>
      <c r="P128" s="174">
        <v>3000</v>
      </c>
      <c r="Q128" s="189">
        <f t="shared" si="13"/>
        <v>12011600</v>
      </c>
    </row>
    <row r="129" spans="1:17" ht="15">
      <c r="A129" s="321" t="s">
        <v>1081</v>
      </c>
      <c r="B129" s="322" t="s">
        <v>800</v>
      </c>
      <c r="C129" s="202"/>
      <c r="D129" s="202"/>
      <c r="E129" s="202">
        <v>130340</v>
      </c>
      <c r="F129" s="202"/>
      <c r="G129" s="202"/>
      <c r="H129" s="202"/>
      <c r="I129" s="202"/>
      <c r="J129" s="202"/>
      <c r="K129" s="202"/>
      <c r="L129" s="202"/>
      <c r="M129" s="202"/>
      <c r="N129" s="202"/>
      <c r="O129" s="177">
        <f t="shared" si="12"/>
        <v>130340</v>
      </c>
      <c r="P129" s="174">
        <v>0</v>
      </c>
      <c r="Q129" s="189">
        <f t="shared" si="13"/>
        <v>130340</v>
      </c>
    </row>
    <row r="130" spans="1:17" ht="15">
      <c r="A130" s="217" t="s">
        <v>801</v>
      </c>
      <c r="B130" s="221" t="s">
        <v>802</v>
      </c>
      <c r="C130" s="177">
        <f>SUM(C124:C129)</f>
        <v>6528514</v>
      </c>
      <c r="D130" s="177">
        <f aca="true" t="shared" si="27" ref="D130:N130">SUM(D124:D129)</f>
        <v>6528514</v>
      </c>
      <c r="E130" s="177">
        <f t="shared" si="27"/>
        <v>9598854</v>
      </c>
      <c r="F130" s="177">
        <f t="shared" si="27"/>
        <v>6528514</v>
      </c>
      <c r="G130" s="177">
        <f t="shared" si="27"/>
        <v>6528514</v>
      </c>
      <c r="H130" s="177">
        <f t="shared" si="27"/>
        <v>6528514</v>
      </c>
      <c r="I130" s="177">
        <f t="shared" si="27"/>
        <v>6528514</v>
      </c>
      <c r="J130" s="177">
        <f t="shared" si="27"/>
        <v>7028514</v>
      </c>
      <c r="K130" s="177">
        <f t="shared" si="27"/>
        <v>15103114</v>
      </c>
      <c r="L130" s="177">
        <f t="shared" si="27"/>
        <v>6528514</v>
      </c>
      <c r="M130" s="177">
        <f t="shared" si="27"/>
        <v>6528514</v>
      </c>
      <c r="N130" s="177">
        <f t="shared" si="27"/>
        <v>6528522</v>
      </c>
      <c r="O130" s="177">
        <f t="shared" si="12"/>
        <v>90487116</v>
      </c>
      <c r="P130" s="174">
        <v>60941</v>
      </c>
      <c r="Q130" s="189">
        <f t="shared" si="13"/>
        <v>90426175</v>
      </c>
    </row>
    <row r="131" spans="1:17" ht="15">
      <c r="A131" s="321" t="s">
        <v>803</v>
      </c>
      <c r="B131" s="322" t="s">
        <v>804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177">
        <f t="shared" si="12"/>
        <v>0</v>
      </c>
      <c r="P131" s="174">
        <v>0</v>
      </c>
      <c r="Q131" s="189">
        <f t="shared" si="13"/>
        <v>0</v>
      </c>
    </row>
    <row r="132" spans="1:17" ht="30">
      <c r="A132" s="321" t="s">
        <v>805</v>
      </c>
      <c r="B132" s="322" t="s">
        <v>806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177">
        <f t="shared" si="12"/>
        <v>0</v>
      </c>
      <c r="P132" s="174">
        <v>0</v>
      </c>
      <c r="Q132" s="189">
        <f t="shared" si="13"/>
        <v>0</v>
      </c>
    </row>
    <row r="133" spans="1:17" ht="30">
      <c r="A133" s="321" t="s">
        <v>807</v>
      </c>
      <c r="B133" s="322" t="s">
        <v>808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177">
        <f t="shared" si="12"/>
        <v>0</v>
      </c>
      <c r="P133" s="174">
        <v>0</v>
      </c>
      <c r="Q133" s="189">
        <f t="shared" si="13"/>
        <v>0</v>
      </c>
    </row>
    <row r="134" spans="1:17" ht="30">
      <c r="A134" s="321" t="s">
        <v>809</v>
      </c>
      <c r="B134" s="322" t="s">
        <v>810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177">
        <f t="shared" si="12"/>
        <v>0</v>
      </c>
      <c r="P134" s="174">
        <v>0</v>
      </c>
      <c r="Q134" s="189">
        <f t="shared" si="13"/>
        <v>0</v>
      </c>
    </row>
    <row r="135" spans="1:17" ht="15">
      <c r="A135" s="321" t="s">
        <v>577</v>
      </c>
      <c r="B135" s="322" t="s">
        <v>811</v>
      </c>
      <c r="C135" s="202">
        <v>2654718</v>
      </c>
      <c r="D135" s="202">
        <v>2654718</v>
      </c>
      <c r="E135" s="202">
        <v>2654718</v>
      </c>
      <c r="F135" s="202">
        <v>2654718</v>
      </c>
      <c r="G135" s="202">
        <v>2654718</v>
      </c>
      <c r="H135" s="202">
        <v>2654718</v>
      </c>
      <c r="I135" s="202">
        <v>2654718</v>
      </c>
      <c r="J135" s="202">
        <v>2654718</v>
      </c>
      <c r="K135" s="202">
        <v>2654718</v>
      </c>
      <c r="L135" s="202">
        <v>2654718</v>
      </c>
      <c r="M135" s="202">
        <v>2654718</v>
      </c>
      <c r="N135" s="202">
        <v>2654726</v>
      </c>
      <c r="O135" s="177">
        <f aca="true" t="shared" si="28" ref="O135:O198">SUM(C135:N135)</f>
        <v>31856624</v>
      </c>
      <c r="P135" s="174">
        <v>14742</v>
      </c>
      <c r="Q135" s="189">
        <f aca="true" t="shared" si="29" ref="Q135:Q198">O135-P135</f>
        <v>31841882</v>
      </c>
    </row>
    <row r="136" spans="1:17" ht="15">
      <c r="A136" s="217" t="s">
        <v>144</v>
      </c>
      <c r="B136" s="221" t="s">
        <v>472</v>
      </c>
      <c r="C136" s="177">
        <f>C130+C131+C132+C133+C134+C135</f>
        <v>9183232</v>
      </c>
      <c r="D136" s="177">
        <f aca="true" t="shared" si="30" ref="D136:N136">D130+D131+D132+D133+D134+D135</f>
        <v>9183232</v>
      </c>
      <c r="E136" s="177">
        <f t="shared" si="30"/>
        <v>12253572</v>
      </c>
      <c r="F136" s="177">
        <f t="shared" si="30"/>
        <v>9183232</v>
      </c>
      <c r="G136" s="177">
        <f t="shared" si="30"/>
        <v>9183232</v>
      </c>
      <c r="H136" s="177">
        <f t="shared" si="30"/>
        <v>9183232</v>
      </c>
      <c r="I136" s="177">
        <f t="shared" si="30"/>
        <v>9183232</v>
      </c>
      <c r="J136" s="177">
        <f t="shared" si="30"/>
        <v>9683232</v>
      </c>
      <c r="K136" s="177">
        <f t="shared" si="30"/>
        <v>17757832</v>
      </c>
      <c r="L136" s="177">
        <f t="shared" si="30"/>
        <v>9183232</v>
      </c>
      <c r="M136" s="177">
        <f t="shared" si="30"/>
        <v>9183232</v>
      </c>
      <c r="N136" s="177">
        <f t="shared" si="30"/>
        <v>9183248</v>
      </c>
      <c r="O136" s="177">
        <f t="shared" si="28"/>
        <v>122343740</v>
      </c>
      <c r="P136" s="174">
        <v>75683</v>
      </c>
      <c r="Q136" s="189">
        <f t="shared" si="29"/>
        <v>122268057</v>
      </c>
    </row>
    <row r="137" spans="1:17" ht="15">
      <c r="A137" s="321" t="s">
        <v>812</v>
      </c>
      <c r="B137" s="322" t="s">
        <v>813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177">
        <f t="shared" si="28"/>
        <v>0</v>
      </c>
      <c r="P137" s="174">
        <v>0</v>
      </c>
      <c r="Q137" s="189">
        <f t="shared" si="29"/>
        <v>0</v>
      </c>
    </row>
    <row r="138" spans="1:17" ht="15">
      <c r="A138" s="321" t="s">
        <v>814</v>
      </c>
      <c r="B138" s="322" t="s">
        <v>815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177">
        <f t="shared" si="28"/>
        <v>0</v>
      </c>
      <c r="P138" s="174">
        <v>0</v>
      </c>
      <c r="Q138" s="189">
        <f t="shared" si="29"/>
        <v>0</v>
      </c>
    </row>
    <row r="139" spans="1:17" ht="15">
      <c r="A139" s="217" t="s">
        <v>816</v>
      </c>
      <c r="B139" s="221" t="s">
        <v>817</v>
      </c>
      <c r="C139" s="177">
        <f>SUM(C137:C138)</f>
        <v>0</v>
      </c>
      <c r="D139" s="177">
        <f aca="true" t="shared" si="31" ref="D139:N139">SUM(D137:D138)</f>
        <v>0</v>
      </c>
      <c r="E139" s="177">
        <f t="shared" si="31"/>
        <v>0</v>
      </c>
      <c r="F139" s="177">
        <f t="shared" si="31"/>
        <v>0</v>
      </c>
      <c r="G139" s="177">
        <f t="shared" si="31"/>
        <v>0</v>
      </c>
      <c r="H139" s="177">
        <f t="shared" si="31"/>
        <v>0</v>
      </c>
      <c r="I139" s="177">
        <f t="shared" si="31"/>
        <v>0</v>
      </c>
      <c r="J139" s="177">
        <f t="shared" si="31"/>
        <v>0</v>
      </c>
      <c r="K139" s="177">
        <f t="shared" si="31"/>
        <v>0</v>
      </c>
      <c r="L139" s="177">
        <f t="shared" si="31"/>
        <v>0</v>
      </c>
      <c r="M139" s="177">
        <f t="shared" si="31"/>
        <v>0</v>
      </c>
      <c r="N139" s="177">
        <f t="shared" si="31"/>
        <v>0</v>
      </c>
      <c r="O139" s="177">
        <f t="shared" si="28"/>
        <v>0</v>
      </c>
      <c r="P139" s="174">
        <v>0</v>
      </c>
      <c r="Q139" s="189">
        <f t="shared" si="29"/>
        <v>0</v>
      </c>
    </row>
    <row r="140" spans="1:17" ht="15">
      <c r="A140" s="321" t="s">
        <v>818</v>
      </c>
      <c r="B140" s="322" t="s">
        <v>819</v>
      </c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177">
        <f t="shared" si="28"/>
        <v>0</v>
      </c>
      <c r="P140" s="174">
        <v>0</v>
      </c>
      <c r="Q140" s="189">
        <f t="shared" si="29"/>
        <v>0</v>
      </c>
    </row>
    <row r="141" spans="1:17" ht="15">
      <c r="A141" s="321" t="s">
        <v>820</v>
      </c>
      <c r="B141" s="322" t="s">
        <v>821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177">
        <f t="shared" si="28"/>
        <v>0</v>
      </c>
      <c r="P141" s="174">
        <v>0</v>
      </c>
      <c r="Q141" s="189">
        <f t="shared" si="29"/>
        <v>0</v>
      </c>
    </row>
    <row r="142" spans="1:17" ht="15">
      <c r="A142" s="321" t="s">
        <v>822</v>
      </c>
      <c r="B142" s="322" t="s">
        <v>823</v>
      </c>
      <c r="C142" s="202"/>
      <c r="D142" s="202"/>
      <c r="E142" s="202">
        <v>910933</v>
      </c>
      <c r="F142" s="202"/>
      <c r="G142" s="202"/>
      <c r="H142" s="202"/>
      <c r="I142" s="202"/>
      <c r="J142" s="202"/>
      <c r="K142" s="202">
        <v>910933</v>
      </c>
      <c r="L142" s="202"/>
      <c r="M142" s="202"/>
      <c r="N142" s="202"/>
      <c r="O142" s="177">
        <f t="shared" si="28"/>
        <v>1821866</v>
      </c>
      <c r="P142" s="174">
        <v>1500</v>
      </c>
      <c r="Q142" s="189">
        <f t="shared" si="29"/>
        <v>1820366</v>
      </c>
    </row>
    <row r="143" spans="1:17" ht="15">
      <c r="A143" s="321" t="s">
        <v>824</v>
      </c>
      <c r="B143" s="322" t="s">
        <v>825</v>
      </c>
      <c r="C143" s="202"/>
      <c r="D143" s="202"/>
      <c r="E143" s="202"/>
      <c r="F143" s="202"/>
      <c r="G143" s="202">
        <v>2000000</v>
      </c>
      <c r="H143" s="202">
        <v>1000000</v>
      </c>
      <c r="I143" s="202">
        <v>200000</v>
      </c>
      <c r="J143" s="202">
        <v>500000</v>
      </c>
      <c r="K143" s="202">
        <v>100000</v>
      </c>
      <c r="L143" s="202">
        <v>1500000</v>
      </c>
      <c r="M143" s="202">
        <v>100000</v>
      </c>
      <c r="N143" s="202">
        <v>1546477</v>
      </c>
      <c r="O143" s="177">
        <f t="shared" si="28"/>
        <v>6946477</v>
      </c>
      <c r="P143" s="174">
        <v>5000</v>
      </c>
      <c r="Q143" s="189">
        <f t="shared" si="29"/>
        <v>6941477</v>
      </c>
    </row>
    <row r="144" spans="1:17" ht="15">
      <c r="A144" s="321" t="s">
        <v>826</v>
      </c>
      <c r="B144" s="322" t="s">
        <v>827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177">
        <f t="shared" si="28"/>
        <v>0</v>
      </c>
      <c r="P144" s="174">
        <v>0</v>
      </c>
      <c r="Q144" s="189">
        <f t="shared" si="29"/>
        <v>0</v>
      </c>
    </row>
    <row r="145" spans="1:17" ht="15">
      <c r="A145" s="321" t="s">
        <v>828</v>
      </c>
      <c r="B145" s="322" t="s">
        <v>829</v>
      </c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177">
        <f t="shared" si="28"/>
        <v>0</v>
      </c>
      <c r="P145" s="174">
        <v>0</v>
      </c>
      <c r="Q145" s="189">
        <f t="shared" si="29"/>
        <v>0</v>
      </c>
    </row>
    <row r="146" spans="1:17" ht="15">
      <c r="A146" s="321" t="s">
        <v>193</v>
      </c>
      <c r="B146" s="322" t="s">
        <v>830</v>
      </c>
      <c r="C146" s="202"/>
      <c r="D146" s="202"/>
      <c r="E146" s="202">
        <v>800000</v>
      </c>
      <c r="F146" s="202"/>
      <c r="G146" s="202"/>
      <c r="H146" s="202">
        <v>350000</v>
      </c>
      <c r="I146" s="202"/>
      <c r="J146" s="202"/>
      <c r="K146" s="202">
        <v>800000</v>
      </c>
      <c r="L146" s="202"/>
      <c r="M146" s="202">
        <v>100333</v>
      </c>
      <c r="N146" s="202">
        <v>350000</v>
      </c>
      <c r="O146" s="177">
        <f t="shared" si="28"/>
        <v>2400333</v>
      </c>
      <c r="P146" s="174">
        <v>1700</v>
      </c>
      <c r="Q146" s="189">
        <f t="shared" si="29"/>
        <v>2398633</v>
      </c>
    </row>
    <row r="147" spans="1:17" ht="15">
      <c r="A147" s="321" t="s">
        <v>831</v>
      </c>
      <c r="B147" s="322" t="s">
        <v>832</v>
      </c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177">
        <f t="shared" si="28"/>
        <v>0</v>
      </c>
      <c r="P147" s="174">
        <v>700</v>
      </c>
      <c r="Q147" s="189">
        <f t="shared" si="29"/>
        <v>-700</v>
      </c>
    </row>
    <row r="148" spans="1:17" ht="15">
      <c r="A148" s="217" t="s">
        <v>833</v>
      </c>
      <c r="B148" s="221" t="s">
        <v>834</v>
      </c>
      <c r="C148" s="177">
        <f>SUM(C143:C147)</f>
        <v>0</v>
      </c>
      <c r="D148" s="177">
        <f aca="true" t="shared" si="32" ref="D148:N148">SUM(D143:D147)</f>
        <v>0</v>
      </c>
      <c r="E148" s="177">
        <f t="shared" si="32"/>
        <v>800000</v>
      </c>
      <c r="F148" s="177">
        <f t="shared" si="32"/>
        <v>0</v>
      </c>
      <c r="G148" s="177">
        <f t="shared" si="32"/>
        <v>2000000</v>
      </c>
      <c r="H148" s="177">
        <f t="shared" si="32"/>
        <v>1350000</v>
      </c>
      <c r="I148" s="177">
        <f t="shared" si="32"/>
        <v>200000</v>
      </c>
      <c r="J148" s="177">
        <f t="shared" si="32"/>
        <v>500000</v>
      </c>
      <c r="K148" s="177">
        <f t="shared" si="32"/>
        <v>900000</v>
      </c>
      <c r="L148" s="177">
        <f t="shared" si="32"/>
        <v>1500000</v>
      </c>
      <c r="M148" s="177">
        <f t="shared" si="32"/>
        <v>200333</v>
      </c>
      <c r="N148" s="177">
        <f t="shared" si="32"/>
        <v>1896477</v>
      </c>
      <c r="O148" s="177">
        <f t="shared" si="28"/>
        <v>9346810</v>
      </c>
      <c r="P148" s="174">
        <v>7400</v>
      </c>
      <c r="Q148" s="189">
        <f t="shared" si="29"/>
        <v>9339410</v>
      </c>
    </row>
    <row r="149" spans="1:17" ht="15">
      <c r="A149" s="321" t="s">
        <v>835</v>
      </c>
      <c r="B149" s="322" t="s">
        <v>836</v>
      </c>
      <c r="C149" s="202"/>
      <c r="D149" s="202"/>
      <c r="E149" s="202">
        <v>150000</v>
      </c>
      <c r="F149" s="202"/>
      <c r="G149" s="202"/>
      <c r="H149" s="202"/>
      <c r="I149" s="202"/>
      <c r="J149" s="202">
        <v>150000</v>
      </c>
      <c r="K149" s="202">
        <v>150000</v>
      </c>
      <c r="L149" s="202"/>
      <c r="M149" s="202"/>
      <c r="N149" s="202">
        <v>150713</v>
      </c>
      <c r="O149" s="177">
        <f t="shared" si="28"/>
        <v>600713</v>
      </c>
      <c r="P149" s="174">
        <v>0</v>
      </c>
      <c r="Q149" s="189">
        <f t="shared" si="29"/>
        <v>600713</v>
      </c>
    </row>
    <row r="150" spans="1:17" ht="15">
      <c r="A150" s="217" t="s">
        <v>473</v>
      </c>
      <c r="B150" s="221" t="s">
        <v>474</v>
      </c>
      <c r="C150" s="177">
        <f>C149+C148+C142+C141+C140+C139</f>
        <v>0</v>
      </c>
      <c r="D150" s="177">
        <f aca="true" t="shared" si="33" ref="D150:N150">D149+D148+D142+D141+D140+D139</f>
        <v>0</v>
      </c>
      <c r="E150" s="177">
        <f t="shared" si="33"/>
        <v>1860933</v>
      </c>
      <c r="F150" s="177">
        <f t="shared" si="33"/>
        <v>0</v>
      </c>
      <c r="G150" s="177">
        <f t="shared" si="33"/>
        <v>2000000</v>
      </c>
      <c r="H150" s="177">
        <f t="shared" si="33"/>
        <v>1350000</v>
      </c>
      <c r="I150" s="177">
        <f t="shared" si="33"/>
        <v>200000</v>
      </c>
      <c r="J150" s="177">
        <f t="shared" si="33"/>
        <v>650000</v>
      </c>
      <c r="K150" s="177">
        <f t="shared" si="33"/>
        <v>1960933</v>
      </c>
      <c r="L150" s="177">
        <f t="shared" si="33"/>
        <v>1500000</v>
      </c>
      <c r="M150" s="177">
        <f t="shared" si="33"/>
        <v>200333</v>
      </c>
      <c r="N150" s="177">
        <f t="shared" si="33"/>
        <v>2047190</v>
      </c>
      <c r="O150" s="177">
        <f t="shared" si="28"/>
        <v>11769389</v>
      </c>
      <c r="P150" s="174">
        <v>8900</v>
      </c>
      <c r="Q150" s="189">
        <f t="shared" si="29"/>
        <v>11760489</v>
      </c>
    </row>
    <row r="151" spans="1:17" ht="15">
      <c r="A151" s="324" t="s">
        <v>837</v>
      </c>
      <c r="B151" s="322" t="s">
        <v>838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177">
        <f t="shared" si="28"/>
        <v>0</v>
      </c>
      <c r="P151" s="174">
        <v>0</v>
      </c>
      <c r="Q151" s="189">
        <f t="shared" si="29"/>
        <v>0</v>
      </c>
    </row>
    <row r="152" spans="1:17" ht="15">
      <c r="A152" s="324" t="s">
        <v>839</v>
      </c>
      <c r="B152" s="322" t="s">
        <v>840</v>
      </c>
      <c r="C152" s="202">
        <v>396323</v>
      </c>
      <c r="D152" s="202">
        <v>396323</v>
      </c>
      <c r="E152" s="202">
        <v>396323</v>
      </c>
      <c r="F152" s="202">
        <v>396323</v>
      </c>
      <c r="G152" s="202">
        <v>396323</v>
      </c>
      <c r="H152" s="202">
        <v>396323</v>
      </c>
      <c r="I152" s="202">
        <v>396323</v>
      </c>
      <c r="J152" s="202">
        <v>396323</v>
      </c>
      <c r="K152" s="202">
        <v>396323</v>
      </c>
      <c r="L152" s="202">
        <v>396323</v>
      </c>
      <c r="M152" s="202">
        <v>396323</v>
      </c>
      <c r="N152" s="202">
        <v>396334</v>
      </c>
      <c r="O152" s="177">
        <f t="shared" si="28"/>
        <v>4755887</v>
      </c>
      <c r="P152" s="174">
        <v>4928</v>
      </c>
      <c r="Q152" s="189">
        <f t="shared" si="29"/>
        <v>4750959</v>
      </c>
    </row>
    <row r="153" spans="1:17" ht="15">
      <c r="A153" s="324" t="s">
        <v>841</v>
      </c>
      <c r="B153" s="322" t="s">
        <v>842</v>
      </c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177">
        <f t="shared" si="28"/>
        <v>0</v>
      </c>
      <c r="P153" s="174">
        <v>0</v>
      </c>
      <c r="Q153" s="189">
        <f t="shared" si="29"/>
        <v>0</v>
      </c>
    </row>
    <row r="154" spans="1:17" ht="15">
      <c r="A154" s="324" t="s">
        <v>843</v>
      </c>
      <c r="B154" s="322" t="s">
        <v>844</v>
      </c>
      <c r="C154" s="202"/>
      <c r="D154" s="202"/>
      <c r="E154" s="202"/>
      <c r="F154" s="202"/>
      <c r="G154" s="202"/>
      <c r="H154" s="202"/>
      <c r="I154" s="202">
        <v>3122219</v>
      </c>
      <c r="J154" s="202"/>
      <c r="K154" s="202"/>
      <c r="L154" s="202"/>
      <c r="M154" s="202"/>
      <c r="N154" s="202"/>
      <c r="O154" s="177">
        <f t="shared" si="28"/>
        <v>3122219</v>
      </c>
      <c r="P154" s="174">
        <v>15720</v>
      </c>
      <c r="Q154" s="189">
        <f t="shared" si="29"/>
        <v>3106499</v>
      </c>
    </row>
    <row r="155" spans="1:17" ht="15">
      <c r="A155" s="324" t="s">
        <v>845</v>
      </c>
      <c r="B155" s="322" t="s">
        <v>846</v>
      </c>
      <c r="C155" s="202">
        <v>253067</v>
      </c>
      <c r="D155" s="202">
        <v>253067</v>
      </c>
      <c r="E155" s="202">
        <v>253067</v>
      </c>
      <c r="F155" s="202">
        <v>253067</v>
      </c>
      <c r="G155" s="202">
        <v>253067</v>
      </c>
      <c r="H155" s="202">
        <v>253067</v>
      </c>
      <c r="I155" s="202">
        <v>253067</v>
      </c>
      <c r="J155" s="202">
        <v>253067</v>
      </c>
      <c r="K155" s="202">
        <v>253067</v>
      </c>
      <c r="L155" s="202">
        <v>253067</v>
      </c>
      <c r="M155" s="202">
        <v>253067</v>
      </c>
      <c r="N155" s="202">
        <v>253067</v>
      </c>
      <c r="O155" s="177">
        <f t="shared" si="28"/>
        <v>3036804</v>
      </c>
      <c r="P155" s="174">
        <v>4559</v>
      </c>
      <c r="Q155" s="189">
        <f t="shared" si="29"/>
        <v>3032245</v>
      </c>
    </row>
    <row r="156" spans="1:17" ht="15">
      <c r="A156" s="324" t="s">
        <v>847</v>
      </c>
      <c r="B156" s="322" t="s">
        <v>848</v>
      </c>
      <c r="C156" s="202">
        <v>175335</v>
      </c>
      <c r="D156" s="202">
        <v>175335</v>
      </c>
      <c r="E156" s="202">
        <v>175335</v>
      </c>
      <c r="F156" s="202">
        <v>175335</v>
      </c>
      <c r="G156" s="202">
        <v>175335</v>
      </c>
      <c r="H156" s="202">
        <v>175335</v>
      </c>
      <c r="I156" s="202">
        <v>361212</v>
      </c>
      <c r="J156" s="202">
        <v>175335</v>
      </c>
      <c r="K156" s="202">
        <v>175335</v>
      </c>
      <c r="L156" s="202">
        <v>175335</v>
      </c>
      <c r="M156" s="202">
        <v>175335</v>
      </c>
      <c r="N156" s="202">
        <v>175335</v>
      </c>
      <c r="O156" s="177">
        <f t="shared" si="28"/>
        <v>2289897</v>
      </c>
      <c r="P156" s="174">
        <v>6496</v>
      </c>
      <c r="Q156" s="189">
        <f t="shared" si="29"/>
        <v>2283401</v>
      </c>
    </row>
    <row r="157" spans="1:17" ht="15">
      <c r="A157" s="324" t="s">
        <v>849</v>
      </c>
      <c r="B157" s="322" t="s">
        <v>850</v>
      </c>
      <c r="C157" s="202">
        <v>80000</v>
      </c>
      <c r="D157" s="202">
        <v>80000</v>
      </c>
      <c r="E157" s="202">
        <v>120000</v>
      </c>
      <c r="F157" s="202">
        <v>100000</v>
      </c>
      <c r="G157" s="202">
        <v>160000</v>
      </c>
      <c r="H157" s="202">
        <v>150000</v>
      </c>
      <c r="I157" s="202">
        <v>150000</v>
      </c>
      <c r="J157" s="202">
        <v>250000</v>
      </c>
      <c r="K157" s="202">
        <v>250000</v>
      </c>
      <c r="L157" s="202">
        <v>130000</v>
      </c>
      <c r="M157" s="202">
        <v>80000</v>
      </c>
      <c r="N157" s="202">
        <v>150000</v>
      </c>
      <c r="O157" s="177">
        <f t="shared" si="28"/>
        <v>1700000</v>
      </c>
      <c r="P157" s="174">
        <v>1501</v>
      </c>
      <c r="Q157" s="189">
        <f t="shared" si="29"/>
        <v>1698499</v>
      </c>
    </row>
    <row r="158" spans="1:17" ht="15">
      <c r="A158" s="324" t="s">
        <v>851</v>
      </c>
      <c r="B158" s="322" t="s">
        <v>852</v>
      </c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>
        <v>357795</v>
      </c>
      <c r="O158" s="177">
        <f t="shared" si="28"/>
        <v>357795</v>
      </c>
      <c r="P158" s="174">
        <v>200</v>
      </c>
      <c r="Q158" s="189">
        <f t="shared" si="29"/>
        <v>357595</v>
      </c>
    </row>
    <row r="159" spans="1:17" ht="15">
      <c r="A159" s="324" t="s">
        <v>853</v>
      </c>
      <c r="B159" s="322" t="s">
        <v>854</v>
      </c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>
        <v>82022</v>
      </c>
      <c r="O159" s="177">
        <f t="shared" si="28"/>
        <v>82022</v>
      </c>
      <c r="P159" s="174">
        <v>0</v>
      </c>
      <c r="Q159" s="189">
        <f t="shared" si="29"/>
        <v>82022</v>
      </c>
    </row>
    <row r="160" spans="1:17" ht="15">
      <c r="A160" s="324" t="s">
        <v>855</v>
      </c>
      <c r="B160" s="322" t="s">
        <v>856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>
        <v>1484523</v>
      </c>
      <c r="O160" s="177">
        <f t="shared" si="28"/>
        <v>1484523</v>
      </c>
      <c r="P160" s="174">
        <v>0</v>
      </c>
      <c r="Q160" s="189">
        <f t="shared" si="29"/>
        <v>1484523</v>
      </c>
    </row>
    <row r="161" spans="1:17" ht="15">
      <c r="A161" s="218" t="s">
        <v>475</v>
      </c>
      <c r="B161" s="221" t="s">
        <v>476</v>
      </c>
      <c r="C161" s="177">
        <f>SUM(C151:C160)</f>
        <v>904725</v>
      </c>
      <c r="D161" s="177">
        <f aca="true" t="shared" si="34" ref="D161:N161">SUM(D151:D160)</f>
        <v>904725</v>
      </c>
      <c r="E161" s="177">
        <f t="shared" si="34"/>
        <v>944725</v>
      </c>
      <c r="F161" s="177">
        <f t="shared" si="34"/>
        <v>924725</v>
      </c>
      <c r="G161" s="177">
        <f t="shared" si="34"/>
        <v>984725</v>
      </c>
      <c r="H161" s="177">
        <f t="shared" si="34"/>
        <v>974725</v>
      </c>
      <c r="I161" s="177">
        <f t="shared" si="34"/>
        <v>4282821</v>
      </c>
      <c r="J161" s="177">
        <f t="shared" si="34"/>
        <v>1074725</v>
      </c>
      <c r="K161" s="177">
        <f t="shared" si="34"/>
        <v>1074725</v>
      </c>
      <c r="L161" s="177">
        <f t="shared" si="34"/>
        <v>954725</v>
      </c>
      <c r="M161" s="177">
        <f t="shared" si="34"/>
        <v>904725</v>
      </c>
      <c r="N161" s="177">
        <f t="shared" si="34"/>
        <v>2899076</v>
      </c>
      <c r="O161" s="177">
        <f t="shared" si="28"/>
        <v>16829147</v>
      </c>
      <c r="P161" s="174">
        <v>33404</v>
      </c>
      <c r="Q161" s="189">
        <f t="shared" si="29"/>
        <v>16795743</v>
      </c>
    </row>
    <row r="162" spans="1:17" ht="30">
      <c r="A162" s="324" t="s">
        <v>857</v>
      </c>
      <c r="B162" s="322" t="s">
        <v>858</v>
      </c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177">
        <f t="shared" si="28"/>
        <v>0</v>
      </c>
      <c r="P162" s="174">
        <v>0</v>
      </c>
      <c r="Q162" s="189">
        <f t="shared" si="29"/>
        <v>0</v>
      </c>
    </row>
    <row r="163" spans="1:17" ht="30">
      <c r="A163" s="321" t="s">
        <v>859</v>
      </c>
      <c r="B163" s="322" t="s">
        <v>860</v>
      </c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177">
        <f t="shared" si="28"/>
        <v>0</v>
      </c>
      <c r="P163" s="174">
        <v>0</v>
      </c>
      <c r="Q163" s="189">
        <f t="shared" si="29"/>
        <v>0</v>
      </c>
    </row>
    <row r="164" spans="1:17" ht="15">
      <c r="A164" s="324" t="s">
        <v>861</v>
      </c>
      <c r="B164" s="322" t="s">
        <v>862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177">
        <f t="shared" si="28"/>
        <v>0</v>
      </c>
      <c r="P164" s="174">
        <v>0</v>
      </c>
      <c r="Q164" s="189">
        <f t="shared" si="29"/>
        <v>0</v>
      </c>
    </row>
    <row r="165" spans="1:17" ht="15">
      <c r="A165" s="217" t="s">
        <v>477</v>
      </c>
      <c r="B165" s="221" t="s">
        <v>478</v>
      </c>
      <c r="C165" s="177">
        <f>SUM(C162:C164)</f>
        <v>0</v>
      </c>
      <c r="D165" s="177">
        <f aca="true" t="shared" si="35" ref="D165:N165">SUM(D162:D164)</f>
        <v>0</v>
      </c>
      <c r="E165" s="177">
        <f t="shared" si="35"/>
        <v>0</v>
      </c>
      <c r="F165" s="177">
        <f t="shared" si="35"/>
        <v>0</v>
      </c>
      <c r="G165" s="177">
        <f t="shared" si="35"/>
        <v>0</v>
      </c>
      <c r="H165" s="177">
        <f t="shared" si="35"/>
        <v>0</v>
      </c>
      <c r="I165" s="177">
        <f t="shared" si="35"/>
        <v>0</v>
      </c>
      <c r="J165" s="177">
        <f t="shared" si="35"/>
        <v>0</v>
      </c>
      <c r="K165" s="177">
        <f t="shared" si="35"/>
        <v>0</v>
      </c>
      <c r="L165" s="177">
        <f t="shared" si="35"/>
        <v>0</v>
      </c>
      <c r="M165" s="177">
        <f t="shared" si="35"/>
        <v>0</v>
      </c>
      <c r="N165" s="177">
        <f t="shared" si="35"/>
        <v>0</v>
      </c>
      <c r="O165" s="177">
        <f t="shared" si="28"/>
        <v>0</v>
      </c>
      <c r="P165" s="174">
        <v>0</v>
      </c>
      <c r="Q165" s="189">
        <f t="shared" si="29"/>
        <v>0</v>
      </c>
    </row>
    <row r="166" spans="1:17" ht="15">
      <c r="A166" s="328" t="s">
        <v>112</v>
      </c>
      <c r="B166" s="312"/>
      <c r="C166" s="177">
        <f>C165+C161+C150+C136</f>
        <v>10087957</v>
      </c>
      <c r="D166" s="177">
        <f aca="true" t="shared" si="36" ref="D166:N166">D165+D161+D150+D136</f>
        <v>10087957</v>
      </c>
      <c r="E166" s="177">
        <f t="shared" si="36"/>
        <v>15059230</v>
      </c>
      <c r="F166" s="177">
        <f t="shared" si="36"/>
        <v>10107957</v>
      </c>
      <c r="G166" s="177">
        <f t="shared" si="36"/>
        <v>12167957</v>
      </c>
      <c r="H166" s="177">
        <f t="shared" si="36"/>
        <v>11507957</v>
      </c>
      <c r="I166" s="177">
        <f t="shared" si="36"/>
        <v>13666053</v>
      </c>
      <c r="J166" s="177">
        <f t="shared" si="36"/>
        <v>11407957</v>
      </c>
      <c r="K166" s="177">
        <f t="shared" si="36"/>
        <v>20793490</v>
      </c>
      <c r="L166" s="177">
        <f t="shared" si="36"/>
        <v>11637957</v>
      </c>
      <c r="M166" s="177">
        <f t="shared" si="36"/>
        <v>10288290</v>
      </c>
      <c r="N166" s="177">
        <f t="shared" si="36"/>
        <v>14129514</v>
      </c>
      <c r="O166" s="177">
        <f t="shared" si="28"/>
        <v>150942276</v>
      </c>
      <c r="P166" s="174">
        <v>117987</v>
      </c>
      <c r="Q166" s="189">
        <f t="shared" si="29"/>
        <v>150824289</v>
      </c>
    </row>
    <row r="167" spans="1:17" ht="15">
      <c r="A167" s="321" t="s">
        <v>249</v>
      </c>
      <c r="B167" s="322" t="s">
        <v>863</v>
      </c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177">
        <f t="shared" si="28"/>
        <v>0</v>
      </c>
      <c r="P167" s="174">
        <v>0</v>
      </c>
      <c r="Q167" s="189">
        <f t="shared" si="29"/>
        <v>0</v>
      </c>
    </row>
    <row r="168" spans="1:17" ht="30">
      <c r="A168" s="321" t="s">
        <v>864</v>
      </c>
      <c r="B168" s="322" t="s">
        <v>865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177">
        <f t="shared" si="28"/>
        <v>0</v>
      </c>
      <c r="P168" s="174">
        <v>0</v>
      </c>
      <c r="Q168" s="189">
        <f t="shared" si="29"/>
        <v>0</v>
      </c>
    </row>
    <row r="169" spans="1:17" ht="30">
      <c r="A169" s="321" t="s">
        <v>866</v>
      </c>
      <c r="B169" s="322" t="s">
        <v>867</v>
      </c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177">
        <f t="shared" si="28"/>
        <v>0</v>
      </c>
      <c r="P169" s="174">
        <v>0</v>
      </c>
      <c r="Q169" s="189">
        <f t="shared" si="29"/>
        <v>0</v>
      </c>
    </row>
    <row r="170" spans="1:17" ht="30">
      <c r="A170" s="321" t="s">
        <v>868</v>
      </c>
      <c r="B170" s="322" t="s">
        <v>869</v>
      </c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177">
        <f t="shared" si="28"/>
        <v>0</v>
      </c>
      <c r="P170" s="174">
        <v>0</v>
      </c>
      <c r="Q170" s="189">
        <f t="shared" si="29"/>
        <v>0</v>
      </c>
    </row>
    <row r="171" spans="1:17" ht="15">
      <c r="A171" s="321" t="s">
        <v>870</v>
      </c>
      <c r="B171" s="322" t="s">
        <v>871</v>
      </c>
      <c r="C171" s="202">
        <v>9286626</v>
      </c>
      <c r="D171" s="202">
        <v>9286626</v>
      </c>
      <c r="E171" s="202">
        <v>9286626</v>
      </c>
      <c r="F171" s="202">
        <v>9286626</v>
      </c>
      <c r="G171" s="202">
        <v>9286626</v>
      </c>
      <c r="H171" s="202">
        <v>9286626</v>
      </c>
      <c r="I171" s="202">
        <v>9286626</v>
      </c>
      <c r="J171" s="202">
        <v>9286626</v>
      </c>
      <c r="K171" s="202">
        <v>9286626</v>
      </c>
      <c r="L171" s="202">
        <v>9286626</v>
      </c>
      <c r="M171" s="202">
        <v>9286626</v>
      </c>
      <c r="N171" s="202">
        <v>9286629</v>
      </c>
      <c r="O171" s="177">
        <f t="shared" si="28"/>
        <v>111439515</v>
      </c>
      <c r="P171" s="174">
        <v>1967</v>
      </c>
      <c r="Q171" s="189">
        <f t="shared" si="29"/>
        <v>111437548</v>
      </c>
    </row>
    <row r="172" spans="1:17" ht="15">
      <c r="A172" s="217" t="s">
        <v>479</v>
      </c>
      <c r="B172" s="221" t="s">
        <v>480</v>
      </c>
      <c r="C172" s="177">
        <f>SUM(C167:C171)</f>
        <v>9286626</v>
      </c>
      <c r="D172" s="177">
        <f aca="true" t="shared" si="37" ref="D172:N172">SUM(D167:D171)</f>
        <v>9286626</v>
      </c>
      <c r="E172" s="177">
        <f t="shared" si="37"/>
        <v>9286626</v>
      </c>
      <c r="F172" s="177">
        <f t="shared" si="37"/>
        <v>9286626</v>
      </c>
      <c r="G172" s="177">
        <f t="shared" si="37"/>
        <v>9286626</v>
      </c>
      <c r="H172" s="177">
        <f t="shared" si="37"/>
        <v>9286626</v>
      </c>
      <c r="I172" s="177">
        <f t="shared" si="37"/>
        <v>9286626</v>
      </c>
      <c r="J172" s="177">
        <f t="shared" si="37"/>
        <v>9286626</v>
      </c>
      <c r="K172" s="177">
        <f t="shared" si="37"/>
        <v>9286626</v>
      </c>
      <c r="L172" s="177">
        <f t="shared" si="37"/>
        <v>9286626</v>
      </c>
      <c r="M172" s="177">
        <f t="shared" si="37"/>
        <v>9286626</v>
      </c>
      <c r="N172" s="177">
        <f t="shared" si="37"/>
        <v>9286629</v>
      </c>
      <c r="O172" s="177">
        <f t="shared" si="28"/>
        <v>111439515</v>
      </c>
      <c r="P172" s="174">
        <v>1967</v>
      </c>
      <c r="Q172" s="189">
        <f t="shared" si="29"/>
        <v>111437548</v>
      </c>
    </row>
    <row r="173" spans="1:17" ht="15">
      <c r="A173" s="324" t="s">
        <v>197</v>
      </c>
      <c r="B173" s="322" t="s">
        <v>872</v>
      </c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177">
        <f t="shared" si="28"/>
        <v>0</v>
      </c>
      <c r="P173" s="174">
        <v>0</v>
      </c>
      <c r="Q173" s="189">
        <f t="shared" si="29"/>
        <v>0</v>
      </c>
    </row>
    <row r="174" spans="1:17" ht="15">
      <c r="A174" s="324" t="s">
        <v>196</v>
      </c>
      <c r="B174" s="322" t="s">
        <v>873</v>
      </c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177">
        <f t="shared" si="28"/>
        <v>0</v>
      </c>
      <c r="P174" s="174">
        <v>0</v>
      </c>
      <c r="Q174" s="189">
        <f t="shared" si="29"/>
        <v>0</v>
      </c>
    </row>
    <row r="175" spans="1:17" ht="15">
      <c r="A175" s="324" t="s">
        <v>874</v>
      </c>
      <c r="B175" s="322" t="s">
        <v>875</v>
      </c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177">
        <f t="shared" si="28"/>
        <v>0</v>
      </c>
      <c r="P175" s="174">
        <v>0</v>
      </c>
      <c r="Q175" s="189">
        <f t="shared" si="29"/>
        <v>0</v>
      </c>
    </row>
    <row r="176" spans="1:17" ht="15">
      <c r="A176" s="324" t="s">
        <v>199</v>
      </c>
      <c r="B176" s="322" t="s">
        <v>876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177">
        <f t="shared" si="28"/>
        <v>0</v>
      </c>
      <c r="P176" s="174">
        <v>0</v>
      </c>
      <c r="Q176" s="189">
        <f t="shared" si="29"/>
        <v>0</v>
      </c>
    </row>
    <row r="177" spans="1:17" ht="15">
      <c r="A177" s="324" t="s">
        <v>877</v>
      </c>
      <c r="B177" s="322" t="s">
        <v>878</v>
      </c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177">
        <f t="shared" si="28"/>
        <v>0</v>
      </c>
      <c r="P177" s="174">
        <v>0</v>
      </c>
      <c r="Q177" s="189">
        <f t="shared" si="29"/>
        <v>0</v>
      </c>
    </row>
    <row r="178" spans="1:17" ht="15">
      <c r="A178" s="217" t="s">
        <v>481</v>
      </c>
      <c r="B178" s="221" t="s">
        <v>482</v>
      </c>
      <c r="C178" s="177">
        <f>SUM(C173:C177)</f>
        <v>0</v>
      </c>
      <c r="D178" s="177">
        <f aca="true" t="shared" si="38" ref="D178:N178">SUM(D173:D177)</f>
        <v>0</v>
      </c>
      <c r="E178" s="177">
        <f t="shared" si="38"/>
        <v>0</v>
      </c>
      <c r="F178" s="177">
        <f t="shared" si="38"/>
        <v>0</v>
      </c>
      <c r="G178" s="177">
        <f t="shared" si="38"/>
        <v>0</v>
      </c>
      <c r="H178" s="177">
        <f t="shared" si="38"/>
        <v>0</v>
      </c>
      <c r="I178" s="177">
        <f t="shared" si="38"/>
        <v>0</v>
      </c>
      <c r="J178" s="177">
        <f t="shared" si="38"/>
        <v>0</v>
      </c>
      <c r="K178" s="177">
        <f t="shared" si="38"/>
        <v>0</v>
      </c>
      <c r="L178" s="177">
        <f t="shared" si="38"/>
        <v>0</v>
      </c>
      <c r="M178" s="177">
        <f t="shared" si="38"/>
        <v>0</v>
      </c>
      <c r="N178" s="177">
        <f t="shared" si="38"/>
        <v>0</v>
      </c>
      <c r="O178" s="177">
        <f t="shared" si="28"/>
        <v>0</v>
      </c>
      <c r="P178" s="174">
        <v>0</v>
      </c>
      <c r="Q178" s="189">
        <f t="shared" si="29"/>
        <v>0</v>
      </c>
    </row>
    <row r="179" spans="1:17" ht="30">
      <c r="A179" s="324" t="s">
        <v>879</v>
      </c>
      <c r="B179" s="322" t="s">
        <v>880</v>
      </c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177">
        <f t="shared" si="28"/>
        <v>0</v>
      </c>
      <c r="P179" s="174">
        <v>0</v>
      </c>
      <c r="Q179" s="189">
        <f t="shared" si="29"/>
        <v>0</v>
      </c>
    </row>
    <row r="180" spans="1:17" ht="30">
      <c r="A180" s="321" t="s">
        <v>881</v>
      </c>
      <c r="B180" s="322" t="s">
        <v>882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177">
        <f t="shared" si="28"/>
        <v>0</v>
      </c>
      <c r="P180" s="174">
        <v>0</v>
      </c>
      <c r="Q180" s="189">
        <f t="shared" si="29"/>
        <v>0</v>
      </c>
    </row>
    <row r="181" spans="1:17" ht="15">
      <c r="A181" s="324" t="s">
        <v>883</v>
      </c>
      <c r="B181" s="322" t="s">
        <v>1124</v>
      </c>
      <c r="C181" s="202"/>
      <c r="D181" s="202"/>
      <c r="E181" s="202"/>
      <c r="F181" s="202"/>
      <c r="G181" s="202"/>
      <c r="H181" s="202"/>
      <c r="I181" s="202"/>
      <c r="J181" s="202"/>
      <c r="K181" s="202">
        <v>23826352</v>
      </c>
      <c r="L181" s="202"/>
      <c r="M181" s="202"/>
      <c r="N181" s="202"/>
      <c r="O181" s="177">
        <f t="shared" si="28"/>
        <v>23826352</v>
      </c>
      <c r="P181" s="174">
        <v>600</v>
      </c>
      <c r="Q181" s="189">
        <f t="shared" si="29"/>
        <v>23825752</v>
      </c>
    </row>
    <row r="182" spans="1:17" ht="15">
      <c r="A182" s="217" t="s">
        <v>483</v>
      </c>
      <c r="B182" s="221" t="s">
        <v>484</v>
      </c>
      <c r="C182" s="177">
        <f>SUM(C179:C181)</f>
        <v>0</v>
      </c>
      <c r="D182" s="177">
        <f aca="true" t="shared" si="39" ref="D182:N182">SUM(D179:D181)</f>
        <v>0</v>
      </c>
      <c r="E182" s="177">
        <f t="shared" si="39"/>
        <v>0</v>
      </c>
      <c r="F182" s="177">
        <f t="shared" si="39"/>
        <v>0</v>
      </c>
      <c r="G182" s="177">
        <f t="shared" si="39"/>
        <v>0</v>
      </c>
      <c r="H182" s="177">
        <f t="shared" si="39"/>
        <v>0</v>
      </c>
      <c r="I182" s="177">
        <f t="shared" si="39"/>
        <v>0</v>
      </c>
      <c r="J182" s="177">
        <f t="shared" si="39"/>
        <v>0</v>
      </c>
      <c r="K182" s="177">
        <f t="shared" si="39"/>
        <v>23826352</v>
      </c>
      <c r="L182" s="177">
        <f t="shared" si="39"/>
        <v>0</v>
      </c>
      <c r="M182" s="177">
        <f t="shared" si="39"/>
        <v>0</v>
      </c>
      <c r="N182" s="177">
        <f t="shared" si="39"/>
        <v>0</v>
      </c>
      <c r="O182" s="177">
        <f t="shared" si="28"/>
        <v>23826352</v>
      </c>
      <c r="P182" s="174">
        <v>600</v>
      </c>
      <c r="Q182" s="189">
        <f t="shared" si="29"/>
        <v>23825752</v>
      </c>
    </row>
    <row r="183" spans="1:17" ht="15">
      <c r="A183" s="328" t="s">
        <v>885</v>
      </c>
      <c r="B183" s="312"/>
      <c r="C183" s="177">
        <f>C182+C178+C172</f>
        <v>9286626</v>
      </c>
      <c r="D183" s="177">
        <f aca="true" t="shared" si="40" ref="D183:N183">D182+D178+D172</f>
        <v>9286626</v>
      </c>
      <c r="E183" s="177">
        <f t="shared" si="40"/>
        <v>9286626</v>
      </c>
      <c r="F183" s="177">
        <f t="shared" si="40"/>
        <v>9286626</v>
      </c>
      <c r="G183" s="177">
        <f t="shared" si="40"/>
        <v>9286626</v>
      </c>
      <c r="H183" s="177">
        <f t="shared" si="40"/>
        <v>9286626</v>
      </c>
      <c r="I183" s="177">
        <f t="shared" si="40"/>
        <v>9286626</v>
      </c>
      <c r="J183" s="177">
        <f t="shared" si="40"/>
        <v>9286626</v>
      </c>
      <c r="K183" s="177">
        <f t="shared" si="40"/>
        <v>33112978</v>
      </c>
      <c r="L183" s="177">
        <f t="shared" si="40"/>
        <v>9286626</v>
      </c>
      <c r="M183" s="177">
        <f t="shared" si="40"/>
        <v>9286626</v>
      </c>
      <c r="N183" s="177">
        <f t="shared" si="40"/>
        <v>9286629</v>
      </c>
      <c r="O183" s="177">
        <f t="shared" si="28"/>
        <v>135265867</v>
      </c>
      <c r="P183" s="174">
        <v>2567</v>
      </c>
      <c r="Q183" s="189">
        <f t="shared" si="29"/>
        <v>135263300</v>
      </c>
    </row>
    <row r="184" spans="1:17" ht="15">
      <c r="A184" s="337" t="s">
        <v>485</v>
      </c>
      <c r="B184" s="330" t="s">
        <v>486</v>
      </c>
      <c r="C184" s="177">
        <f>C183+C166</f>
        <v>19374583</v>
      </c>
      <c r="D184" s="177">
        <f aca="true" t="shared" si="41" ref="D184:N184">D183+D166</f>
        <v>19374583</v>
      </c>
      <c r="E184" s="177">
        <f t="shared" si="41"/>
        <v>24345856</v>
      </c>
      <c r="F184" s="177">
        <f t="shared" si="41"/>
        <v>19394583</v>
      </c>
      <c r="G184" s="177">
        <f t="shared" si="41"/>
        <v>21454583</v>
      </c>
      <c r="H184" s="177">
        <f t="shared" si="41"/>
        <v>20794583</v>
      </c>
      <c r="I184" s="177">
        <f t="shared" si="41"/>
        <v>22952679</v>
      </c>
      <c r="J184" s="177">
        <f t="shared" si="41"/>
        <v>20694583</v>
      </c>
      <c r="K184" s="177">
        <f t="shared" si="41"/>
        <v>53906468</v>
      </c>
      <c r="L184" s="177">
        <f t="shared" si="41"/>
        <v>20924583</v>
      </c>
      <c r="M184" s="177">
        <f t="shared" si="41"/>
        <v>19574916</v>
      </c>
      <c r="N184" s="177">
        <f t="shared" si="41"/>
        <v>23416143</v>
      </c>
      <c r="O184" s="177">
        <f t="shared" si="28"/>
        <v>286208143</v>
      </c>
      <c r="P184" s="174">
        <v>120554</v>
      </c>
      <c r="Q184" s="189">
        <f t="shared" si="29"/>
        <v>286087589</v>
      </c>
    </row>
    <row r="185" spans="1:17" ht="15">
      <c r="A185" s="338" t="s">
        <v>886</v>
      </c>
      <c r="B185" s="339"/>
      <c r="C185" s="177">
        <f>C166-C74</f>
        <v>3314355</v>
      </c>
      <c r="D185" s="177">
        <f aca="true" t="shared" si="42" ref="D185:N185">D166-D74</f>
        <v>3314355</v>
      </c>
      <c r="E185" s="177">
        <f t="shared" si="42"/>
        <v>8285628</v>
      </c>
      <c r="F185" s="177">
        <f t="shared" si="42"/>
        <v>2867294</v>
      </c>
      <c r="G185" s="177">
        <f t="shared" si="42"/>
        <v>5144355</v>
      </c>
      <c r="H185" s="177">
        <f t="shared" si="42"/>
        <v>4684355</v>
      </c>
      <c r="I185" s="177">
        <f t="shared" si="42"/>
        <v>5707451</v>
      </c>
      <c r="J185" s="177">
        <f t="shared" si="42"/>
        <v>3995355</v>
      </c>
      <c r="K185" s="177">
        <f t="shared" si="42"/>
        <v>5418143</v>
      </c>
      <c r="L185" s="177">
        <f t="shared" si="42"/>
        <v>-2259190</v>
      </c>
      <c r="M185" s="177">
        <f t="shared" si="42"/>
        <v>108688</v>
      </c>
      <c r="N185" s="177">
        <f t="shared" si="42"/>
        <v>7279471</v>
      </c>
      <c r="O185" s="177">
        <f t="shared" si="28"/>
        <v>47860260</v>
      </c>
      <c r="P185" s="174">
        <v>44778</v>
      </c>
      <c r="Q185" s="189">
        <f t="shared" si="29"/>
        <v>47815482</v>
      </c>
    </row>
    <row r="186" spans="1:17" ht="15">
      <c r="A186" s="338" t="s">
        <v>887</v>
      </c>
      <c r="B186" s="339"/>
      <c r="C186" s="177">
        <f>C183-C97</f>
        <v>9286626</v>
      </c>
      <c r="D186" s="177">
        <f aca="true" t="shared" si="43" ref="D186:N186">D183-D97</f>
        <v>9286626</v>
      </c>
      <c r="E186" s="177">
        <f t="shared" si="43"/>
        <v>9286626</v>
      </c>
      <c r="F186" s="177">
        <f t="shared" si="43"/>
        <v>9286626</v>
      </c>
      <c r="G186" s="177">
        <f t="shared" si="43"/>
        <v>9286626</v>
      </c>
      <c r="H186" s="177">
        <f t="shared" si="43"/>
        <v>9286626</v>
      </c>
      <c r="I186" s="177">
        <f t="shared" si="43"/>
        <v>9286626</v>
      </c>
      <c r="J186" s="177">
        <f t="shared" si="43"/>
        <v>9286626</v>
      </c>
      <c r="K186" s="177">
        <f t="shared" si="43"/>
        <v>-59544408</v>
      </c>
      <c r="L186" s="177">
        <f t="shared" si="43"/>
        <v>9286626</v>
      </c>
      <c r="M186" s="177">
        <f t="shared" si="43"/>
        <v>-20882417</v>
      </c>
      <c r="N186" s="177">
        <f t="shared" si="43"/>
        <v>9286629</v>
      </c>
      <c r="O186" s="177">
        <f t="shared" si="28"/>
        <v>12439438</v>
      </c>
      <c r="P186" s="174">
        <v>-18278</v>
      </c>
      <c r="Q186" s="189">
        <f t="shared" si="29"/>
        <v>12457716</v>
      </c>
    </row>
    <row r="187" spans="1:17" ht="15">
      <c r="A187" s="332" t="s">
        <v>888</v>
      </c>
      <c r="B187" s="321" t="s">
        <v>889</v>
      </c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177">
        <f t="shared" si="28"/>
        <v>0</v>
      </c>
      <c r="P187" s="174">
        <v>0</v>
      </c>
      <c r="Q187" s="189">
        <f t="shared" si="29"/>
        <v>0</v>
      </c>
    </row>
    <row r="188" spans="1:17" ht="15">
      <c r="A188" s="324" t="s">
        <v>890</v>
      </c>
      <c r="B188" s="321" t="s">
        <v>891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177">
        <f t="shared" si="28"/>
        <v>0</v>
      </c>
      <c r="P188" s="174">
        <v>0</v>
      </c>
      <c r="Q188" s="189">
        <f t="shared" si="29"/>
        <v>0</v>
      </c>
    </row>
    <row r="189" spans="1:17" ht="15">
      <c r="A189" s="332" t="s">
        <v>892</v>
      </c>
      <c r="B189" s="321" t="s">
        <v>893</v>
      </c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177">
        <f t="shared" si="28"/>
        <v>0</v>
      </c>
      <c r="P189" s="174">
        <v>0</v>
      </c>
      <c r="Q189" s="189">
        <f t="shared" si="29"/>
        <v>0</v>
      </c>
    </row>
    <row r="190" spans="1:17" ht="15">
      <c r="A190" s="218" t="s">
        <v>489</v>
      </c>
      <c r="B190" s="217" t="s">
        <v>490</v>
      </c>
      <c r="C190" s="177">
        <f>SUM(C187:C189)</f>
        <v>0</v>
      </c>
      <c r="D190" s="177">
        <f aca="true" t="shared" si="44" ref="D190:N190">SUM(D187:D189)</f>
        <v>0</v>
      </c>
      <c r="E190" s="177">
        <f t="shared" si="44"/>
        <v>0</v>
      </c>
      <c r="F190" s="177">
        <f t="shared" si="44"/>
        <v>0</v>
      </c>
      <c r="G190" s="177">
        <f t="shared" si="44"/>
        <v>0</v>
      </c>
      <c r="H190" s="177">
        <f t="shared" si="44"/>
        <v>0</v>
      </c>
      <c r="I190" s="177">
        <f t="shared" si="44"/>
        <v>0</v>
      </c>
      <c r="J190" s="177">
        <f t="shared" si="44"/>
        <v>0</v>
      </c>
      <c r="K190" s="177">
        <f t="shared" si="44"/>
        <v>0</v>
      </c>
      <c r="L190" s="177">
        <f t="shared" si="44"/>
        <v>0</v>
      </c>
      <c r="M190" s="177">
        <f t="shared" si="44"/>
        <v>0</v>
      </c>
      <c r="N190" s="177">
        <f t="shared" si="44"/>
        <v>0</v>
      </c>
      <c r="O190" s="177">
        <f t="shared" si="28"/>
        <v>0</v>
      </c>
      <c r="P190" s="174">
        <v>0</v>
      </c>
      <c r="Q190" s="189">
        <f t="shared" si="29"/>
        <v>0</v>
      </c>
    </row>
    <row r="191" spans="1:17" ht="15">
      <c r="A191" s="324" t="s">
        <v>894</v>
      </c>
      <c r="B191" s="321" t="s">
        <v>895</v>
      </c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177">
        <f t="shared" si="28"/>
        <v>0</v>
      </c>
      <c r="P191" s="174">
        <v>0</v>
      </c>
      <c r="Q191" s="189">
        <f t="shared" si="29"/>
        <v>0</v>
      </c>
    </row>
    <row r="192" spans="1:17" ht="15">
      <c r="A192" s="332" t="s">
        <v>896</v>
      </c>
      <c r="B192" s="321" t="s">
        <v>897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177">
        <f t="shared" si="28"/>
        <v>0</v>
      </c>
      <c r="P192" s="174">
        <v>0</v>
      </c>
      <c r="Q192" s="189">
        <f t="shared" si="29"/>
        <v>0</v>
      </c>
    </row>
    <row r="193" spans="1:17" ht="15">
      <c r="A193" s="324" t="s">
        <v>898</v>
      </c>
      <c r="B193" s="321" t="s">
        <v>899</v>
      </c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177">
        <f t="shared" si="28"/>
        <v>0</v>
      </c>
      <c r="P193" s="174">
        <v>0</v>
      </c>
      <c r="Q193" s="189">
        <f t="shared" si="29"/>
        <v>0</v>
      </c>
    </row>
    <row r="194" spans="1:17" ht="15">
      <c r="A194" s="332" t="s">
        <v>900</v>
      </c>
      <c r="B194" s="321" t="s">
        <v>901</v>
      </c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177">
        <f t="shared" si="28"/>
        <v>0</v>
      </c>
      <c r="P194" s="174">
        <v>0</v>
      </c>
      <c r="Q194" s="189">
        <f t="shared" si="29"/>
        <v>0</v>
      </c>
    </row>
    <row r="195" spans="1:17" ht="15">
      <c r="A195" s="229" t="s">
        <v>491</v>
      </c>
      <c r="B195" s="217" t="s">
        <v>492</v>
      </c>
      <c r="C195" s="177">
        <f>SUM(C191:C194)</f>
        <v>0</v>
      </c>
      <c r="D195" s="177">
        <f aca="true" t="shared" si="45" ref="D195:N195">SUM(D191:D194)</f>
        <v>0</v>
      </c>
      <c r="E195" s="177">
        <f t="shared" si="45"/>
        <v>0</v>
      </c>
      <c r="F195" s="177">
        <f t="shared" si="45"/>
        <v>0</v>
      </c>
      <c r="G195" s="177">
        <f t="shared" si="45"/>
        <v>0</v>
      </c>
      <c r="H195" s="177">
        <f t="shared" si="45"/>
        <v>0</v>
      </c>
      <c r="I195" s="177">
        <f t="shared" si="45"/>
        <v>0</v>
      </c>
      <c r="J195" s="177">
        <f t="shared" si="45"/>
        <v>0</v>
      </c>
      <c r="K195" s="177">
        <f t="shared" si="45"/>
        <v>0</v>
      </c>
      <c r="L195" s="177">
        <f t="shared" si="45"/>
        <v>0</v>
      </c>
      <c r="M195" s="177">
        <f t="shared" si="45"/>
        <v>0</v>
      </c>
      <c r="N195" s="177">
        <f t="shared" si="45"/>
        <v>0</v>
      </c>
      <c r="O195" s="177">
        <f t="shared" si="28"/>
        <v>0</v>
      </c>
      <c r="P195" s="174">
        <v>0</v>
      </c>
      <c r="Q195" s="189">
        <f t="shared" si="29"/>
        <v>0</v>
      </c>
    </row>
    <row r="196" spans="1:17" ht="15">
      <c r="A196" s="321" t="s">
        <v>493</v>
      </c>
      <c r="B196" s="321" t="s">
        <v>494</v>
      </c>
      <c r="C196" s="202"/>
      <c r="D196" s="202"/>
      <c r="E196" s="202">
        <v>12752733</v>
      </c>
      <c r="F196" s="202"/>
      <c r="G196" s="202"/>
      <c r="H196" s="202"/>
      <c r="I196" s="202"/>
      <c r="J196" s="202"/>
      <c r="K196" s="202"/>
      <c r="L196" s="202"/>
      <c r="M196" s="202"/>
      <c r="N196" s="202"/>
      <c r="O196" s="177">
        <f t="shared" si="28"/>
        <v>12752733</v>
      </c>
      <c r="P196" s="174">
        <v>767</v>
      </c>
      <c r="Q196" s="189">
        <f t="shared" si="29"/>
        <v>12751966</v>
      </c>
    </row>
    <row r="197" spans="1:17" ht="15">
      <c r="A197" s="321" t="s">
        <v>495</v>
      </c>
      <c r="B197" s="321" t="s">
        <v>494</v>
      </c>
      <c r="C197" s="202"/>
      <c r="D197" s="202"/>
      <c r="E197" s="202">
        <v>213488276</v>
      </c>
      <c r="F197" s="202"/>
      <c r="G197" s="202"/>
      <c r="H197" s="202"/>
      <c r="I197" s="202"/>
      <c r="J197" s="202"/>
      <c r="K197" s="202"/>
      <c r="L197" s="202"/>
      <c r="M197" s="202"/>
      <c r="N197" s="202"/>
      <c r="O197" s="177">
        <f t="shared" si="28"/>
        <v>213488276</v>
      </c>
      <c r="P197" s="174">
        <v>5480</v>
      </c>
      <c r="Q197" s="189">
        <f t="shared" si="29"/>
        <v>213482796</v>
      </c>
    </row>
    <row r="198" spans="1:17" ht="15">
      <c r="A198" s="321" t="s">
        <v>496</v>
      </c>
      <c r="B198" s="321" t="s">
        <v>497</v>
      </c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177">
        <f t="shared" si="28"/>
        <v>0</v>
      </c>
      <c r="P198" s="174">
        <v>0</v>
      </c>
      <c r="Q198" s="189">
        <f t="shared" si="29"/>
        <v>0</v>
      </c>
    </row>
    <row r="199" spans="1:17" ht="15">
      <c r="A199" s="321" t="s">
        <v>498</v>
      </c>
      <c r="B199" s="321" t="s">
        <v>497</v>
      </c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177">
        <f aca="true" t="shared" si="46" ref="O199:O214">SUM(C199:N199)</f>
        <v>0</v>
      </c>
      <c r="P199" s="174">
        <v>0</v>
      </c>
      <c r="Q199" s="189">
        <f aca="true" t="shared" si="47" ref="Q199:Q214">O199-P199</f>
        <v>0</v>
      </c>
    </row>
    <row r="200" spans="1:17" ht="15">
      <c r="A200" s="217" t="s">
        <v>499</v>
      </c>
      <c r="B200" s="217" t="s">
        <v>500</v>
      </c>
      <c r="C200" s="177">
        <f>SUM(C196:C199)</f>
        <v>0</v>
      </c>
      <c r="D200" s="177">
        <f aca="true" t="shared" si="48" ref="D200:N200">SUM(D196:D199)</f>
        <v>0</v>
      </c>
      <c r="E200" s="177">
        <f t="shared" si="48"/>
        <v>226241009</v>
      </c>
      <c r="F200" s="177">
        <f t="shared" si="48"/>
        <v>0</v>
      </c>
      <c r="G200" s="177">
        <f t="shared" si="48"/>
        <v>0</v>
      </c>
      <c r="H200" s="177">
        <f t="shared" si="48"/>
        <v>0</v>
      </c>
      <c r="I200" s="177">
        <f t="shared" si="48"/>
        <v>0</v>
      </c>
      <c r="J200" s="177">
        <f t="shared" si="48"/>
        <v>0</v>
      </c>
      <c r="K200" s="177">
        <f t="shared" si="48"/>
        <v>0</v>
      </c>
      <c r="L200" s="177">
        <f t="shared" si="48"/>
        <v>0</v>
      </c>
      <c r="M200" s="177">
        <f t="shared" si="48"/>
        <v>0</v>
      </c>
      <c r="N200" s="177">
        <f t="shared" si="48"/>
        <v>0</v>
      </c>
      <c r="O200" s="177">
        <f t="shared" si="46"/>
        <v>226241009</v>
      </c>
      <c r="P200" s="174">
        <v>6247</v>
      </c>
      <c r="Q200" s="189">
        <f t="shared" si="47"/>
        <v>226234762</v>
      </c>
    </row>
    <row r="201" spans="1:17" ht="15">
      <c r="A201" s="332" t="s">
        <v>902</v>
      </c>
      <c r="B201" s="321" t="s">
        <v>903</v>
      </c>
      <c r="C201" s="202">
        <v>3067044</v>
      </c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177">
        <f t="shared" si="46"/>
        <v>3067044</v>
      </c>
      <c r="P201" s="174">
        <v>0</v>
      </c>
      <c r="Q201" s="189">
        <f t="shared" si="47"/>
        <v>3067044</v>
      </c>
    </row>
    <row r="202" spans="1:17" ht="15">
      <c r="A202" s="332" t="s">
        <v>904</v>
      </c>
      <c r="B202" s="321" t="s">
        <v>905</v>
      </c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177">
        <f t="shared" si="46"/>
        <v>0</v>
      </c>
      <c r="P202" s="174">
        <v>0</v>
      </c>
      <c r="Q202" s="189">
        <f t="shared" si="47"/>
        <v>0</v>
      </c>
    </row>
    <row r="203" spans="1:17" ht="15">
      <c r="A203" s="332" t="s">
        <v>906</v>
      </c>
      <c r="B203" s="321" t="s">
        <v>907</v>
      </c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177">
        <f t="shared" si="46"/>
        <v>0</v>
      </c>
      <c r="P203" s="174">
        <v>0</v>
      </c>
      <c r="Q203" s="189">
        <f t="shared" si="47"/>
        <v>0</v>
      </c>
    </row>
    <row r="204" spans="1:17" ht="15">
      <c r="A204" s="332" t="s">
        <v>908</v>
      </c>
      <c r="B204" s="321" t="s">
        <v>909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177">
        <f t="shared" si="46"/>
        <v>0</v>
      </c>
      <c r="P204" s="174">
        <v>0</v>
      </c>
      <c r="Q204" s="189">
        <f t="shared" si="47"/>
        <v>0</v>
      </c>
    </row>
    <row r="205" spans="1:17" ht="15">
      <c r="A205" s="324" t="s">
        <v>910</v>
      </c>
      <c r="B205" s="321" t="s">
        <v>911</v>
      </c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177">
        <f t="shared" si="46"/>
        <v>0</v>
      </c>
      <c r="P205" s="174">
        <v>0</v>
      </c>
      <c r="Q205" s="189">
        <f t="shared" si="47"/>
        <v>0</v>
      </c>
    </row>
    <row r="206" spans="1:17" ht="15">
      <c r="A206" s="218" t="s">
        <v>501</v>
      </c>
      <c r="B206" s="217" t="s">
        <v>502</v>
      </c>
      <c r="C206" s="177">
        <f>C205+C204+C203+C202+C201+C200+C195+C190</f>
        <v>3067044</v>
      </c>
      <c r="D206" s="177">
        <f aca="true" t="shared" si="49" ref="D206:N206">D205+D204+D203+D202+D201+D200+D195+D190</f>
        <v>0</v>
      </c>
      <c r="E206" s="177">
        <f t="shared" si="49"/>
        <v>226241009</v>
      </c>
      <c r="F206" s="177">
        <f t="shared" si="49"/>
        <v>0</v>
      </c>
      <c r="G206" s="177">
        <f t="shared" si="49"/>
        <v>0</v>
      </c>
      <c r="H206" s="177">
        <f t="shared" si="49"/>
        <v>0</v>
      </c>
      <c r="I206" s="177">
        <f t="shared" si="49"/>
        <v>0</v>
      </c>
      <c r="J206" s="177">
        <f t="shared" si="49"/>
        <v>0</v>
      </c>
      <c r="K206" s="177">
        <f t="shared" si="49"/>
        <v>0</v>
      </c>
      <c r="L206" s="177">
        <f t="shared" si="49"/>
        <v>0</v>
      </c>
      <c r="M206" s="177">
        <f t="shared" si="49"/>
        <v>0</v>
      </c>
      <c r="N206" s="177">
        <f t="shared" si="49"/>
        <v>0</v>
      </c>
      <c r="O206" s="177">
        <f t="shared" si="46"/>
        <v>229308053</v>
      </c>
      <c r="P206" s="174">
        <v>6247</v>
      </c>
      <c r="Q206" s="189">
        <f t="shared" si="47"/>
        <v>229301806</v>
      </c>
    </row>
    <row r="207" spans="1:17" ht="15">
      <c r="A207" s="324" t="s">
        <v>912</v>
      </c>
      <c r="B207" s="321" t="s">
        <v>913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177">
        <f t="shared" si="46"/>
        <v>0</v>
      </c>
      <c r="P207" s="174">
        <v>0</v>
      </c>
      <c r="Q207" s="189">
        <f t="shared" si="47"/>
        <v>0</v>
      </c>
    </row>
    <row r="208" spans="1:17" ht="15">
      <c r="A208" s="324" t="s">
        <v>914</v>
      </c>
      <c r="B208" s="321" t="s">
        <v>915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177">
        <f t="shared" si="46"/>
        <v>0</v>
      </c>
      <c r="P208" s="174">
        <v>0</v>
      </c>
      <c r="Q208" s="189">
        <f t="shared" si="47"/>
        <v>0</v>
      </c>
    </row>
    <row r="209" spans="1:17" ht="15">
      <c r="A209" s="332" t="s">
        <v>916</v>
      </c>
      <c r="B209" s="321" t="s">
        <v>917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177">
        <f t="shared" si="46"/>
        <v>0</v>
      </c>
      <c r="P209" s="174">
        <v>0</v>
      </c>
      <c r="Q209" s="189">
        <f t="shared" si="47"/>
        <v>0</v>
      </c>
    </row>
    <row r="210" spans="1:17" ht="15">
      <c r="A210" s="332" t="s">
        <v>918</v>
      </c>
      <c r="B210" s="321" t="s">
        <v>919</v>
      </c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177">
        <f t="shared" si="46"/>
        <v>0</v>
      </c>
      <c r="P210" s="174">
        <v>0</v>
      </c>
      <c r="Q210" s="189">
        <f t="shared" si="47"/>
        <v>0</v>
      </c>
    </row>
    <row r="211" spans="1:17" ht="15">
      <c r="A211" s="229" t="s">
        <v>503</v>
      </c>
      <c r="B211" s="217" t="s">
        <v>504</v>
      </c>
      <c r="C211" s="177">
        <f>SUM(C207:C210)</f>
        <v>0</v>
      </c>
      <c r="D211" s="177">
        <f aca="true" t="shared" si="50" ref="D211:N211">SUM(D207:D210)</f>
        <v>0</v>
      </c>
      <c r="E211" s="177">
        <f t="shared" si="50"/>
        <v>0</v>
      </c>
      <c r="F211" s="177">
        <f t="shared" si="50"/>
        <v>0</v>
      </c>
      <c r="G211" s="177">
        <f t="shared" si="50"/>
        <v>0</v>
      </c>
      <c r="H211" s="177">
        <f t="shared" si="50"/>
        <v>0</v>
      </c>
      <c r="I211" s="177">
        <f t="shared" si="50"/>
        <v>0</v>
      </c>
      <c r="J211" s="177">
        <f t="shared" si="50"/>
        <v>0</v>
      </c>
      <c r="K211" s="177">
        <f t="shared" si="50"/>
        <v>0</v>
      </c>
      <c r="L211" s="177">
        <f t="shared" si="50"/>
        <v>0</v>
      </c>
      <c r="M211" s="177">
        <f t="shared" si="50"/>
        <v>0</v>
      </c>
      <c r="N211" s="177">
        <f t="shared" si="50"/>
        <v>0</v>
      </c>
      <c r="O211" s="177">
        <f t="shared" si="46"/>
        <v>0</v>
      </c>
      <c r="P211" s="174">
        <v>0</v>
      </c>
      <c r="Q211" s="189">
        <f t="shared" si="47"/>
        <v>0</v>
      </c>
    </row>
    <row r="212" spans="1:17" ht="15">
      <c r="A212" s="218" t="s">
        <v>168</v>
      </c>
      <c r="B212" s="217" t="s">
        <v>505</v>
      </c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177">
        <f t="shared" si="46"/>
        <v>0</v>
      </c>
      <c r="P212" s="174">
        <v>0</v>
      </c>
      <c r="Q212" s="189">
        <f t="shared" si="47"/>
        <v>0</v>
      </c>
    </row>
    <row r="213" spans="1:17" ht="15">
      <c r="A213" s="333" t="s">
        <v>120</v>
      </c>
      <c r="B213" s="334" t="s">
        <v>506</v>
      </c>
      <c r="C213" s="177">
        <f>C212+C211+C206</f>
        <v>3067044</v>
      </c>
      <c r="D213" s="177">
        <f aca="true" t="shared" si="51" ref="D213:N213">D212+D211+D206</f>
        <v>0</v>
      </c>
      <c r="E213" s="177">
        <f t="shared" si="51"/>
        <v>226241009</v>
      </c>
      <c r="F213" s="177">
        <f t="shared" si="51"/>
        <v>0</v>
      </c>
      <c r="G213" s="177">
        <f t="shared" si="51"/>
        <v>0</v>
      </c>
      <c r="H213" s="177">
        <f t="shared" si="51"/>
        <v>0</v>
      </c>
      <c r="I213" s="177">
        <f t="shared" si="51"/>
        <v>0</v>
      </c>
      <c r="J213" s="177">
        <f t="shared" si="51"/>
        <v>0</v>
      </c>
      <c r="K213" s="177">
        <f t="shared" si="51"/>
        <v>0</v>
      </c>
      <c r="L213" s="177">
        <f t="shared" si="51"/>
        <v>0</v>
      </c>
      <c r="M213" s="177">
        <f t="shared" si="51"/>
        <v>0</v>
      </c>
      <c r="N213" s="177">
        <f t="shared" si="51"/>
        <v>0</v>
      </c>
      <c r="O213" s="177">
        <f t="shared" si="46"/>
        <v>229308053</v>
      </c>
      <c r="P213" s="174">
        <v>6247</v>
      </c>
      <c r="Q213" s="189">
        <f t="shared" si="47"/>
        <v>229301806</v>
      </c>
    </row>
    <row r="214" spans="1:17" ht="15">
      <c r="A214" s="335" t="s">
        <v>920</v>
      </c>
      <c r="B214" s="336"/>
      <c r="C214" s="177">
        <f>C213+C184</f>
        <v>22441627</v>
      </c>
      <c r="D214" s="177">
        <f aca="true" t="shared" si="52" ref="D214:N214">D213+D184</f>
        <v>19374583</v>
      </c>
      <c r="E214" s="177">
        <f t="shared" si="52"/>
        <v>250586865</v>
      </c>
      <c r="F214" s="177">
        <f t="shared" si="52"/>
        <v>19394583</v>
      </c>
      <c r="G214" s="177">
        <f t="shared" si="52"/>
        <v>21454583</v>
      </c>
      <c r="H214" s="177">
        <f t="shared" si="52"/>
        <v>20794583</v>
      </c>
      <c r="I214" s="177">
        <f t="shared" si="52"/>
        <v>22952679</v>
      </c>
      <c r="J214" s="177">
        <f t="shared" si="52"/>
        <v>20694583</v>
      </c>
      <c r="K214" s="177">
        <f t="shared" si="52"/>
        <v>53906468</v>
      </c>
      <c r="L214" s="177">
        <f t="shared" si="52"/>
        <v>20924583</v>
      </c>
      <c r="M214" s="177">
        <f t="shared" si="52"/>
        <v>19574916</v>
      </c>
      <c r="N214" s="177">
        <f t="shared" si="52"/>
        <v>23416143</v>
      </c>
      <c r="O214" s="177">
        <f t="shared" si="46"/>
        <v>515516196</v>
      </c>
      <c r="P214" s="174">
        <v>126801</v>
      </c>
      <c r="Q214" s="189">
        <f t="shared" si="47"/>
        <v>515389395</v>
      </c>
    </row>
    <row r="215" spans="2:17" ht="15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313"/>
      <c r="P215" s="174"/>
      <c r="Q215" s="189"/>
    </row>
    <row r="216" spans="2:17" ht="15" hidden="1">
      <c r="B216" s="174"/>
      <c r="C216" s="174">
        <f>C214-C122</f>
        <v>8452488</v>
      </c>
      <c r="D216" s="174">
        <f aca="true" t="shared" si="53" ref="D216:P216">D214-D122</f>
        <v>8465882</v>
      </c>
      <c r="E216" s="174">
        <f t="shared" si="53"/>
        <v>239678164</v>
      </c>
      <c r="F216" s="174">
        <f t="shared" si="53"/>
        <v>8018821</v>
      </c>
      <c r="G216" s="174">
        <f t="shared" si="53"/>
        <v>10295882</v>
      </c>
      <c r="H216" s="174">
        <f t="shared" si="53"/>
        <v>9835882</v>
      </c>
      <c r="I216" s="174">
        <f t="shared" si="53"/>
        <v>10858978</v>
      </c>
      <c r="J216" s="174">
        <f t="shared" si="53"/>
        <v>9146882</v>
      </c>
      <c r="K216" s="174">
        <f t="shared" si="53"/>
        <v>-58261364</v>
      </c>
      <c r="L216" s="174">
        <f t="shared" si="53"/>
        <v>2892337</v>
      </c>
      <c r="M216" s="174">
        <f t="shared" si="53"/>
        <v>-24908828</v>
      </c>
      <c r="N216" s="174">
        <f t="shared" si="53"/>
        <v>12431001</v>
      </c>
      <c r="O216" s="174">
        <f t="shared" si="53"/>
        <v>236906125</v>
      </c>
      <c r="P216" s="174">
        <f t="shared" si="53"/>
        <v>0</v>
      </c>
      <c r="Q216" s="189"/>
    </row>
    <row r="217" spans="2:17" ht="15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313"/>
      <c r="P217" s="174"/>
      <c r="Q217" s="189"/>
    </row>
    <row r="218" spans="2:17" ht="15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313"/>
      <c r="P218" s="174"/>
      <c r="Q218" s="189"/>
    </row>
    <row r="219" spans="2:17" ht="15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313"/>
      <c r="P219" s="174"/>
      <c r="Q219" s="189"/>
    </row>
    <row r="220" spans="2:17" ht="15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313"/>
      <c r="P220" s="174"/>
      <c r="Q220" s="189"/>
    </row>
    <row r="221" spans="2:17" ht="15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313"/>
      <c r="P221" s="174"/>
      <c r="Q221" s="189"/>
    </row>
    <row r="222" spans="2:17" ht="15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313"/>
      <c r="P222" s="174"/>
      <c r="Q222" s="189"/>
    </row>
    <row r="223" spans="2:17" ht="15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313"/>
      <c r="P223" s="174"/>
      <c r="Q223" s="189"/>
    </row>
    <row r="224" spans="2:17" ht="15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313"/>
      <c r="P224" s="174"/>
      <c r="Q224" s="189"/>
    </row>
    <row r="225" spans="2:17" ht="15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313"/>
      <c r="P225" s="174"/>
      <c r="Q225" s="189"/>
    </row>
    <row r="226" spans="2:17" ht="15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313"/>
      <c r="P226" s="174"/>
      <c r="Q226" s="189"/>
    </row>
    <row r="227" spans="2:17" ht="15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313"/>
      <c r="P227" s="174"/>
      <c r="Q227" s="189"/>
    </row>
  </sheetData>
  <sheetProtection/>
  <mergeCells count="1">
    <mergeCell ref="A2:O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&amp;C26. melléklet a  6/2020. (VII.16.)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91.140625" style="0" customWidth="1"/>
    <col min="3" max="3" width="13.140625" style="0" customWidth="1"/>
    <col min="4" max="5" width="12.57421875" style="0" customWidth="1"/>
    <col min="6" max="6" width="14.00390625" style="0" customWidth="1"/>
    <col min="7" max="7" width="14.140625" style="0" customWidth="1"/>
    <col min="8" max="8" width="15.57421875" style="0" customWidth="1"/>
    <col min="9" max="9" width="15.71093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342" customWidth="1"/>
    <col min="16" max="17" width="0" style="0" hidden="1" customWidth="1"/>
  </cols>
  <sheetData>
    <row r="1" spans="1:6" ht="15" hidden="1">
      <c r="A1" s="340" t="s">
        <v>594</v>
      </c>
      <c r="B1" s="341"/>
      <c r="C1" s="341"/>
      <c r="D1" s="341"/>
      <c r="E1" s="341"/>
      <c r="F1" s="341"/>
    </row>
    <row r="2" spans="1:15" ht="26.25" customHeight="1">
      <c r="A2" s="443" t="s">
        <v>938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ht="15">
      <c r="A3" s="169"/>
    </row>
    <row r="4" ht="15">
      <c r="A4" s="169" t="s">
        <v>921</v>
      </c>
    </row>
    <row r="5" spans="1:17" ht="25.5">
      <c r="A5" s="343" t="s">
        <v>428</v>
      </c>
      <c r="B5" s="344" t="s">
        <v>429</v>
      </c>
      <c r="C5" s="345" t="s">
        <v>596</v>
      </c>
      <c r="D5" s="345" t="s">
        <v>597</v>
      </c>
      <c r="E5" s="345" t="s">
        <v>598</v>
      </c>
      <c r="F5" s="345" t="s">
        <v>599</v>
      </c>
      <c r="G5" s="345" t="s">
        <v>600</v>
      </c>
      <c r="H5" s="345" t="s">
        <v>601</v>
      </c>
      <c r="I5" s="345" t="s">
        <v>602</v>
      </c>
      <c r="J5" s="345" t="s">
        <v>603</v>
      </c>
      <c r="K5" s="345" t="s">
        <v>604</v>
      </c>
      <c r="L5" s="345" t="s">
        <v>605</v>
      </c>
      <c r="M5" s="345" t="s">
        <v>606</v>
      </c>
      <c r="N5" s="345" t="s">
        <v>607</v>
      </c>
      <c r="O5" s="346" t="s">
        <v>608</v>
      </c>
      <c r="P5" s="169"/>
      <c r="Q5" s="169" t="s">
        <v>609</v>
      </c>
    </row>
    <row r="6" spans="1:17" ht="15">
      <c r="A6" s="347" t="s">
        <v>610</v>
      </c>
      <c r="B6" s="348" t="s">
        <v>611</v>
      </c>
      <c r="C6" s="201">
        <v>2356022</v>
      </c>
      <c r="D6" s="201">
        <v>2356022</v>
      </c>
      <c r="E6" s="201">
        <v>2356022</v>
      </c>
      <c r="F6" s="201">
        <v>2356022</v>
      </c>
      <c r="G6" s="201">
        <v>2356022</v>
      </c>
      <c r="H6" s="201">
        <v>2356022</v>
      </c>
      <c r="I6" s="201">
        <v>2356022</v>
      </c>
      <c r="J6" s="201">
        <v>2356022</v>
      </c>
      <c r="K6" s="201">
        <v>2356022</v>
      </c>
      <c r="L6" s="201">
        <v>2356022</v>
      </c>
      <c r="M6" s="201">
        <v>2356022</v>
      </c>
      <c r="N6" s="201">
        <v>2356022</v>
      </c>
      <c r="O6" s="191">
        <f>SUM(C6:N6)</f>
        <v>28272264</v>
      </c>
      <c r="P6" s="169">
        <v>17840</v>
      </c>
      <c r="Q6" s="169">
        <f>O6-P6</f>
        <v>28254424</v>
      </c>
    </row>
    <row r="7" spans="1:17" ht="15">
      <c r="A7" s="347" t="s">
        <v>612</v>
      </c>
      <c r="B7" s="349" t="s">
        <v>613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91">
        <f aca="true" t="shared" si="0" ref="O7:O70">SUM(C7:N7)</f>
        <v>0</v>
      </c>
      <c r="P7" s="169"/>
      <c r="Q7" s="169">
        <f aca="true" t="shared" si="1" ref="Q7:Q70">O7-P7</f>
        <v>0</v>
      </c>
    </row>
    <row r="8" spans="1:17" ht="15">
      <c r="A8" s="347" t="s">
        <v>614</v>
      </c>
      <c r="B8" s="349" t="s">
        <v>615</v>
      </c>
      <c r="C8" s="201"/>
      <c r="D8" s="201"/>
      <c r="E8" s="201"/>
      <c r="F8" s="201"/>
      <c r="G8" s="201"/>
      <c r="H8" s="201"/>
      <c r="I8" s="201"/>
      <c r="J8" s="201"/>
      <c r="K8" s="201"/>
      <c r="L8" s="201">
        <v>2725532</v>
      </c>
      <c r="M8" s="201"/>
      <c r="N8" s="201"/>
      <c r="O8" s="191">
        <f t="shared" si="0"/>
        <v>2725532</v>
      </c>
      <c r="P8" s="169"/>
      <c r="Q8" s="169">
        <f t="shared" si="1"/>
        <v>2725532</v>
      </c>
    </row>
    <row r="9" spans="1:17" ht="15">
      <c r="A9" s="350" t="s">
        <v>616</v>
      </c>
      <c r="B9" s="349" t="s">
        <v>617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91">
        <f t="shared" si="0"/>
        <v>0</v>
      </c>
      <c r="P9" s="169"/>
      <c r="Q9" s="169">
        <f t="shared" si="1"/>
        <v>0</v>
      </c>
    </row>
    <row r="10" spans="1:17" ht="15">
      <c r="A10" s="350" t="s">
        <v>618</v>
      </c>
      <c r="B10" s="349" t="s">
        <v>619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91">
        <f t="shared" si="0"/>
        <v>0</v>
      </c>
      <c r="P10" s="169"/>
      <c r="Q10" s="169">
        <f t="shared" si="1"/>
        <v>0</v>
      </c>
    </row>
    <row r="11" spans="1:17" ht="15">
      <c r="A11" s="350" t="s">
        <v>620</v>
      </c>
      <c r="B11" s="349" t="s">
        <v>621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191">
        <f t="shared" si="0"/>
        <v>0</v>
      </c>
      <c r="P11" s="169"/>
      <c r="Q11" s="169">
        <f t="shared" si="1"/>
        <v>0</v>
      </c>
    </row>
    <row r="12" spans="1:17" ht="15">
      <c r="A12" s="350" t="s">
        <v>622</v>
      </c>
      <c r="B12" s="349" t="s">
        <v>623</v>
      </c>
      <c r="C12" s="201"/>
      <c r="D12" s="201"/>
      <c r="E12" s="201">
        <v>1243550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191">
        <f t="shared" si="0"/>
        <v>1243550</v>
      </c>
      <c r="P12" s="169">
        <v>1895</v>
      </c>
      <c r="Q12" s="169">
        <f t="shared" si="1"/>
        <v>1241655</v>
      </c>
    </row>
    <row r="13" spans="1:17" ht="15">
      <c r="A13" s="350" t="s">
        <v>624</v>
      </c>
      <c r="B13" s="349" t="s">
        <v>625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191">
        <f t="shared" si="0"/>
        <v>0</v>
      </c>
      <c r="P13" s="169"/>
      <c r="Q13" s="169">
        <f t="shared" si="1"/>
        <v>0</v>
      </c>
    </row>
    <row r="14" spans="1:17" ht="15">
      <c r="A14" s="351" t="s">
        <v>626</v>
      </c>
      <c r="B14" s="349" t="s">
        <v>627</v>
      </c>
      <c r="C14" s="201">
        <v>61912</v>
      </c>
      <c r="D14" s="201">
        <v>61914</v>
      </c>
      <c r="E14" s="201">
        <v>61912</v>
      </c>
      <c r="F14" s="201">
        <v>61912</v>
      </c>
      <c r="G14" s="201">
        <v>61912</v>
      </c>
      <c r="H14" s="201">
        <v>61912</v>
      </c>
      <c r="I14" s="201">
        <v>61912</v>
      </c>
      <c r="J14" s="201">
        <v>61912</v>
      </c>
      <c r="K14" s="201">
        <v>61912</v>
      </c>
      <c r="L14" s="201">
        <v>61912</v>
      </c>
      <c r="M14" s="201">
        <v>61912</v>
      </c>
      <c r="N14" s="201">
        <v>61912</v>
      </c>
      <c r="O14" s="191">
        <f t="shared" si="0"/>
        <v>742946</v>
      </c>
      <c r="P14" s="169">
        <v>250</v>
      </c>
      <c r="Q14" s="169">
        <f t="shared" si="1"/>
        <v>742696</v>
      </c>
    </row>
    <row r="15" spans="1:17" ht="15">
      <c r="A15" s="351" t="s">
        <v>628</v>
      </c>
      <c r="B15" s="349" t="s">
        <v>629</v>
      </c>
      <c r="C15" s="201"/>
      <c r="D15" s="201"/>
      <c r="E15" s="201">
        <v>60000</v>
      </c>
      <c r="F15" s="201">
        <v>60000</v>
      </c>
      <c r="G15" s="201">
        <v>60000</v>
      </c>
      <c r="H15" s="201">
        <v>96000</v>
      </c>
      <c r="I15" s="201">
        <v>60000</v>
      </c>
      <c r="J15" s="201">
        <v>60000</v>
      </c>
      <c r="K15" s="201">
        <v>60000</v>
      </c>
      <c r="L15" s="201">
        <v>60000</v>
      </c>
      <c r="M15" s="201">
        <v>60000</v>
      </c>
      <c r="N15" s="201">
        <v>235000</v>
      </c>
      <c r="O15" s="191">
        <f t="shared" si="0"/>
        <v>811000</v>
      </c>
      <c r="P15" s="169">
        <v>580</v>
      </c>
      <c r="Q15" s="169">
        <f t="shared" si="1"/>
        <v>810420</v>
      </c>
    </row>
    <row r="16" spans="1:17" ht="15">
      <c r="A16" s="351" t="s">
        <v>630</v>
      </c>
      <c r="B16" s="349" t="s">
        <v>631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191">
        <f t="shared" si="0"/>
        <v>0</v>
      </c>
      <c r="P16" s="169"/>
      <c r="Q16" s="169">
        <f t="shared" si="1"/>
        <v>0</v>
      </c>
    </row>
    <row r="17" spans="1:17" ht="15">
      <c r="A17" s="351" t="s">
        <v>632</v>
      </c>
      <c r="B17" s="349" t="s">
        <v>633</v>
      </c>
      <c r="C17" s="201"/>
      <c r="D17" s="201"/>
      <c r="E17" s="201"/>
      <c r="F17" s="201"/>
      <c r="G17" s="201"/>
      <c r="H17" s="201"/>
      <c r="I17" s="201">
        <v>693447</v>
      </c>
      <c r="J17" s="201"/>
      <c r="K17" s="201"/>
      <c r="L17" s="201">
        <v>693448</v>
      </c>
      <c r="M17" s="201"/>
      <c r="N17" s="201"/>
      <c r="O17" s="191">
        <f t="shared" si="0"/>
        <v>1386895</v>
      </c>
      <c r="P17" s="169"/>
      <c r="Q17" s="169">
        <f t="shared" si="1"/>
        <v>1386895</v>
      </c>
    </row>
    <row r="18" spans="1:17" ht="15">
      <c r="A18" s="351" t="s">
        <v>634</v>
      </c>
      <c r="B18" s="349" t="s">
        <v>635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191">
        <f t="shared" si="0"/>
        <v>0</v>
      </c>
      <c r="P18" s="169"/>
      <c r="Q18" s="169">
        <f t="shared" si="1"/>
        <v>0</v>
      </c>
    </row>
    <row r="19" spans="1:17" ht="15">
      <c r="A19" s="352" t="s">
        <v>636</v>
      </c>
      <c r="B19" s="353" t="s">
        <v>637</v>
      </c>
      <c r="C19" s="191">
        <f>SUM(C6:C18)</f>
        <v>2417934</v>
      </c>
      <c r="D19" s="191">
        <f aca="true" t="shared" si="2" ref="D19:N19">SUM(D6:D18)</f>
        <v>2417936</v>
      </c>
      <c r="E19" s="191">
        <f t="shared" si="2"/>
        <v>3721484</v>
      </c>
      <c r="F19" s="191">
        <f t="shared" si="2"/>
        <v>2477934</v>
      </c>
      <c r="G19" s="191">
        <f t="shared" si="2"/>
        <v>2477934</v>
      </c>
      <c r="H19" s="191">
        <f t="shared" si="2"/>
        <v>2513934</v>
      </c>
      <c r="I19" s="191">
        <f t="shared" si="2"/>
        <v>3171381</v>
      </c>
      <c r="J19" s="191">
        <f t="shared" si="2"/>
        <v>2477934</v>
      </c>
      <c r="K19" s="191">
        <f t="shared" si="2"/>
        <v>2477934</v>
      </c>
      <c r="L19" s="191">
        <f t="shared" si="2"/>
        <v>5896914</v>
      </c>
      <c r="M19" s="191">
        <f t="shared" si="2"/>
        <v>2477934</v>
      </c>
      <c r="N19" s="191">
        <f t="shared" si="2"/>
        <v>2652934</v>
      </c>
      <c r="O19" s="191">
        <f t="shared" si="0"/>
        <v>35182187</v>
      </c>
      <c r="P19" s="169">
        <v>20565</v>
      </c>
      <c r="Q19" s="169">
        <f t="shared" si="1"/>
        <v>35161622</v>
      </c>
    </row>
    <row r="20" spans="1:17" ht="15">
      <c r="A20" s="351" t="s">
        <v>638</v>
      </c>
      <c r="B20" s="349" t="s">
        <v>639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191">
        <f t="shared" si="0"/>
        <v>0</v>
      </c>
      <c r="P20" s="169"/>
      <c r="Q20" s="169">
        <f t="shared" si="1"/>
        <v>0</v>
      </c>
    </row>
    <row r="21" spans="1:17" ht="15">
      <c r="A21" s="351" t="s">
        <v>640</v>
      </c>
      <c r="B21" s="349" t="s">
        <v>641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>
        <v>25595</v>
      </c>
      <c r="M21" s="201"/>
      <c r="N21" s="201"/>
      <c r="O21" s="191">
        <f t="shared" si="0"/>
        <v>25595</v>
      </c>
      <c r="P21" s="169"/>
      <c r="Q21" s="169">
        <f t="shared" si="1"/>
        <v>25595</v>
      </c>
    </row>
    <row r="22" spans="1:17" ht="15">
      <c r="A22" s="354" t="s">
        <v>642</v>
      </c>
      <c r="B22" s="349" t="s">
        <v>643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>
        <v>1825497</v>
      </c>
      <c r="M22" s="201"/>
      <c r="N22" s="201"/>
      <c r="O22" s="191">
        <f t="shared" si="0"/>
        <v>1825497</v>
      </c>
      <c r="P22" s="169"/>
      <c r="Q22" s="169">
        <f t="shared" si="1"/>
        <v>1825497</v>
      </c>
    </row>
    <row r="23" spans="1:17" ht="15">
      <c r="A23" s="355" t="s">
        <v>644</v>
      </c>
      <c r="B23" s="353" t="s">
        <v>645</v>
      </c>
      <c r="C23" s="191">
        <f>SUM(C20:C22)</f>
        <v>0</v>
      </c>
      <c r="D23" s="191">
        <f aca="true" t="shared" si="3" ref="D23:N23">SUM(D20:D22)</f>
        <v>0</v>
      </c>
      <c r="E23" s="191">
        <f t="shared" si="3"/>
        <v>0</v>
      </c>
      <c r="F23" s="191">
        <f t="shared" si="3"/>
        <v>0</v>
      </c>
      <c r="G23" s="191">
        <f t="shared" si="3"/>
        <v>0</v>
      </c>
      <c r="H23" s="191">
        <f t="shared" si="3"/>
        <v>0</v>
      </c>
      <c r="I23" s="191">
        <f t="shared" si="3"/>
        <v>0</v>
      </c>
      <c r="J23" s="191">
        <f t="shared" si="3"/>
        <v>0</v>
      </c>
      <c r="K23" s="191">
        <f t="shared" si="3"/>
        <v>0</v>
      </c>
      <c r="L23" s="191">
        <f t="shared" si="3"/>
        <v>1851092</v>
      </c>
      <c r="M23" s="191">
        <f t="shared" si="3"/>
        <v>0</v>
      </c>
      <c r="N23" s="191">
        <f t="shared" si="3"/>
        <v>0</v>
      </c>
      <c r="O23" s="191">
        <f t="shared" si="0"/>
        <v>1851092</v>
      </c>
      <c r="P23" s="169"/>
      <c r="Q23" s="169">
        <f t="shared" si="1"/>
        <v>1851092</v>
      </c>
    </row>
    <row r="24" spans="1:17" ht="15">
      <c r="A24" s="356" t="s">
        <v>430</v>
      </c>
      <c r="B24" s="357" t="s">
        <v>431</v>
      </c>
      <c r="C24" s="386">
        <f>C23+C19</f>
        <v>2417934</v>
      </c>
      <c r="D24" s="386">
        <f aca="true" t="shared" si="4" ref="D24:N24">D23+D19</f>
        <v>2417936</v>
      </c>
      <c r="E24" s="386">
        <f t="shared" si="4"/>
        <v>3721484</v>
      </c>
      <c r="F24" s="386">
        <f t="shared" si="4"/>
        <v>2477934</v>
      </c>
      <c r="G24" s="386">
        <f t="shared" si="4"/>
        <v>2477934</v>
      </c>
      <c r="H24" s="386">
        <f t="shared" si="4"/>
        <v>2513934</v>
      </c>
      <c r="I24" s="386">
        <f t="shared" si="4"/>
        <v>3171381</v>
      </c>
      <c r="J24" s="191">
        <f t="shared" si="4"/>
        <v>2477934</v>
      </c>
      <c r="K24" s="191">
        <f t="shared" si="4"/>
        <v>2477934</v>
      </c>
      <c r="L24" s="191">
        <f t="shared" si="4"/>
        <v>7748006</v>
      </c>
      <c r="M24" s="191">
        <f t="shared" si="4"/>
        <v>2477934</v>
      </c>
      <c r="N24" s="191">
        <f t="shared" si="4"/>
        <v>2652934</v>
      </c>
      <c r="O24" s="191">
        <f t="shared" si="0"/>
        <v>37033279</v>
      </c>
      <c r="P24" s="169">
        <v>20565</v>
      </c>
      <c r="Q24" s="169">
        <f t="shared" si="1"/>
        <v>37012714</v>
      </c>
    </row>
    <row r="25" spans="1:17" ht="15">
      <c r="A25" s="358" t="s">
        <v>432</v>
      </c>
      <c r="B25" s="357" t="s">
        <v>433</v>
      </c>
      <c r="C25" s="201">
        <v>573920</v>
      </c>
      <c r="D25" s="201">
        <v>573920</v>
      </c>
      <c r="E25" s="201">
        <v>573920</v>
      </c>
      <c r="F25" s="201">
        <v>573920</v>
      </c>
      <c r="G25" s="201">
        <v>573920</v>
      </c>
      <c r="H25" s="201">
        <v>573920</v>
      </c>
      <c r="I25" s="201">
        <v>573920</v>
      </c>
      <c r="J25" s="201">
        <v>573920</v>
      </c>
      <c r="K25" s="201">
        <v>573920</v>
      </c>
      <c r="L25" s="201">
        <v>573920</v>
      </c>
      <c r="M25" s="201">
        <v>573920</v>
      </c>
      <c r="N25" s="201">
        <v>573920</v>
      </c>
      <c r="O25" s="191">
        <f t="shared" si="0"/>
        <v>6887040</v>
      </c>
      <c r="P25" s="169">
        <v>5122</v>
      </c>
      <c r="Q25" s="169">
        <f t="shared" si="1"/>
        <v>6881918</v>
      </c>
    </row>
    <row r="26" spans="1:17" ht="15">
      <c r="A26" s="351" t="s">
        <v>646</v>
      </c>
      <c r="B26" s="349" t="s">
        <v>647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>
        <v>98012</v>
      </c>
      <c r="M26" s="201"/>
      <c r="N26" s="201"/>
      <c r="O26" s="191">
        <f t="shared" si="0"/>
        <v>98012</v>
      </c>
      <c r="P26" s="169">
        <v>350</v>
      </c>
      <c r="Q26" s="169">
        <f t="shared" si="1"/>
        <v>97662</v>
      </c>
    </row>
    <row r="27" spans="1:17" ht="15">
      <c r="A27" s="351" t="s">
        <v>648</v>
      </c>
      <c r="B27" s="349" t="s">
        <v>649</v>
      </c>
      <c r="C27" s="201">
        <v>64612</v>
      </c>
      <c r="D27" s="201">
        <v>64612</v>
      </c>
      <c r="E27" s="201">
        <v>64612</v>
      </c>
      <c r="F27" s="201">
        <v>64612</v>
      </c>
      <c r="G27" s="201">
        <v>64612</v>
      </c>
      <c r="H27" s="201">
        <v>64612</v>
      </c>
      <c r="I27" s="201">
        <v>64612</v>
      </c>
      <c r="J27" s="201">
        <v>64612</v>
      </c>
      <c r="K27" s="201">
        <v>64612</v>
      </c>
      <c r="L27" s="201">
        <v>64612</v>
      </c>
      <c r="M27" s="201">
        <v>64612</v>
      </c>
      <c r="N27" s="201">
        <v>64621</v>
      </c>
      <c r="O27" s="191">
        <f t="shared" si="0"/>
        <v>775353</v>
      </c>
      <c r="P27" s="169">
        <v>1050</v>
      </c>
      <c r="Q27" s="169">
        <f t="shared" si="1"/>
        <v>774303</v>
      </c>
    </row>
    <row r="28" spans="1:17" ht="15">
      <c r="A28" s="351" t="s">
        <v>650</v>
      </c>
      <c r="B28" s="349" t="s">
        <v>651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191">
        <f t="shared" si="0"/>
        <v>0</v>
      </c>
      <c r="P28" s="169">
        <v>0</v>
      </c>
      <c r="Q28" s="169">
        <f t="shared" si="1"/>
        <v>0</v>
      </c>
    </row>
    <row r="29" spans="1:17" ht="15">
      <c r="A29" s="355" t="s">
        <v>652</v>
      </c>
      <c r="B29" s="353" t="s">
        <v>653</v>
      </c>
      <c r="C29" s="191">
        <f>SUM(C26:C28)</f>
        <v>64612</v>
      </c>
      <c r="D29" s="191">
        <f aca="true" t="shared" si="5" ref="D29:N29">SUM(D26:D28)</f>
        <v>64612</v>
      </c>
      <c r="E29" s="191">
        <f t="shared" si="5"/>
        <v>64612</v>
      </c>
      <c r="F29" s="191">
        <f t="shared" si="5"/>
        <v>64612</v>
      </c>
      <c r="G29" s="191">
        <f t="shared" si="5"/>
        <v>64612</v>
      </c>
      <c r="H29" s="191">
        <f t="shared" si="5"/>
        <v>64612</v>
      </c>
      <c r="I29" s="191">
        <f t="shared" si="5"/>
        <v>64612</v>
      </c>
      <c r="J29" s="191">
        <f t="shared" si="5"/>
        <v>64612</v>
      </c>
      <c r="K29" s="191">
        <f t="shared" si="5"/>
        <v>64612</v>
      </c>
      <c r="L29" s="191">
        <f t="shared" si="5"/>
        <v>162624</v>
      </c>
      <c r="M29" s="191">
        <f t="shared" si="5"/>
        <v>64612</v>
      </c>
      <c r="N29" s="191">
        <f t="shared" si="5"/>
        <v>64621</v>
      </c>
      <c r="O29" s="191">
        <f t="shared" si="0"/>
        <v>873365</v>
      </c>
      <c r="P29" s="169">
        <v>1400</v>
      </c>
      <c r="Q29" s="169">
        <f t="shared" si="1"/>
        <v>871965</v>
      </c>
    </row>
    <row r="30" spans="1:17" ht="15">
      <c r="A30" s="351" t="s">
        <v>654</v>
      </c>
      <c r="B30" s="349" t="s">
        <v>655</v>
      </c>
      <c r="C30" s="201">
        <v>167798</v>
      </c>
      <c r="D30" s="201">
        <v>167798</v>
      </c>
      <c r="E30" s="201">
        <v>167798</v>
      </c>
      <c r="F30" s="201">
        <v>167798</v>
      </c>
      <c r="G30" s="201">
        <v>167798</v>
      </c>
      <c r="H30" s="201">
        <v>167798</v>
      </c>
      <c r="I30" s="201">
        <v>167798</v>
      </c>
      <c r="J30" s="201">
        <v>167798</v>
      </c>
      <c r="K30" s="201">
        <v>167798</v>
      </c>
      <c r="L30" s="201">
        <v>167798</v>
      </c>
      <c r="M30" s="201">
        <v>167798</v>
      </c>
      <c r="N30" s="201">
        <v>167795</v>
      </c>
      <c r="O30" s="191">
        <f t="shared" si="0"/>
        <v>2013573</v>
      </c>
      <c r="P30" s="169">
        <v>1200</v>
      </c>
      <c r="Q30" s="169">
        <f t="shared" si="1"/>
        <v>2012373</v>
      </c>
    </row>
    <row r="31" spans="1:17" ht="15">
      <c r="A31" s="351" t="s">
        <v>656</v>
      </c>
      <c r="B31" s="349" t="s">
        <v>657</v>
      </c>
      <c r="C31" s="201">
        <v>30720</v>
      </c>
      <c r="D31" s="201">
        <v>30720</v>
      </c>
      <c r="E31" s="201">
        <v>30720</v>
      </c>
      <c r="F31" s="201">
        <v>30720</v>
      </c>
      <c r="G31" s="201">
        <v>30720</v>
      </c>
      <c r="H31" s="201">
        <v>30720</v>
      </c>
      <c r="I31" s="201">
        <v>30720</v>
      </c>
      <c r="J31" s="201">
        <v>30720</v>
      </c>
      <c r="K31" s="201">
        <v>30720</v>
      </c>
      <c r="L31" s="201">
        <v>30720</v>
      </c>
      <c r="M31" s="201">
        <v>30720</v>
      </c>
      <c r="N31" s="201">
        <v>30728</v>
      </c>
      <c r="O31" s="191">
        <f t="shared" si="0"/>
        <v>368648</v>
      </c>
      <c r="P31" s="169">
        <v>700</v>
      </c>
      <c r="Q31" s="169">
        <f t="shared" si="1"/>
        <v>367948</v>
      </c>
    </row>
    <row r="32" spans="1:17" s="387" customFormat="1" ht="15">
      <c r="A32" s="355" t="s">
        <v>658</v>
      </c>
      <c r="B32" s="353" t="s">
        <v>659</v>
      </c>
      <c r="C32" s="191">
        <f>SUM(C30:C31)</f>
        <v>198518</v>
      </c>
      <c r="D32" s="191">
        <f aca="true" t="shared" si="6" ref="D32:N32">SUM(D30:D31)</f>
        <v>198518</v>
      </c>
      <c r="E32" s="191">
        <f t="shared" si="6"/>
        <v>198518</v>
      </c>
      <c r="F32" s="191">
        <f t="shared" si="6"/>
        <v>198518</v>
      </c>
      <c r="G32" s="191">
        <f t="shared" si="6"/>
        <v>198518</v>
      </c>
      <c r="H32" s="191">
        <f t="shared" si="6"/>
        <v>198518</v>
      </c>
      <c r="I32" s="191">
        <f t="shared" si="6"/>
        <v>198518</v>
      </c>
      <c r="J32" s="191">
        <f t="shared" si="6"/>
        <v>198518</v>
      </c>
      <c r="K32" s="191">
        <f t="shared" si="6"/>
        <v>198518</v>
      </c>
      <c r="L32" s="191">
        <f t="shared" si="6"/>
        <v>198518</v>
      </c>
      <c r="M32" s="191">
        <f t="shared" si="6"/>
        <v>198518</v>
      </c>
      <c r="N32" s="191">
        <f t="shared" si="6"/>
        <v>198523</v>
      </c>
      <c r="O32" s="191">
        <f t="shared" si="0"/>
        <v>2382221</v>
      </c>
      <c r="P32" s="240">
        <v>1900</v>
      </c>
      <c r="Q32" s="240">
        <f t="shared" si="1"/>
        <v>2380321</v>
      </c>
    </row>
    <row r="33" spans="1:17" ht="15">
      <c r="A33" s="351" t="s">
        <v>660</v>
      </c>
      <c r="B33" s="349" t="s">
        <v>661</v>
      </c>
      <c r="C33" s="201">
        <v>75082</v>
      </c>
      <c r="D33" s="201">
        <v>75082</v>
      </c>
      <c r="E33" s="201">
        <v>75082</v>
      </c>
      <c r="F33" s="201">
        <v>75082</v>
      </c>
      <c r="G33" s="201">
        <v>75082</v>
      </c>
      <c r="H33" s="201">
        <v>75082</v>
      </c>
      <c r="I33" s="201">
        <v>75082</v>
      </c>
      <c r="J33" s="201">
        <v>75082</v>
      </c>
      <c r="K33" s="201">
        <v>75082</v>
      </c>
      <c r="L33" s="201">
        <v>75082</v>
      </c>
      <c r="M33" s="201">
        <v>75082</v>
      </c>
      <c r="N33" s="201">
        <v>75079</v>
      </c>
      <c r="O33" s="191">
        <f t="shared" si="0"/>
        <v>900981</v>
      </c>
      <c r="P33" s="169">
        <v>800</v>
      </c>
      <c r="Q33" s="169">
        <f t="shared" si="1"/>
        <v>900181</v>
      </c>
    </row>
    <row r="34" spans="1:17" ht="15">
      <c r="A34" s="351" t="s">
        <v>662</v>
      </c>
      <c r="B34" s="349" t="s">
        <v>663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1">
        <f t="shared" si="0"/>
        <v>0</v>
      </c>
      <c r="P34" s="169">
        <v>0</v>
      </c>
      <c r="Q34" s="169">
        <f t="shared" si="1"/>
        <v>0</v>
      </c>
    </row>
    <row r="35" spans="1:17" ht="15">
      <c r="A35" s="351" t="s">
        <v>664</v>
      </c>
      <c r="B35" s="349" t="s">
        <v>665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191">
        <f t="shared" si="0"/>
        <v>0</v>
      </c>
      <c r="P35" s="169">
        <v>0</v>
      </c>
      <c r="Q35" s="169">
        <f t="shared" si="1"/>
        <v>0</v>
      </c>
    </row>
    <row r="36" spans="1:17" ht="15">
      <c r="A36" s="351" t="s">
        <v>666</v>
      </c>
      <c r="B36" s="349" t="s">
        <v>667</v>
      </c>
      <c r="C36" s="201"/>
      <c r="D36" s="201"/>
      <c r="E36" s="201">
        <v>9000</v>
      </c>
      <c r="F36" s="201"/>
      <c r="G36" s="201"/>
      <c r="H36" s="201">
        <v>9000</v>
      </c>
      <c r="I36" s="201"/>
      <c r="J36" s="201"/>
      <c r="K36" s="201">
        <v>9000</v>
      </c>
      <c r="L36" s="201"/>
      <c r="M36" s="201"/>
      <c r="N36" s="201">
        <v>9000</v>
      </c>
      <c r="O36" s="191">
        <f t="shared" si="0"/>
        <v>36000</v>
      </c>
      <c r="P36" s="169">
        <v>150</v>
      </c>
      <c r="Q36" s="169">
        <f t="shared" si="1"/>
        <v>35850</v>
      </c>
    </row>
    <row r="37" spans="1:17" ht="15">
      <c r="A37" s="359" t="s">
        <v>668</v>
      </c>
      <c r="B37" s="349" t="s">
        <v>669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191">
        <f t="shared" si="0"/>
        <v>0</v>
      </c>
      <c r="P37" s="169">
        <v>0</v>
      </c>
      <c r="Q37" s="169">
        <f t="shared" si="1"/>
        <v>0</v>
      </c>
    </row>
    <row r="38" spans="1:17" ht="15">
      <c r="A38" s="354" t="s">
        <v>670</v>
      </c>
      <c r="B38" s="349" t="s">
        <v>671</v>
      </c>
      <c r="C38" s="201">
        <v>152486</v>
      </c>
      <c r="D38" s="201">
        <v>152486</v>
      </c>
      <c r="E38" s="201">
        <v>152486</v>
      </c>
      <c r="F38" s="201">
        <v>152486</v>
      </c>
      <c r="G38" s="201">
        <v>152486</v>
      </c>
      <c r="H38" s="201">
        <v>152486</v>
      </c>
      <c r="I38" s="201">
        <v>152486</v>
      </c>
      <c r="J38" s="201">
        <v>152486</v>
      </c>
      <c r="K38" s="201">
        <v>152486</v>
      </c>
      <c r="L38" s="201">
        <v>152486</v>
      </c>
      <c r="M38" s="201">
        <v>152486</v>
      </c>
      <c r="N38" s="201">
        <v>152491</v>
      </c>
      <c r="O38" s="191">
        <f t="shared" si="0"/>
        <v>1829837</v>
      </c>
      <c r="P38" s="169">
        <v>600</v>
      </c>
      <c r="Q38" s="169">
        <f t="shared" si="1"/>
        <v>1829237</v>
      </c>
    </row>
    <row r="39" spans="1:17" ht="15">
      <c r="A39" s="351" t="s">
        <v>672</v>
      </c>
      <c r="B39" s="349" t="s">
        <v>673</v>
      </c>
      <c r="C39" s="201">
        <v>85924</v>
      </c>
      <c r="D39" s="201">
        <v>85924</v>
      </c>
      <c r="E39" s="201">
        <v>85924</v>
      </c>
      <c r="F39" s="201">
        <v>85924</v>
      </c>
      <c r="G39" s="201">
        <v>85924</v>
      </c>
      <c r="H39" s="201">
        <v>85924</v>
      </c>
      <c r="I39" s="201">
        <v>85924</v>
      </c>
      <c r="J39" s="201">
        <v>85924</v>
      </c>
      <c r="K39" s="201">
        <v>85924</v>
      </c>
      <c r="L39" s="201">
        <v>85924</v>
      </c>
      <c r="M39" s="201">
        <v>85924</v>
      </c>
      <c r="N39" s="201">
        <v>85922</v>
      </c>
      <c r="O39" s="191">
        <f t="shared" si="0"/>
        <v>1031086</v>
      </c>
      <c r="P39" s="169">
        <v>850</v>
      </c>
      <c r="Q39" s="169">
        <f t="shared" si="1"/>
        <v>1030236</v>
      </c>
    </row>
    <row r="40" spans="1:17" ht="15">
      <c r="A40" s="355" t="s">
        <v>674</v>
      </c>
      <c r="B40" s="353" t="s">
        <v>675</v>
      </c>
      <c r="C40" s="191">
        <f>SUM(C33:C39)</f>
        <v>313492</v>
      </c>
      <c r="D40" s="191">
        <f aca="true" t="shared" si="7" ref="D40:N40">SUM(D33:D39)</f>
        <v>313492</v>
      </c>
      <c r="E40" s="191">
        <f t="shared" si="7"/>
        <v>322492</v>
      </c>
      <c r="F40" s="191">
        <f t="shared" si="7"/>
        <v>313492</v>
      </c>
      <c r="G40" s="191">
        <f t="shared" si="7"/>
        <v>313492</v>
      </c>
      <c r="H40" s="191">
        <f t="shared" si="7"/>
        <v>322492</v>
      </c>
      <c r="I40" s="191">
        <f t="shared" si="7"/>
        <v>313492</v>
      </c>
      <c r="J40" s="191">
        <f t="shared" si="7"/>
        <v>313492</v>
      </c>
      <c r="K40" s="191">
        <f t="shared" si="7"/>
        <v>322492</v>
      </c>
      <c r="L40" s="191">
        <f t="shared" si="7"/>
        <v>313492</v>
      </c>
      <c r="M40" s="191">
        <f t="shared" si="7"/>
        <v>313492</v>
      </c>
      <c r="N40" s="191">
        <f t="shared" si="7"/>
        <v>322492</v>
      </c>
      <c r="O40" s="191">
        <f t="shared" si="0"/>
        <v>3797904</v>
      </c>
      <c r="P40" s="169">
        <v>2400</v>
      </c>
      <c r="Q40" s="169">
        <f t="shared" si="1"/>
        <v>3795504</v>
      </c>
    </row>
    <row r="41" spans="1:17" ht="15">
      <c r="A41" s="351" t="s">
        <v>676</v>
      </c>
      <c r="B41" s="349" t="s">
        <v>677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>
        <v>139623</v>
      </c>
      <c r="O41" s="191">
        <f t="shared" si="0"/>
        <v>139623</v>
      </c>
      <c r="P41" s="169">
        <v>120</v>
      </c>
      <c r="Q41" s="169">
        <f t="shared" si="1"/>
        <v>139503</v>
      </c>
    </row>
    <row r="42" spans="1:17" ht="15">
      <c r="A42" s="351" t="s">
        <v>678</v>
      </c>
      <c r="B42" s="349" t="s">
        <v>679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191">
        <f t="shared" si="0"/>
        <v>0</v>
      </c>
      <c r="P42" s="169">
        <v>0</v>
      </c>
      <c r="Q42" s="169">
        <f t="shared" si="1"/>
        <v>0</v>
      </c>
    </row>
    <row r="43" spans="1:17" ht="15">
      <c r="A43" s="355" t="s">
        <v>680</v>
      </c>
      <c r="B43" s="353" t="s">
        <v>681</v>
      </c>
      <c r="C43" s="191">
        <f>SUM(C41:C42)</f>
        <v>0</v>
      </c>
      <c r="D43" s="191">
        <f aca="true" t="shared" si="8" ref="D43:N43">SUM(D41:D42)</f>
        <v>0</v>
      </c>
      <c r="E43" s="191">
        <f t="shared" si="8"/>
        <v>0</v>
      </c>
      <c r="F43" s="191">
        <f t="shared" si="8"/>
        <v>0</v>
      </c>
      <c r="G43" s="191">
        <f t="shared" si="8"/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139623</v>
      </c>
      <c r="O43" s="191">
        <f t="shared" si="0"/>
        <v>139623</v>
      </c>
      <c r="P43" s="169">
        <v>120</v>
      </c>
      <c r="Q43" s="169">
        <f t="shared" si="1"/>
        <v>139503</v>
      </c>
    </row>
    <row r="44" spans="1:17" ht="15">
      <c r="A44" s="351" t="s">
        <v>682</v>
      </c>
      <c r="B44" s="349" t="s">
        <v>683</v>
      </c>
      <c r="C44" s="201">
        <v>90420</v>
      </c>
      <c r="D44" s="201">
        <v>90420</v>
      </c>
      <c r="E44" s="201">
        <v>90420</v>
      </c>
      <c r="F44" s="201">
        <v>90420</v>
      </c>
      <c r="G44" s="201">
        <v>90420</v>
      </c>
      <c r="H44" s="201">
        <v>90420</v>
      </c>
      <c r="I44" s="201">
        <v>90420</v>
      </c>
      <c r="J44" s="201">
        <v>90420</v>
      </c>
      <c r="K44" s="201">
        <v>90420</v>
      </c>
      <c r="L44" s="201">
        <v>90420</v>
      </c>
      <c r="M44" s="201">
        <v>90420</v>
      </c>
      <c r="N44" s="201">
        <v>90423</v>
      </c>
      <c r="O44" s="191">
        <f t="shared" si="0"/>
        <v>1085043</v>
      </c>
      <c r="P44" s="169">
        <v>1240</v>
      </c>
      <c r="Q44" s="169">
        <f t="shared" si="1"/>
        <v>1083803</v>
      </c>
    </row>
    <row r="45" spans="1:17" ht="15">
      <c r="A45" s="351" t="s">
        <v>684</v>
      </c>
      <c r="B45" s="349" t="s">
        <v>685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91">
        <f t="shared" si="0"/>
        <v>0</v>
      </c>
      <c r="P45" s="169"/>
      <c r="Q45" s="169">
        <f t="shared" si="1"/>
        <v>0</v>
      </c>
    </row>
    <row r="46" spans="1:17" ht="15">
      <c r="A46" s="351" t="s">
        <v>686</v>
      </c>
      <c r="B46" s="349" t="s">
        <v>687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191">
        <f t="shared" si="0"/>
        <v>0</v>
      </c>
      <c r="P46" s="169"/>
      <c r="Q46" s="169">
        <f t="shared" si="1"/>
        <v>0</v>
      </c>
    </row>
    <row r="47" spans="1:17" ht="15">
      <c r="A47" s="351" t="s">
        <v>688</v>
      </c>
      <c r="B47" s="349" t="s">
        <v>689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191">
        <f t="shared" si="0"/>
        <v>0</v>
      </c>
      <c r="P47" s="169"/>
      <c r="Q47" s="169">
        <f t="shared" si="1"/>
        <v>0</v>
      </c>
    </row>
    <row r="48" spans="1:17" ht="15">
      <c r="A48" s="351" t="s">
        <v>690</v>
      </c>
      <c r="B48" s="349" t="s">
        <v>691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191">
        <f t="shared" si="0"/>
        <v>0</v>
      </c>
      <c r="P48" s="169"/>
      <c r="Q48" s="169">
        <f t="shared" si="1"/>
        <v>0</v>
      </c>
    </row>
    <row r="49" spans="1:17" ht="15">
      <c r="A49" s="355" t="s">
        <v>692</v>
      </c>
      <c r="B49" s="353" t="s">
        <v>693</v>
      </c>
      <c r="C49" s="191">
        <f>SUM(C44:C48)</f>
        <v>90420</v>
      </c>
      <c r="D49" s="191">
        <f aca="true" t="shared" si="9" ref="D49:N49">SUM(D44:D48)</f>
        <v>90420</v>
      </c>
      <c r="E49" s="191">
        <f t="shared" si="9"/>
        <v>90420</v>
      </c>
      <c r="F49" s="191">
        <f t="shared" si="9"/>
        <v>90420</v>
      </c>
      <c r="G49" s="191">
        <f t="shared" si="9"/>
        <v>90420</v>
      </c>
      <c r="H49" s="191">
        <f t="shared" si="9"/>
        <v>90420</v>
      </c>
      <c r="I49" s="191">
        <f t="shared" si="9"/>
        <v>90420</v>
      </c>
      <c r="J49" s="191">
        <f t="shared" si="9"/>
        <v>90420</v>
      </c>
      <c r="K49" s="191">
        <f t="shared" si="9"/>
        <v>90420</v>
      </c>
      <c r="L49" s="191">
        <f t="shared" si="9"/>
        <v>90420</v>
      </c>
      <c r="M49" s="191">
        <f t="shared" si="9"/>
        <v>90420</v>
      </c>
      <c r="N49" s="191">
        <f t="shared" si="9"/>
        <v>90423</v>
      </c>
      <c r="O49" s="191">
        <f t="shared" si="0"/>
        <v>1085043</v>
      </c>
      <c r="P49" s="169">
        <v>1240</v>
      </c>
      <c r="Q49" s="169">
        <f t="shared" si="1"/>
        <v>1083803</v>
      </c>
    </row>
    <row r="50" spans="1:17" ht="15">
      <c r="A50" s="358" t="s">
        <v>434</v>
      </c>
      <c r="B50" s="357" t="s">
        <v>435</v>
      </c>
      <c r="C50" s="191">
        <f>C49+C43+C40+C32+C29</f>
        <v>667042</v>
      </c>
      <c r="D50" s="191">
        <f aca="true" t="shared" si="10" ref="D50:N50">D49+D43+D40+D32+D29</f>
        <v>667042</v>
      </c>
      <c r="E50" s="191">
        <f t="shared" si="10"/>
        <v>676042</v>
      </c>
      <c r="F50" s="191">
        <f t="shared" si="10"/>
        <v>667042</v>
      </c>
      <c r="G50" s="191">
        <f t="shared" si="10"/>
        <v>667042</v>
      </c>
      <c r="H50" s="191">
        <f t="shared" si="10"/>
        <v>676042</v>
      </c>
      <c r="I50" s="191">
        <f t="shared" si="10"/>
        <v>667042</v>
      </c>
      <c r="J50" s="191">
        <f t="shared" si="10"/>
        <v>667042</v>
      </c>
      <c r="K50" s="191">
        <f t="shared" si="10"/>
        <v>676042</v>
      </c>
      <c r="L50" s="191">
        <f t="shared" si="10"/>
        <v>765054</v>
      </c>
      <c r="M50" s="191">
        <f t="shared" si="10"/>
        <v>667042</v>
      </c>
      <c r="N50" s="191">
        <f t="shared" si="10"/>
        <v>815682</v>
      </c>
      <c r="O50" s="191">
        <f t="shared" si="0"/>
        <v>8278156</v>
      </c>
      <c r="P50" s="169">
        <v>7060</v>
      </c>
      <c r="Q50" s="169">
        <f t="shared" si="1"/>
        <v>8271096</v>
      </c>
    </row>
    <row r="51" spans="1:17" ht="15">
      <c r="A51" s="360" t="s">
        <v>694</v>
      </c>
      <c r="B51" s="349" t="s">
        <v>695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191">
        <f t="shared" si="0"/>
        <v>0</v>
      </c>
      <c r="P51" s="169"/>
      <c r="Q51" s="169">
        <f t="shared" si="1"/>
        <v>0</v>
      </c>
    </row>
    <row r="52" spans="1:17" ht="15">
      <c r="A52" s="360" t="s">
        <v>248</v>
      </c>
      <c r="B52" s="349" t="s">
        <v>696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191">
        <f t="shared" si="0"/>
        <v>0</v>
      </c>
      <c r="P52" s="169"/>
      <c r="Q52" s="169">
        <f t="shared" si="1"/>
        <v>0</v>
      </c>
    </row>
    <row r="53" spans="1:17" ht="15">
      <c r="A53" s="361" t="s">
        <v>697</v>
      </c>
      <c r="B53" s="349" t="s">
        <v>698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191">
        <f t="shared" si="0"/>
        <v>0</v>
      </c>
      <c r="P53" s="169"/>
      <c r="Q53" s="169">
        <f t="shared" si="1"/>
        <v>0</v>
      </c>
    </row>
    <row r="54" spans="1:17" ht="15">
      <c r="A54" s="361" t="s">
        <v>699</v>
      </c>
      <c r="B54" s="349" t="s">
        <v>700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191">
        <f t="shared" si="0"/>
        <v>0</v>
      </c>
      <c r="P54" s="169"/>
      <c r="Q54" s="169">
        <f t="shared" si="1"/>
        <v>0</v>
      </c>
    </row>
    <row r="55" spans="1:17" ht="15">
      <c r="A55" s="361" t="s">
        <v>220</v>
      </c>
      <c r="B55" s="349" t="s">
        <v>701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191">
        <f t="shared" si="0"/>
        <v>0</v>
      </c>
      <c r="P55" s="169"/>
      <c r="Q55" s="169">
        <f t="shared" si="1"/>
        <v>0</v>
      </c>
    </row>
    <row r="56" spans="1:17" ht="15">
      <c r="A56" s="360" t="s">
        <v>221</v>
      </c>
      <c r="B56" s="349" t="s">
        <v>702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191">
        <f t="shared" si="0"/>
        <v>0</v>
      </c>
      <c r="P56" s="169"/>
      <c r="Q56" s="169">
        <f t="shared" si="1"/>
        <v>0</v>
      </c>
    </row>
    <row r="57" spans="1:17" ht="15">
      <c r="A57" s="360" t="s">
        <v>703</v>
      </c>
      <c r="B57" s="349" t="s">
        <v>704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191">
        <f t="shared" si="0"/>
        <v>0</v>
      </c>
      <c r="P57" s="169"/>
      <c r="Q57" s="169">
        <f t="shared" si="1"/>
        <v>0</v>
      </c>
    </row>
    <row r="58" spans="1:17" ht="15">
      <c r="A58" s="360" t="s">
        <v>222</v>
      </c>
      <c r="B58" s="349" t="s">
        <v>705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191">
        <f t="shared" si="0"/>
        <v>0</v>
      </c>
      <c r="P58" s="169"/>
      <c r="Q58" s="169">
        <f t="shared" si="1"/>
        <v>0</v>
      </c>
    </row>
    <row r="59" spans="1:17" ht="15">
      <c r="A59" s="362" t="s">
        <v>436</v>
      </c>
      <c r="B59" s="357" t="s">
        <v>437</v>
      </c>
      <c r="C59" s="191">
        <f>SUM(C51:C58)</f>
        <v>0</v>
      </c>
      <c r="D59" s="191">
        <f aca="true" t="shared" si="11" ref="D59:N59">SUM(D51:D58)</f>
        <v>0</v>
      </c>
      <c r="E59" s="191">
        <f t="shared" si="11"/>
        <v>0</v>
      </c>
      <c r="F59" s="191">
        <f t="shared" si="11"/>
        <v>0</v>
      </c>
      <c r="G59" s="191">
        <f t="shared" si="11"/>
        <v>0</v>
      </c>
      <c r="H59" s="191">
        <f t="shared" si="11"/>
        <v>0</v>
      </c>
      <c r="I59" s="191">
        <f t="shared" si="11"/>
        <v>0</v>
      </c>
      <c r="J59" s="191">
        <f t="shared" si="11"/>
        <v>0</v>
      </c>
      <c r="K59" s="191">
        <f t="shared" si="11"/>
        <v>0</v>
      </c>
      <c r="L59" s="191">
        <f t="shared" si="11"/>
        <v>0</v>
      </c>
      <c r="M59" s="191">
        <f t="shared" si="11"/>
        <v>0</v>
      </c>
      <c r="N59" s="191">
        <f t="shared" si="11"/>
        <v>0</v>
      </c>
      <c r="O59" s="191">
        <f t="shared" si="0"/>
        <v>0</v>
      </c>
      <c r="P59" s="169"/>
      <c r="Q59" s="169">
        <f t="shared" si="1"/>
        <v>0</v>
      </c>
    </row>
    <row r="60" spans="1:17" ht="15">
      <c r="A60" s="363" t="s">
        <v>706</v>
      </c>
      <c r="B60" s="349" t="s">
        <v>707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91">
        <f t="shared" si="0"/>
        <v>0</v>
      </c>
      <c r="P60" s="169"/>
      <c r="Q60" s="169">
        <f t="shared" si="1"/>
        <v>0</v>
      </c>
    </row>
    <row r="61" spans="1:17" ht="15">
      <c r="A61" s="363" t="s">
        <v>708</v>
      </c>
      <c r="B61" s="349" t="s">
        <v>709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91">
        <f t="shared" si="0"/>
        <v>0</v>
      </c>
      <c r="P61" s="169"/>
      <c r="Q61" s="169">
        <f t="shared" si="1"/>
        <v>0</v>
      </c>
    </row>
    <row r="62" spans="1:17" ht="15">
      <c r="A62" s="363" t="s">
        <v>710</v>
      </c>
      <c r="B62" s="349" t="s">
        <v>711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91">
        <f t="shared" si="0"/>
        <v>0</v>
      </c>
      <c r="P62" s="169"/>
      <c r="Q62" s="169">
        <f t="shared" si="1"/>
        <v>0</v>
      </c>
    </row>
    <row r="63" spans="1:17" ht="15">
      <c r="A63" s="363" t="s">
        <v>712</v>
      </c>
      <c r="B63" s="349" t="s">
        <v>713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191">
        <f t="shared" si="0"/>
        <v>0</v>
      </c>
      <c r="P63" s="169"/>
      <c r="Q63" s="169">
        <f t="shared" si="1"/>
        <v>0</v>
      </c>
    </row>
    <row r="64" spans="1:17" ht="15">
      <c r="A64" s="363" t="s">
        <v>714</v>
      </c>
      <c r="B64" s="349" t="s">
        <v>715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191">
        <f t="shared" si="0"/>
        <v>0</v>
      </c>
      <c r="P64" s="169"/>
      <c r="Q64" s="169">
        <f t="shared" si="1"/>
        <v>0</v>
      </c>
    </row>
    <row r="65" spans="1:17" ht="15">
      <c r="A65" s="363" t="s">
        <v>581</v>
      </c>
      <c r="B65" s="349" t="s">
        <v>716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191">
        <f t="shared" si="0"/>
        <v>0</v>
      </c>
      <c r="P65" s="169"/>
      <c r="Q65" s="169">
        <f t="shared" si="1"/>
        <v>0</v>
      </c>
    </row>
    <row r="66" spans="1:17" ht="15">
      <c r="A66" s="363" t="s">
        <v>717</v>
      </c>
      <c r="B66" s="349" t="s">
        <v>718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191">
        <f t="shared" si="0"/>
        <v>0</v>
      </c>
      <c r="P66" s="169"/>
      <c r="Q66" s="169">
        <f t="shared" si="1"/>
        <v>0</v>
      </c>
    </row>
    <row r="67" spans="1:17" ht="15">
      <c r="A67" s="363" t="s">
        <v>719</v>
      </c>
      <c r="B67" s="349" t="s">
        <v>720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191">
        <f t="shared" si="0"/>
        <v>0</v>
      </c>
      <c r="P67" s="169"/>
      <c r="Q67" s="169">
        <f t="shared" si="1"/>
        <v>0</v>
      </c>
    </row>
    <row r="68" spans="1:17" ht="15">
      <c r="A68" s="363" t="s">
        <v>721</v>
      </c>
      <c r="B68" s="349" t="s">
        <v>722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191">
        <f t="shared" si="0"/>
        <v>0</v>
      </c>
      <c r="P68" s="169"/>
      <c r="Q68" s="169">
        <f t="shared" si="1"/>
        <v>0</v>
      </c>
    </row>
    <row r="69" spans="1:17" ht="15">
      <c r="A69" s="364" t="s">
        <v>723</v>
      </c>
      <c r="B69" s="349" t="s">
        <v>724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191">
        <f t="shared" si="0"/>
        <v>0</v>
      </c>
      <c r="P69" s="169"/>
      <c r="Q69" s="169">
        <f t="shared" si="1"/>
        <v>0</v>
      </c>
    </row>
    <row r="70" spans="1:17" ht="15">
      <c r="A70" s="363" t="s">
        <v>725</v>
      </c>
      <c r="B70" s="349" t="s">
        <v>726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191">
        <f t="shared" si="0"/>
        <v>0</v>
      </c>
      <c r="P70" s="169"/>
      <c r="Q70" s="169">
        <f t="shared" si="1"/>
        <v>0</v>
      </c>
    </row>
    <row r="71" spans="1:17" ht="15">
      <c r="A71" s="364" t="s">
        <v>727</v>
      </c>
      <c r="B71" s="349" t="s">
        <v>728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191">
        <f aca="true" t="shared" si="12" ref="O71:O134">SUM(C71:N71)</f>
        <v>0</v>
      </c>
      <c r="P71" s="169"/>
      <c r="Q71" s="169">
        <f aca="true" t="shared" si="13" ref="Q71:Q134">O71-P71</f>
        <v>0</v>
      </c>
    </row>
    <row r="72" spans="1:17" ht="15">
      <c r="A72" s="364" t="s">
        <v>729</v>
      </c>
      <c r="B72" s="349" t="s">
        <v>728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191">
        <f t="shared" si="12"/>
        <v>0</v>
      </c>
      <c r="P72" s="169"/>
      <c r="Q72" s="169">
        <f t="shared" si="13"/>
        <v>0</v>
      </c>
    </row>
    <row r="73" spans="1:17" ht="15">
      <c r="A73" s="362" t="s">
        <v>438</v>
      </c>
      <c r="B73" s="357" t="s">
        <v>439</v>
      </c>
      <c r="C73" s="191">
        <f>SUM(C60:C72)</f>
        <v>0</v>
      </c>
      <c r="D73" s="191">
        <f aca="true" t="shared" si="14" ref="D73:N73">SUM(D60:D72)</f>
        <v>0</v>
      </c>
      <c r="E73" s="191">
        <f t="shared" si="14"/>
        <v>0</v>
      </c>
      <c r="F73" s="191">
        <f t="shared" si="14"/>
        <v>0</v>
      </c>
      <c r="G73" s="191">
        <f t="shared" si="14"/>
        <v>0</v>
      </c>
      <c r="H73" s="191">
        <f t="shared" si="14"/>
        <v>0</v>
      </c>
      <c r="I73" s="191">
        <f t="shared" si="14"/>
        <v>0</v>
      </c>
      <c r="J73" s="191">
        <f t="shared" si="14"/>
        <v>0</v>
      </c>
      <c r="K73" s="191">
        <f t="shared" si="14"/>
        <v>0</v>
      </c>
      <c r="L73" s="191">
        <f t="shared" si="14"/>
        <v>0</v>
      </c>
      <c r="M73" s="191">
        <f t="shared" si="14"/>
        <v>0</v>
      </c>
      <c r="N73" s="191">
        <f t="shared" si="14"/>
        <v>0</v>
      </c>
      <c r="O73" s="191">
        <f t="shared" si="12"/>
        <v>0</v>
      </c>
      <c r="P73" s="169"/>
      <c r="Q73" s="169">
        <f t="shared" si="13"/>
        <v>0</v>
      </c>
    </row>
    <row r="74" spans="1:17" ht="15.75">
      <c r="A74" s="365" t="s">
        <v>730</v>
      </c>
      <c r="B74" s="357"/>
      <c r="C74" s="191">
        <f>C73+C59+C50+C25+C24</f>
        <v>3658896</v>
      </c>
      <c r="D74" s="191">
        <f aca="true" t="shared" si="15" ref="D74:N74">D73+D59+D50+D25+D24</f>
        <v>3658898</v>
      </c>
      <c r="E74" s="191">
        <f t="shared" si="15"/>
        <v>4971446</v>
      </c>
      <c r="F74" s="191">
        <f t="shared" si="15"/>
        <v>3718896</v>
      </c>
      <c r="G74" s="191">
        <f t="shared" si="15"/>
        <v>3718896</v>
      </c>
      <c r="H74" s="191">
        <f t="shared" si="15"/>
        <v>3763896</v>
      </c>
      <c r="I74" s="191">
        <f t="shared" si="15"/>
        <v>4412343</v>
      </c>
      <c r="J74" s="191">
        <f t="shared" si="15"/>
        <v>3718896</v>
      </c>
      <c r="K74" s="191">
        <f t="shared" si="15"/>
        <v>3727896</v>
      </c>
      <c r="L74" s="191">
        <f t="shared" si="15"/>
        <v>9086980</v>
      </c>
      <c r="M74" s="191">
        <f t="shared" si="15"/>
        <v>3718896</v>
      </c>
      <c r="N74" s="191">
        <f t="shared" si="15"/>
        <v>4042536</v>
      </c>
      <c r="O74" s="191">
        <f t="shared" si="12"/>
        <v>52198475</v>
      </c>
      <c r="P74" s="169">
        <v>32747</v>
      </c>
      <c r="Q74" s="169">
        <f t="shared" si="13"/>
        <v>52165728</v>
      </c>
    </row>
    <row r="75" spans="1:17" ht="15">
      <c r="A75" s="366" t="s">
        <v>212</v>
      </c>
      <c r="B75" s="349" t="s">
        <v>731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191">
        <f t="shared" si="12"/>
        <v>0</v>
      </c>
      <c r="P75" s="169"/>
      <c r="Q75" s="169">
        <f t="shared" si="13"/>
        <v>0</v>
      </c>
    </row>
    <row r="76" spans="1:17" ht="15">
      <c r="A76" s="366" t="s">
        <v>213</v>
      </c>
      <c r="B76" s="349" t="s">
        <v>732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191">
        <f t="shared" si="12"/>
        <v>0</v>
      </c>
      <c r="P76" s="169"/>
      <c r="Q76" s="169">
        <f t="shared" si="13"/>
        <v>0</v>
      </c>
    </row>
    <row r="77" spans="1:17" ht="15">
      <c r="A77" s="366" t="s">
        <v>733</v>
      </c>
      <c r="B77" s="349" t="s">
        <v>734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191">
        <f t="shared" si="12"/>
        <v>0</v>
      </c>
      <c r="P77" s="169">
        <v>400</v>
      </c>
      <c r="Q77" s="169">
        <f t="shared" si="13"/>
        <v>-400</v>
      </c>
    </row>
    <row r="78" spans="1:17" ht="15">
      <c r="A78" s="366" t="s">
        <v>215</v>
      </c>
      <c r="B78" s="349" t="s">
        <v>735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191">
        <f t="shared" si="12"/>
        <v>0</v>
      </c>
      <c r="P78" s="169">
        <v>100</v>
      </c>
      <c r="Q78" s="169">
        <f t="shared" si="13"/>
        <v>-100</v>
      </c>
    </row>
    <row r="79" spans="1:17" ht="15">
      <c r="A79" s="354" t="s">
        <v>216</v>
      </c>
      <c r="B79" s="349" t="s">
        <v>736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191">
        <f t="shared" si="12"/>
        <v>0</v>
      </c>
      <c r="P79" s="169"/>
      <c r="Q79" s="169">
        <f t="shared" si="13"/>
        <v>0</v>
      </c>
    </row>
    <row r="80" spans="1:17" ht="15">
      <c r="A80" s="354" t="s">
        <v>737</v>
      </c>
      <c r="B80" s="349" t="s">
        <v>738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191">
        <f t="shared" si="12"/>
        <v>0</v>
      </c>
      <c r="P80" s="169"/>
      <c r="Q80" s="169">
        <f t="shared" si="13"/>
        <v>0</v>
      </c>
    </row>
    <row r="81" spans="1:17" ht="15">
      <c r="A81" s="354" t="s">
        <v>739</v>
      </c>
      <c r="B81" s="349" t="s">
        <v>740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191">
        <f t="shared" si="12"/>
        <v>0</v>
      </c>
      <c r="P81" s="169">
        <v>135</v>
      </c>
      <c r="Q81" s="169">
        <f t="shared" si="13"/>
        <v>-135</v>
      </c>
    </row>
    <row r="82" spans="1:17" ht="15">
      <c r="A82" s="367" t="s">
        <v>139</v>
      </c>
      <c r="B82" s="357" t="s">
        <v>441</v>
      </c>
      <c r="C82" s="191">
        <f>SUM(C75:C81)</f>
        <v>0</v>
      </c>
      <c r="D82" s="191">
        <f aca="true" t="shared" si="16" ref="D82:N82">SUM(D75:D81)</f>
        <v>0</v>
      </c>
      <c r="E82" s="191">
        <f t="shared" si="16"/>
        <v>0</v>
      </c>
      <c r="F82" s="191">
        <f t="shared" si="16"/>
        <v>0</v>
      </c>
      <c r="G82" s="191">
        <f t="shared" si="16"/>
        <v>0</v>
      </c>
      <c r="H82" s="191">
        <f t="shared" si="16"/>
        <v>0</v>
      </c>
      <c r="I82" s="191">
        <f t="shared" si="16"/>
        <v>0</v>
      </c>
      <c r="J82" s="191">
        <f t="shared" si="16"/>
        <v>0</v>
      </c>
      <c r="K82" s="191">
        <f t="shared" si="16"/>
        <v>0</v>
      </c>
      <c r="L82" s="191">
        <f t="shared" si="16"/>
        <v>0</v>
      </c>
      <c r="M82" s="191">
        <f t="shared" si="16"/>
        <v>0</v>
      </c>
      <c r="N82" s="191">
        <f t="shared" si="16"/>
        <v>0</v>
      </c>
      <c r="O82" s="191">
        <f t="shared" si="12"/>
        <v>0</v>
      </c>
      <c r="P82" s="169">
        <v>635</v>
      </c>
      <c r="Q82" s="169">
        <f t="shared" si="13"/>
        <v>-635</v>
      </c>
    </row>
    <row r="83" spans="1:17" ht="15">
      <c r="A83" s="360" t="s">
        <v>741</v>
      </c>
      <c r="B83" s="349" t="s">
        <v>742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191">
        <f t="shared" si="12"/>
        <v>0</v>
      </c>
      <c r="P83" s="169"/>
      <c r="Q83" s="169">
        <f t="shared" si="13"/>
        <v>0</v>
      </c>
    </row>
    <row r="84" spans="1:17" ht="15">
      <c r="A84" s="360" t="s">
        <v>743</v>
      </c>
      <c r="B84" s="349" t="s">
        <v>744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191">
        <f t="shared" si="12"/>
        <v>0</v>
      </c>
      <c r="P84" s="169"/>
      <c r="Q84" s="169">
        <f t="shared" si="13"/>
        <v>0</v>
      </c>
    </row>
    <row r="85" spans="1:17" ht="15">
      <c r="A85" s="360" t="s">
        <v>745</v>
      </c>
      <c r="B85" s="349" t="s">
        <v>746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191">
        <f t="shared" si="12"/>
        <v>0</v>
      </c>
      <c r="P85" s="169"/>
      <c r="Q85" s="169">
        <f t="shared" si="13"/>
        <v>0</v>
      </c>
    </row>
    <row r="86" spans="1:17" ht="15">
      <c r="A86" s="360" t="s">
        <v>747</v>
      </c>
      <c r="B86" s="349" t="s">
        <v>748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191">
        <f t="shared" si="12"/>
        <v>0</v>
      </c>
      <c r="P86" s="169"/>
      <c r="Q86" s="169">
        <f t="shared" si="13"/>
        <v>0</v>
      </c>
    </row>
    <row r="87" spans="1:17" ht="15">
      <c r="A87" s="362" t="s">
        <v>442</v>
      </c>
      <c r="B87" s="357" t="s">
        <v>443</v>
      </c>
      <c r="C87" s="191">
        <f>SUM(C83:C86)</f>
        <v>0</v>
      </c>
      <c r="D87" s="191">
        <f aca="true" t="shared" si="17" ref="D87:N87">SUM(D83:D86)</f>
        <v>0</v>
      </c>
      <c r="E87" s="191">
        <f t="shared" si="17"/>
        <v>0</v>
      </c>
      <c r="F87" s="191">
        <f t="shared" si="17"/>
        <v>0</v>
      </c>
      <c r="G87" s="191">
        <f t="shared" si="17"/>
        <v>0</v>
      </c>
      <c r="H87" s="191">
        <f t="shared" si="17"/>
        <v>0</v>
      </c>
      <c r="I87" s="191">
        <f t="shared" si="17"/>
        <v>0</v>
      </c>
      <c r="J87" s="191">
        <f t="shared" si="17"/>
        <v>0</v>
      </c>
      <c r="K87" s="191">
        <f t="shared" si="17"/>
        <v>0</v>
      </c>
      <c r="L87" s="191">
        <f t="shared" si="17"/>
        <v>0</v>
      </c>
      <c r="M87" s="191">
        <f t="shared" si="17"/>
        <v>0</v>
      </c>
      <c r="N87" s="191">
        <f t="shared" si="17"/>
        <v>0</v>
      </c>
      <c r="O87" s="191">
        <f t="shared" si="12"/>
        <v>0</v>
      </c>
      <c r="P87" s="169"/>
      <c r="Q87" s="169">
        <f t="shared" si="13"/>
        <v>0</v>
      </c>
    </row>
    <row r="88" spans="1:17" ht="30">
      <c r="A88" s="360" t="s">
        <v>749</v>
      </c>
      <c r="B88" s="349" t="s">
        <v>750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191">
        <f t="shared" si="12"/>
        <v>0</v>
      </c>
      <c r="P88" s="169"/>
      <c r="Q88" s="169">
        <f t="shared" si="13"/>
        <v>0</v>
      </c>
    </row>
    <row r="89" spans="1:17" ht="30">
      <c r="A89" s="360" t="s">
        <v>751</v>
      </c>
      <c r="B89" s="349" t="s">
        <v>752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191">
        <f t="shared" si="12"/>
        <v>0</v>
      </c>
      <c r="P89" s="169"/>
      <c r="Q89" s="169">
        <f t="shared" si="13"/>
        <v>0</v>
      </c>
    </row>
    <row r="90" spans="1:17" ht="30">
      <c r="A90" s="360" t="s">
        <v>753</v>
      </c>
      <c r="B90" s="349" t="s">
        <v>754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191">
        <f t="shared" si="12"/>
        <v>0</v>
      </c>
      <c r="P90" s="169"/>
      <c r="Q90" s="169">
        <f t="shared" si="13"/>
        <v>0</v>
      </c>
    </row>
    <row r="91" spans="1:17" ht="15">
      <c r="A91" s="360" t="s">
        <v>755</v>
      </c>
      <c r="B91" s="349" t="s">
        <v>756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191">
        <f t="shared" si="12"/>
        <v>0</v>
      </c>
      <c r="P91" s="169"/>
      <c r="Q91" s="169">
        <f t="shared" si="13"/>
        <v>0</v>
      </c>
    </row>
    <row r="92" spans="1:17" ht="30">
      <c r="A92" s="360" t="s">
        <v>757</v>
      </c>
      <c r="B92" s="349" t="s">
        <v>758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191">
        <f t="shared" si="12"/>
        <v>0</v>
      </c>
      <c r="P92" s="169"/>
      <c r="Q92" s="169">
        <f t="shared" si="13"/>
        <v>0</v>
      </c>
    </row>
    <row r="93" spans="1:17" ht="30">
      <c r="A93" s="360" t="s">
        <v>759</v>
      </c>
      <c r="B93" s="349" t="s">
        <v>760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191">
        <f t="shared" si="12"/>
        <v>0</v>
      </c>
      <c r="P93" s="169"/>
      <c r="Q93" s="169">
        <f t="shared" si="13"/>
        <v>0</v>
      </c>
    </row>
    <row r="94" spans="1:17" ht="15">
      <c r="A94" s="360" t="s">
        <v>761</v>
      </c>
      <c r="B94" s="349" t="s">
        <v>762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191">
        <f t="shared" si="12"/>
        <v>0</v>
      </c>
      <c r="P94" s="169"/>
      <c r="Q94" s="169">
        <f t="shared" si="13"/>
        <v>0</v>
      </c>
    </row>
    <row r="95" spans="1:17" ht="15">
      <c r="A95" s="360" t="s">
        <v>763</v>
      </c>
      <c r="B95" s="349" t="s">
        <v>764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191">
        <f t="shared" si="12"/>
        <v>0</v>
      </c>
      <c r="P95" s="169"/>
      <c r="Q95" s="169">
        <f t="shared" si="13"/>
        <v>0</v>
      </c>
    </row>
    <row r="96" spans="1:17" ht="15">
      <c r="A96" s="362" t="s">
        <v>225</v>
      </c>
      <c r="B96" s="357" t="s">
        <v>444</v>
      </c>
      <c r="C96" s="191">
        <f>SUM(C88:C95)</f>
        <v>0</v>
      </c>
      <c r="D96" s="191">
        <f aca="true" t="shared" si="18" ref="D96:N96">SUM(D88:D95)</f>
        <v>0</v>
      </c>
      <c r="E96" s="191">
        <f t="shared" si="18"/>
        <v>0</v>
      </c>
      <c r="F96" s="191">
        <f t="shared" si="18"/>
        <v>0</v>
      </c>
      <c r="G96" s="191">
        <f t="shared" si="18"/>
        <v>0</v>
      </c>
      <c r="H96" s="191">
        <f t="shared" si="18"/>
        <v>0</v>
      </c>
      <c r="I96" s="191">
        <f t="shared" si="18"/>
        <v>0</v>
      </c>
      <c r="J96" s="191">
        <f t="shared" si="18"/>
        <v>0</v>
      </c>
      <c r="K96" s="191">
        <f t="shared" si="18"/>
        <v>0</v>
      </c>
      <c r="L96" s="191">
        <f t="shared" si="18"/>
        <v>0</v>
      </c>
      <c r="M96" s="191">
        <f t="shared" si="18"/>
        <v>0</v>
      </c>
      <c r="N96" s="191">
        <f t="shared" si="18"/>
        <v>0</v>
      </c>
      <c r="O96" s="191">
        <f t="shared" si="12"/>
        <v>0</v>
      </c>
      <c r="P96" s="169"/>
      <c r="Q96" s="169">
        <f t="shared" si="13"/>
        <v>0</v>
      </c>
    </row>
    <row r="97" spans="1:17" ht="15.75">
      <c r="A97" s="365" t="s">
        <v>765</v>
      </c>
      <c r="B97" s="357"/>
      <c r="C97" s="191">
        <f>C96+C87+C82</f>
        <v>0</v>
      </c>
      <c r="D97" s="191">
        <f aca="true" t="shared" si="19" ref="D97:N97">D96+D87+D82</f>
        <v>0</v>
      </c>
      <c r="E97" s="191">
        <f t="shared" si="19"/>
        <v>0</v>
      </c>
      <c r="F97" s="191">
        <f t="shared" si="19"/>
        <v>0</v>
      </c>
      <c r="G97" s="191">
        <f t="shared" si="19"/>
        <v>0</v>
      </c>
      <c r="H97" s="191">
        <f t="shared" si="19"/>
        <v>0</v>
      </c>
      <c r="I97" s="191">
        <f t="shared" si="19"/>
        <v>0</v>
      </c>
      <c r="J97" s="191">
        <f t="shared" si="19"/>
        <v>0</v>
      </c>
      <c r="K97" s="191">
        <f t="shared" si="19"/>
        <v>0</v>
      </c>
      <c r="L97" s="191">
        <f t="shared" si="19"/>
        <v>0</v>
      </c>
      <c r="M97" s="191">
        <f t="shared" si="19"/>
        <v>0</v>
      </c>
      <c r="N97" s="191">
        <f t="shared" si="19"/>
        <v>0</v>
      </c>
      <c r="O97" s="191">
        <f t="shared" si="12"/>
        <v>0</v>
      </c>
      <c r="P97" s="169">
        <v>635</v>
      </c>
      <c r="Q97" s="169">
        <f t="shared" si="13"/>
        <v>-635</v>
      </c>
    </row>
    <row r="98" spans="1:17" ht="15.75">
      <c r="A98" s="368" t="s">
        <v>446</v>
      </c>
      <c r="B98" s="369" t="s">
        <v>447</v>
      </c>
      <c r="C98" s="191">
        <f>C97+C74</f>
        <v>3658896</v>
      </c>
      <c r="D98" s="191">
        <f aca="true" t="shared" si="20" ref="D98:N98">D97+D74</f>
        <v>3658898</v>
      </c>
      <c r="E98" s="191">
        <f t="shared" si="20"/>
        <v>4971446</v>
      </c>
      <c r="F98" s="191">
        <f t="shared" si="20"/>
        <v>3718896</v>
      </c>
      <c r="G98" s="191">
        <f t="shared" si="20"/>
        <v>3718896</v>
      </c>
      <c r="H98" s="191">
        <f t="shared" si="20"/>
        <v>3763896</v>
      </c>
      <c r="I98" s="191">
        <f t="shared" si="20"/>
        <v>4412343</v>
      </c>
      <c r="J98" s="191">
        <f t="shared" si="20"/>
        <v>3718896</v>
      </c>
      <c r="K98" s="191">
        <f t="shared" si="20"/>
        <v>3727896</v>
      </c>
      <c r="L98" s="191">
        <f t="shared" si="20"/>
        <v>9086980</v>
      </c>
      <c r="M98" s="191">
        <f t="shared" si="20"/>
        <v>3718896</v>
      </c>
      <c r="N98" s="191">
        <f t="shared" si="20"/>
        <v>4042536</v>
      </c>
      <c r="O98" s="191">
        <f t="shared" si="12"/>
        <v>52198475</v>
      </c>
      <c r="P98" s="169">
        <v>33382</v>
      </c>
      <c r="Q98" s="169">
        <f t="shared" si="13"/>
        <v>52165093</v>
      </c>
    </row>
    <row r="99" spans="1:17" ht="15">
      <c r="A99" s="360" t="s">
        <v>766</v>
      </c>
      <c r="B99" s="351" t="s">
        <v>767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191">
        <f t="shared" si="12"/>
        <v>0</v>
      </c>
      <c r="P99" s="169"/>
      <c r="Q99" s="169">
        <f t="shared" si="13"/>
        <v>0</v>
      </c>
    </row>
    <row r="100" spans="1:17" ht="15">
      <c r="A100" s="360" t="s">
        <v>768</v>
      </c>
      <c r="B100" s="351" t="s">
        <v>769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191">
        <f t="shared" si="12"/>
        <v>0</v>
      </c>
      <c r="P100" s="169"/>
      <c r="Q100" s="169">
        <f t="shared" si="13"/>
        <v>0</v>
      </c>
    </row>
    <row r="101" spans="1:17" ht="15">
      <c r="A101" s="360" t="s">
        <v>770</v>
      </c>
      <c r="B101" s="351" t="s">
        <v>771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191">
        <f t="shared" si="12"/>
        <v>0</v>
      </c>
      <c r="P101" s="169"/>
      <c r="Q101" s="169">
        <f t="shared" si="13"/>
        <v>0</v>
      </c>
    </row>
    <row r="102" spans="1:17" ht="15">
      <c r="A102" s="370" t="s">
        <v>448</v>
      </c>
      <c r="B102" s="355" t="s">
        <v>449</v>
      </c>
      <c r="C102" s="191">
        <f>SUM(C99:C101)</f>
        <v>0</v>
      </c>
      <c r="D102" s="191">
        <f aca="true" t="shared" si="21" ref="D102:N102">SUM(D99:D101)</f>
        <v>0</v>
      </c>
      <c r="E102" s="191">
        <f t="shared" si="21"/>
        <v>0</v>
      </c>
      <c r="F102" s="191">
        <f t="shared" si="21"/>
        <v>0</v>
      </c>
      <c r="G102" s="191">
        <f t="shared" si="21"/>
        <v>0</v>
      </c>
      <c r="H102" s="191">
        <f t="shared" si="21"/>
        <v>0</v>
      </c>
      <c r="I102" s="191">
        <f t="shared" si="21"/>
        <v>0</v>
      </c>
      <c r="J102" s="191">
        <f t="shared" si="21"/>
        <v>0</v>
      </c>
      <c r="K102" s="191">
        <f t="shared" si="21"/>
        <v>0</v>
      </c>
      <c r="L102" s="191">
        <f t="shared" si="21"/>
        <v>0</v>
      </c>
      <c r="M102" s="191">
        <f t="shared" si="21"/>
        <v>0</v>
      </c>
      <c r="N102" s="191">
        <f t="shared" si="21"/>
        <v>0</v>
      </c>
      <c r="O102" s="191">
        <f t="shared" si="12"/>
        <v>0</v>
      </c>
      <c r="P102" s="169"/>
      <c r="Q102" s="169">
        <f t="shared" si="13"/>
        <v>0</v>
      </c>
    </row>
    <row r="103" spans="1:17" ht="15">
      <c r="A103" s="371" t="s">
        <v>772</v>
      </c>
      <c r="B103" s="351" t="s">
        <v>773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191">
        <f t="shared" si="12"/>
        <v>0</v>
      </c>
      <c r="P103" s="169"/>
      <c r="Q103" s="169">
        <f t="shared" si="13"/>
        <v>0</v>
      </c>
    </row>
    <row r="104" spans="1:17" ht="15">
      <c r="A104" s="371" t="s">
        <v>774</v>
      </c>
      <c r="B104" s="351" t="s">
        <v>775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191">
        <f t="shared" si="12"/>
        <v>0</v>
      </c>
      <c r="P104" s="169"/>
      <c r="Q104" s="169">
        <f t="shared" si="13"/>
        <v>0</v>
      </c>
    </row>
    <row r="105" spans="1:17" ht="15">
      <c r="A105" s="360" t="s">
        <v>776</v>
      </c>
      <c r="B105" s="351" t="s">
        <v>777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191">
        <f t="shared" si="12"/>
        <v>0</v>
      </c>
      <c r="P105" s="169"/>
      <c r="Q105" s="169">
        <f t="shared" si="13"/>
        <v>0</v>
      </c>
    </row>
    <row r="106" spans="1:17" ht="15">
      <c r="A106" s="360" t="s">
        <v>778</v>
      </c>
      <c r="B106" s="351" t="s">
        <v>779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191">
        <f t="shared" si="12"/>
        <v>0</v>
      </c>
      <c r="P106" s="169"/>
      <c r="Q106" s="169">
        <f t="shared" si="13"/>
        <v>0</v>
      </c>
    </row>
    <row r="107" spans="1:17" ht="15">
      <c r="A107" s="372" t="s">
        <v>450</v>
      </c>
      <c r="B107" s="355" t="s">
        <v>451</v>
      </c>
      <c r="C107" s="191">
        <f>SUM(C103:C106)</f>
        <v>0</v>
      </c>
      <c r="D107" s="191">
        <f aca="true" t="shared" si="22" ref="D107:N107">SUM(D103:D106)</f>
        <v>0</v>
      </c>
      <c r="E107" s="191">
        <f t="shared" si="22"/>
        <v>0</v>
      </c>
      <c r="F107" s="191">
        <f t="shared" si="22"/>
        <v>0</v>
      </c>
      <c r="G107" s="191">
        <f t="shared" si="22"/>
        <v>0</v>
      </c>
      <c r="H107" s="191">
        <f t="shared" si="22"/>
        <v>0</v>
      </c>
      <c r="I107" s="191">
        <f t="shared" si="22"/>
        <v>0</v>
      </c>
      <c r="J107" s="191">
        <f t="shared" si="22"/>
        <v>0</v>
      </c>
      <c r="K107" s="191">
        <f t="shared" si="22"/>
        <v>0</v>
      </c>
      <c r="L107" s="191">
        <f t="shared" si="22"/>
        <v>0</v>
      </c>
      <c r="M107" s="191">
        <f t="shared" si="22"/>
        <v>0</v>
      </c>
      <c r="N107" s="191">
        <f t="shared" si="22"/>
        <v>0</v>
      </c>
      <c r="O107" s="191">
        <f t="shared" si="12"/>
        <v>0</v>
      </c>
      <c r="P107" s="169"/>
      <c r="Q107" s="169">
        <f t="shared" si="13"/>
        <v>0</v>
      </c>
    </row>
    <row r="108" spans="1:17" ht="15">
      <c r="A108" s="371" t="s">
        <v>452</v>
      </c>
      <c r="B108" s="351" t="s">
        <v>453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191">
        <f t="shared" si="12"/>
        <v>0</v>
      </c>
      <c r="P108" s="169"/>
      <c r="Q108" s="169">
        <f t="shared" si="13"/>
        <v>0</v>
      </c>
    </row>
    <row r="109" spans="1:17" ht="15">
      <c r="A109" s="371" t="s">
        <v>454</v>
      </c>
      <c r="B109" s="351" t="s">
        <v>455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191">
        <f t="shared" si="12"/>
        <v>0</v>
      </c>
      <c r="P109" s="169"/>
      <c r="Q109" s="169">
        <f t="shared" si="13"/>
        <v>0</v>
      </c>
    </row>
    <row r="110" spans="1:17" ht="15">
      <c r="A110" s="372" t="s">
        <v>456</v>
      </c>
      <c r="B110" s="355" t="s">
        <v>457</v>
      </c>
      <c r="C110" s="191">
        <f>SUM(C108:C109)</f>
        <v>0</v>
      </c>
      <c r="D110" s="191">
        <f aca="true" t="shared" si="23" ref="D110:N110">SUM(D108:D109)</f>
        <v>0</v>
      </c>
      <c r="E110" s="191">
        <f t="shared" si="23"/>
        <v>0</v>
      </c>
      <c r="F110" s="191">
        <f t="shared" si="23"/>
        <v>0</v>
      </c>
      <c r="G110" s="191">
        <f t="shared" si="23"/>
        <v>0</v>
      </c>
      <c r="H110" s="191">
        <f t="shared" si="23"/>
        <v>0</v>
      </c>
      <c r="I110" s="191">
        <f t="shared" si="23"/>
        <v>0</v>
      </c>
      <c r="J110" s="191">
        <f t="shared" si="23"/>
        <v>0</v>
      </c>
      <c r="K110" s="191">
        <f t="shared" si="23"/>
        <v>0</v>
      </c>
      <c r="L110" s="191">
        <f t="shared" si="23"/>
        <v>0</v>
      </c>
      <c r="M110" s="191">
        <f t="shared" si="23"/>
        <v>0</v>
      </c>
      <c r="N110" s="191">
        <f t="shared" si="23"/>
        <v>0</v>
      </c>
      <c r="O110" s="191">
        <f t="shared" si="12"/>
        <v>0</v>
      </c>
      <c r="P110" s="169"/>
      <c r="Q110" s="169">
        <f t="shared" si="13"/>
        <v>0</v>
      </c>
    </row>
    <row r="111" spans="1:17" ht="15">
      <c r="A111" s="371" t="s">
        <v>458</v>
      </c>
      <c r="B111" s="351" t="s">
        <v>459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191">
        <f t="shared" si="12"/>
        <v>0</v>
      </c>
      <c r="P111" s="169"/>
      <c r="Q111" s="169">
        <f t="shared" si="13"/>
        <v>0</v>
      </c>
    </row>
    <row r="112" spans="1:17" ht="15">
      <c r="A112" s="371" t="s">
        <v>460</v>
      </c>
      <c r="B112" s="351" t="s">
        <v>461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191">
        <f t="shared" si="12"/>
        <v>0</v>
      </c>
      <c r="P112" s="169"/>
      <c r="Q112" s="169">
        <f t="shared" si="13"/>
        <v>0</v>
      </c>
    </row>
    <row r="113" spans="1:17" ht="15">
      <c r="A113" s="371" t="s">
        <v>462</v>
      </c>
      <c r="B113" s="351" t="s">
        <v>463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191">
        <f t="shared" si="12"/>
        <v>0</v>
      </c>
      <c r="P113" s="169"/>
      <c r="Q113" s="169">
        <f t="shared" si="13"/>
        <v>0</v>
      </c>
    </row>
    <row r="114" spans="1:17" ht="15">
      <c r="A114" s="373" t="s">
        <v>464</v>
      </c>
      <c r="B114" s="358" t="s">
        <v>465</v>
      </c>
      <c r="C114" s="191">
        <f>C113+C112+C111+C110+C109+C108+C107+C102</f>
        <v>0</v>
      </c>
      <c r="D114" s="191">
        <f aca="true" t="shared" si="24" ref="D114:N114">D113+D112+D111+D110+D109+D108+D107+D102</f>
        <v>0</v>
      </c>
      <c r="E114" s="191">
        <f t="shared" si="24"/>
        <v>0</v>
      </c>
      <c r="F114" s="191">
        <f t="shared" si="24"/>
        <v>0</v>
      </c>
      <c r="G114" s="191">
        <f t="shared" si="24"/>
        <v>0</v>
      </c>
      <c r="H114" s="191">
        <f t="shared" si="24"/>
        <v>0</v>
      </c>
      <c r="I114" s="191">
        <f t="shared" si="24"/>
        <v>0</v>
      </c>
      <c r="J114" s="191">
        <f t="shared" si="24"/>
        <v>0</v>
      </c>
      <c r="K114" s="191">
        <f t="shared" si="24"/>
        <v>0</v>
      </c>
      <c r="L114" s="191">
        <f t="shared" si="24"/>
        <v>0</v>
      </c>
      <c r="M114" s="191">
        <f t="shared" si="24"/>
        <v>0</v>
      </c>
      <c r="N114" s="191">
        <f t="shared" si="24"/>
        <v>0</v>
      </c>
      <c r="O114" s="191">
        <f t="shared" si="12"/>
        <v>0</v>
      </c>
      <c r="P114" s="169"/>
      <c r="Q114" s="169">
        <f t="shared" si="13"/>
        <v>0</v>
      </c>
    </row>
    <row r="115" spans="1:17" ht="15">
      <c r="A115" s="371" t="s">
        <v>780</v>
      </c>
      <c r="B115" s="351" t="s">
        <v>781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191">
        <f t="shared" si="12"/>
        <v>0</v>
      </c>
      <c r="P115" s="169"/>
      <c r="Q115" s="169">
        <f t="shared" si="13"/>
        <v>0</v>
      </c>
    </row>
    <row r="116" spans="1:17" ht="15">
      <c r="A116" s="360" t="s">
        <v>782</v>
      </c>
      <c r="B116" s="351" t="s">
        <v>783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191">
        <f t="shared" si="12"/>
        <v>0</v>
      </c>
      <c r="P116" s="169"/>
      <c r="Q116" s="169">
        <f t="shared" si="13"/>
        <v>0</v>
      </c>
    </row>
    <row r="117" spans="1:17" ht="15">
      <c r="A117" s="371" t="s">
        <v>784</v>
      </c>
      <c r="B117" s="351" t="s">
        <v>785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191">
        <f t="shared" si="12"/>
        <v>0</v>
      </c>
      <c r="P117" s="169"/>
      <c r="Q117" s="169">
        <f t="shared" si="13"/>
        <v>0</v>
      </c>
    </row>
    <row r="118" spans="1:17" ht="15">
      <c r="A118" s="371" t="s">
        <v>786</v>
      </c>
      <c r="B118" s="351" t="s">
        <v>787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191">
        <f t="shared" si="12"/>
        <v>0</v>
      </c>
      <c r="P118" s="169"/>
      <c r="Q118" s="169">
        <f t="shared" si="13"/>
        <v>0</v>
      </c>
    </row>
    <row r="119" spans="1:17" ht="15">
      <c r="A119" s="373" t="s">
        <v>466</v>
      </c>
      <c r="B119" s="358" t="s">
        <v>467</v>
      </c>
      <c r="C119" s="191">
        <f>SUM(C115:C118)</f>
        <v>0</v>
      </c>
      <c r="D119" s="191">
        <f aca="true" t="shared" si="25" ref="D119:N119">SUM(D115:D118)</f>
        <v>0</v>
      </c>
      <c r="E119" s="191">
        <f t="shared" si="25"/>
        <v>0</v>
      </c>
      <c r="F119" s="191">
        <f t="shared" si="25"/>
        <v>0</v>
      </c>
      <c r="G119" s="191">
        <f t="shared" si="25"/>
        <v>0</v>
      </c>
      <c r="H119" s="191">
        <f t="shared" si="25"/>
        <v>0</v>
      </c>
      <c r="I119" s="191">
        <f t="shared" si="25"/>
        <v>0</v>
      </c>
      <c r="J119" s="191">
        <f t="shared" si="25"/>
        <v>0</v>
      </c>
      <c r="K119" s="191">
        <f t="shared" si="25"/>
        <v>0</v>
      </c>
      <c r="L119" s="191">
        <f t="shared" si="25"/>
        <v>0</v>
      </c>
      <c r="M119" s="191">
        <f t="shared" si="25"/>
        <v>0</v>
      </c>
      <c r="N119" s="191">
        <f t="shared" si="25"/>
        <v>0</v>
      </c>
      <c r="O119" s="191">
        <f t="shared" si="12"/>
        <v>0</v>
      </c>
      <c r="P119" s="169"/>
      <c r="Q119" s="169">
        <f t="shared" si="13"/>
        <v>0</v>
      </c>
    </row>
    <row r="120" spans="1:17" ht="15">
      <c r="A120" s="360" t="s">
        <v>160</v>
      </c>
      <c r="B120" s="351" t="s">
        <v>468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191">
        <f t="shared" si="12"/>
        <v>0</v>
      </c>
      <c r="P120" s="169"/>
      <c r="Q120" s="169">
        <f t="shared" si="13"/>
        <v>0</v>
      </c>
    </row>
    <row r="121" spans="1:17" ht="15.75">
      <c r="A121" s="374" t="s">
        <v>469</v>
      </c>
      <c r="B121" s="375" t="s">
        <v>470</v>
      </c>
      <c r="C121" s="191">
        <f>C119+C114</f>
        <v>0</v>
      </c>
      <c r="D121" s="191">
        <f aca="true" t="shared" si="26" ref="D121:N121">D119+D114</f>
        <v>0</v>
      </c>
      <c r="E121" s="191">
        <f t="shared" si="26"/>
        <v>0</v>
      </c>
      <c r="F121" s="191">
        <f t="shared" si="26"/>
        <v>0</v>
      </c>
      <c r="G121" s="191">
        <f t="shared" si="26"/>
        <v>0</v>
      </c>
      <c r="H121" s="191">
        <f t="shared" si="26"/>
        <v>0</v>
      </c>
      <c r="I121" s="191">
        <f t="shared" si="26"/>
        <v>0</v>
      </c>
      <c r="J121" s="191">
        <f t="shared" si="26"/>
        <v>0</v>
      </c>
      <c r="K121" s="191">
        <f t="shared" si="26"/>
        <v>0</v>
      </c>
      <c r="L121" s="191">
        <f t="shared" si="26"/>
        <v>0</v>
      </c>
      <c r="M121" s="191">
        <f t="shared" si="26"/>
        <v>0</v>
      </c>
      <c r="N121" s="191">
        <f t="shared" si="26"/>
        <v>0</v>
      </c>
      <c r="O121" s="191">
        <f t="shared" si="12"/>
        <v>0</v>
      </c>
      <c r="P121" s="169"/>
      <c r="Q121" s="169">
        <f t="shared" si="13"/>
        <v>0</v>
      </c>
    </row>
    <row r="122" spans="1:17" ht="15.75">
      <c r="A122" s="376" t="s">
        <v>788</v>
      </c>
      <c r="B122" s="377"/>
      <c r="C122" s="191">
        <f>C121+C98</f>
        <v>3658896</v>
      </c>
      <c r="D122" s="191">
        <f aca="true" t="shared" si="27" ref="D122:N122">D121+D98</f>
        <v>3658898</v>
      </c>
      <c r="E122" s="191">
        <f t="shared" si="27"/>
        <v>4971446</v>
      </c>
      <c r="F122" s="191">
        <f t="shared" si="27"/>
        <v>3718896</v>
      </c>
      <c r="G122" s="191">
        <f t="shared" si="27"/>
        <v>3718896</v>
      </c>
      <c r="H122" s="191">
        <f t="shared" si="27"/>
        <v>3763896</v>
      </c>
      <c r="I122" s="191">
        <f t="shared" si="27"/>
        <v>4412343</v>
      </c>
      <c r="J122" s="191">
        <f t="shared" si="27"/>
        <v>3718896</v>
      </c>
      <c r="K122" s="191">
        <f t="shared" si="27"/>
        <v>3727896</v>
      </c>
      <c r="L122" s="191">
        <f t="shared" si="27"/>
        <v>9086980</v>
      </c>
      <c r="M122" s="191">
        <f t="shared" si="27"/>
        <v>3718896</v>
      </c>
      <c r="N122" s="191">
        <f t="shared" si="27"/>
        <v>4042536</v>
      </c>
      <c r="O122" s="191">
        <f t="shared" si="12"/>
        <v>52198475</v>
      </c>
      <c r="P122" s="169"/>
      <c r="Q122" s="169">
        <f t="shared" si="13"/>
        <v>52198475</v>
      </c>
    </row>
    <row r="123" spans="1:17" ht="25.5">
      <c r="A123" s="343" t="s">
        <v>428</v>
      </c>
      <c r="B123" s="344" t="s">
        <v>789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191"/>
      <c r="P123" s="169"/>
      <c r="Q123" s="169">
        <f t="shared" si="13"/>
        <v>0</v>
      </c>
    </row>
    <row r="124" spans="1:17" ht="15">
      <c r="A124" s="350" t="s">
        <v>790</v>
      </c>
      <c r="B124" s="354" t="s">
        <v>791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191">
        <f t="shared" si="12"/>
        <v>0</v>
      </c>
      <c r="P124" s="169"/>
      <c r="Q124" s="169">
        <f t="shared" si="13"/>
        <v>0</v>
      </c>
    </row>
    <row r="125" spans="1:17" ht="15">
      <c r="A125" s="351" t="s">
        <v>792</v>
      </c>
      <c r="B125" s="354" t="s">
        <v>793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191">
        <f t="shared" si="12"/>
        <v>0</v>
      </c>
      <c r="P125" s="169"/>
      <c r="Q125" s="169">
        <f t="shared" si="13"/>
        <v>0</v>
      </c>
    </row>
    <row r="126" spans="1:17" ht="15">
      <c r="A126" s="351" t="s">
        <v>794</v>
      </c>
      <c r="B126" s="354" t="s">
        <v>795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191">
        <f t="shared" si="12"/>
        <v>0</v>
      </c>
      <c r="P126" s="169"/>
      <c r="Q126" s="169">
        <f t="shared" si="13"/>
        <v>0</v>
      </c>
    </row>
    <row r="127" spans="1:17" ht="15">
      <c r="A127" s="351" t="s">
        <v>201</v>
      </c>
      <c r="B127" s="354" t="s">
        <v>796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191">
        <f t="shared" si="12"/>
        <v>0</v>
      </c>
      <c r="P127" s="169"/>
      <c r="Q127" s="169">
        <f t="shared" si="13"/>
        <v>0</v>
      </c>
    </row>
    <row r="128" spans="1:17" ht="15">
      <c r="A128" s="351" t="s">
        <v>797</v>
      </c>
      <c r="B128" s="354" t="s">
        <v>798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191">
        <f t="shared" si="12"/>
        <v>0</v>
      </c>
      <c r="P128" s="169"/>
      <c r="Q128" s="169">
        <f t="shared" si="13"/>
        <v>0</v>
      </c>
    </row>
    <row r="129" spans="1:17" ht="15">
      <c r="A129" s="351" t="s">
        <v>799</v>
      </c>
      <c r="B129" s="354" t="s">
        <v>800</v>
      </c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191">
        <f t="shared" si="12"/>
        <v>0</v>
      </c>
      <c r="P129" s="169"/>
      <c r="Q129" s="169">
        <f t="shared" si="13"/>
        <v>0</v>
      </c>
    </row>
    <row r="130" spans="1:17" ht="15">
      <c r="A130" s="355" t="s">
        <v>801</v>
      </c>
      <c r="B130" s="378" t="s">
        <v>802</v>
      </c>
      <c r="C130" s="191">
        <f>SUM(C124:C129)</f>
        <v>0</v>
      </c>
      <c r="D130" s="191">
        <f aca="true" t="shared" si="28" ref="D130:N130">SUM(D124:D129)</f>
        <v>0</v>
      </c>
      <c r="E130" s="191">
        <f t="shared" si="28"/>
        <v>0</v>
      </c>
      <c r="F130" s="191">
        <f t="shared" si="28"/>
        <v>0</v>
      </c>
      <c r="G130" s="191">
        <f t="shared" si="28"/>
        <v>0</v>
      </c>
      <c r="H130" s="191">
        <f t="shared" si="28"/>
        <v>0</v>
      </c>
      <c r="I130" s="191">
        <f t="shared" si="28"/>
        <v>0</v>
      </c>
      <c r="J130" s="191">
        <f t="shared" si="28"/>
        <v>0</v>
      </c>
      <c r="K130" s="191">
        <f t="shared" si="28"/>
        <v>0</v>
      </c>
      <c r="L130" s="191">
        <f t="shared" si="28"/>
        <v>0</v>
      </c>
      <c r="M130" s="191">
        <f t="shared" si="28"/>
        <v>0</v>
      </c>
      <c r="N130" s="191">
        <f t="shared" si="28"/>
        <v>0</v>
      </c>
      <c r="O130" s="191">
        <f t="shared" si="12"/>
        <v>0</v>
      </c>
      <c r="P130" s="169"/>
      <c r="Q130" s="169">
        <f t="shared" si="13"/>
        <v>0</v>
      </c>
    </row>
    <row r="131" spans="1:17" ht="15">
      <c r="A131" s="351" t="s">
        <v>803</v>
      </c>
      <c r="B131" s="354" t="s">
        <v>804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191">
        <f t="shared" si="12"/>
        <v>0</v>
      </c>
      <c r="P131" s="169"/>
      <c r="Q131" s="169">
        <f t="shared" si="13"/>
        <v>0</v>
      </c>
    </row>
    <row r="132" spans="1:17" ht="30">
      <c r="A132" s="351" t="s">
        <v>805</v>
      </c>
      <c r="B132" s="354" t="s">
        <v>806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191">
        <f t="shared" si="12"/>
        <v>0</v>
      </c>
      <c r="P132" s="169"/>
      <c r="Q132" s="169">
        <f t="shared" si="13"/>
        <v>0</v>
      </c>
    </row>
    <row r="133" spans="1:17" ht="30">
      <c r="A133" s="351" t="s">
        <v>807</v>
      </c>
      <c r="B133" s="354" t="s">
        <v>808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191">
        <f t="shared" si="12"/>
        <v>0</v>
      </c>
      <c r="P133" s="169"/>
      <c r="Q133" s="169">
        <f t="shared" si="13"/>
        <v>0</v>
      </c>
    </row>
    <row r="134" spans="1:17" ht="30">
      <c r="A134" s="351" t="s">
        <v>809</v>
      </c>
      <c r="B134" s="354" t="s">
        <v>810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191">
        <f t="shared" si="12"/>
        <v>0</v>
      </c>
      <c r="P134" s="169"/>
      <c r="Q134" s="169">
        <f t="shared" si="13"/>
        <v>0</v>
      </c>
    </row>
    <row r="135" spans="1:17" ht="15">
      <c r="A135" s="351" t="s">
        <v>577</v>
      </c>
      <c r="B135" s="354" t="s">
        <v>811</v>
      </c>
      <c r="C135" s="201"/>
      <c r="D135" s="201"/>
      <c r="E135" s="201">
        <v>0</v>
      </c>
      <c r="F135" s="201"/>
      <c r="G135" s="201"/>
      <c r="H135" s="201"/>
      <c r="I135" s="201"/>
      <c r="J135" s="201"/>
      <c r="K135" s="201"/>
      <c r="L135" s="201">
        <v>3635196</v>
      </c>
      <c r="M135" s="201"/>
      <c r="N135" s="201"/>
      <c r="O135" s="191">
        <f aca="true" t="shared" si="29" ref="O135:O198">SUM(C135:N135)</f>
        <v>3635196</v>
      </c>
      <c r="P135" s="169"/>
      <c r="Q135" s="169">
        <f aca="true" t="shared" si="30" ref="Q135:Q198">O135-P135</f>
        <v>3635196</v>
      </c>
    </row>
    <row r="136" spans="1:17" ht="15">
      <c r="A136" s="358" t="s">
        <v>144</v>
      </c>
      <c r="B136" s="367" t="s">
        <v>472</v>
      </c>
      <c r="C136" s="191">
        <f>C130+C131+C132+C133+C134+C135</f>
        <v>0</v>
      </c>
      <c r="D136" s="191">
        <f aca="true" t="shared" si="31" ref="D136:N136">D130+D131+D132+D133+D134+D135</f>
        <v>0</v>
      </c>
      <c r="E136" s="191">
        <f t="shared" si="31"/>
        <v>0</v>
      </c>
      <c r="F136" s="191">
        <f t="shared" si="31"/>
        <v>0</v>
      </c>
      <c r="G136" s="191">
        <f t="shared" si="31"/>
        <v>0</v>
      </c>
      <c r="H136" s="191">
        <f t="shared" si="31"/>
        <v>0</v>
      </c>
      <c r="I136" s="191">
        <f t="shared" si="31"/>
        <v>0</v>
      </c>
      <c r="J136" s="191">
        <f t="shared" si="31"/>
        <v>0</v>
      </c>
      <c r="K136" s="191">
        <f t="shared" si="31"/>
        <v>0</v>
      </c>
      <c r="L136" s="191">
        <f t="shared" si="31"/>
        <v>3635196</v>
      </c>
      <c r="M136" s="191">
        <f t="shared" si="31"/>
        <v>0</v>
      </c>
      <c r="N136" s="191">
        <f t="shared" si="31"/>
        <v>0</v>
      </c>
      <c r="O136" s="191">
        <f t="shared" si="29"/>
        <v>3635196</v>
      </c>
      <c r="P136" s="169"/>
      <c r="Q136" s="169">
        <f t="shared" si="30"/>
        <v>3635196</v>
      </c>
    </row>
    <row r="137" spans="1:17" ht="15">
      <c r="A137" s="351" t="s">
        <v>812</v>
      </c>
      <c r="B137" s="354" t="s">
        <v>813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191">
        <f t="shared" si="29"/>
        <v>0</v>
      </c>
      <c r="P137" s="169"/>
      <c r="Q137" s="169">
        <f t="shared" si="30"/>
        <v>0</v>
      </c>
    </row>
    <row r="138" spans="1:17" ht="15">
      <c r="A138" s="351" t="s">
        <v>814</v>
      </c>
      <c r="B138" s="354" t="s">
        <v>815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191">
        <f t="shared" si="29"/>
        <v>0</v>
      </c>
      <c r="P138" s="169"/>
      <c r="Q138" s="169">
        <f t="shared" si="30"/>
        <v>0</v>
      </c>
    </row>
    <row r="139" spans="1:17" ht="15">
      <c r="A139" s="355" t="s">
        <v>816</v>
      </c>
      <c r="B139" s="378" t="s">
        <v>817</v>
      </c>
      <c r="C139" s="191">
        <f>SUM(C137:C138)</f>
        <v>0</v>
      </c>
      <c r="D139" s="191">
        <f aca="true" t="shared" si="32" ref="D139:N139">SUM(D137:D138)</f>
        <v>0</v>
      </c>
      <c r="E139" s="191">
        <f t="shared" si="32"/>
        <v>0</v>
      </c>
      <c r="F139" s="191">
        <f t="shared" si="32"/>
        <v>0</v>
      </c>
      <c r="G139" s="191">
        <f t="shared" si="32"/>
        <v>0</v>
      </c>
      <c r="H139" s="191">
        <f t="shared" si="32"/>
        <v>0</v>
      </c>
      <c r="I139" s="191">
        <f t="shared" si="32"/>
        <v>0</v>
      </c>
      <c r="J139" s="191">
        <f t="shared" si="32"/>
        <v>0</v>
      </c>
      <c r="K139" s="191">
        <f t="shared" si="32"/>
        <v>0</v>
      </c>
      <c r="L139" s="191">
        <f t="shared" si="32"/>
        <v>0</v>
      </c>
      <c r="M139" s="191">
        <f t="shared" si="32"/>
        <v>0</v>
      </c>
      <c r="N139" s="191">
        <f t="shared" si="32"/>
        <v>0</v>
      </c>
      <c r="O139" s="191">
        <f t="shared" si="29"/>
        <v>0</v>
      </c>
      <c r="P139" s="169"/>
      <c r="Q139" s="169">
        <f t="shared" si="30"/>
        <v>0</v>
      </c>
    </row>
    <row r="140" spans="1:17" ht="15">
      <c r="A140" s="351" t="s">
        <v>818</v>
      </c>
      <c r="B140" s="354" t="s">
        <v>819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191">
        <f t="shared" si="29"/>
        <v>0</v>
      </c>
      <c r="P140" s="169"/>
      <c r="Q140" s="169">
        <f t="shared" si="30"/>
        <v>0</v>
      </c>
    </row>
    <row r="141" spans="1:17" ht="15">
      <c r="A141" s="351" t="s">
        <v>820</v>
      </c>
      <c r="B141" s="354" t="s">
        <v>821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191">
        <f t="shared" si="29"/>
        <v>0</v>
      </c>
      <c r="P141" s="169"/>
      <c r="Q141" s="169">
        <f t="shared" si="30"/>
        <v>0</v>
      </c>
    </row>
    <row r="142" spans="1:17" ht="15">
      <c r="A142" s="351" t="s">
        <v>822</v>
      </c>
      <c r="B142" s="354" t="s">
        <v>823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191">
        <f t="shared" si="29"/>
        <v>0</v>
      </c>
      <c r="P142" s="169"/>
      <c r="Q142" s="169">
        <f t="shared" si="30"/>
        <v>0</v>
      </c>
    </row>
    <row r="143" spans="1:17" ht="15">
      <c r="A143" s="351" t="s">
        <v>824</v>
      </c>
      <c r="B143" s="354" t="s">
        <v>825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191">
        <f t="shared" si="29"/>
        <v>0</v>
      </c>
      <c r="P143" s="169"/>
      <c r="Q143" s="169">
        <f t="shared" si="30"/>
        <v>0</v>
      </c>
    </row>
    <row r="144" spans="1:17" ht="15">
      <c r="A144" s="351" t="s">
        <v>826</v>
      </c>
      <c r="B144" s="354" t="s">
        <v>827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191">
        <f t="shared" si="29"/>
        <v>0</v>
      </c>
      <c r="P144" s="169"/>
      <c r="Q144" s="169">
        <f t="shared" si="30"/>
        <v>0</v>
      </c>
    </row>
    <row r="145" spans="1:17" ht="15">
      <c r="A145" s="351" t="s">
        <v>828</v>
      </c>
      <c r="B145" s="354" t="s">
        <v>829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191">
        <f t="shared" si="29"/>
        <v>0</v>
      </c>
      <c r="P145" s="169"/>
      <c r="Q145" s="169">
        <f t="shared" si="30"/>
        <v>0</v>
      </c>
    </row>
    <row r="146" spans="1:17" ht="15">
      <c r="A146" s="351" t="s">
        <v>193</v>
      </c>
      <c r="B146" s="354" t="s">
        <v>830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191">
        <f t="shared" si="29"/>
        <v>0</v>
      </c>
      <c r="P146" s="169"/>
      <c r="Q146" s="169">
        <f t="shared" si="30"/>
        <v>0</v>
      </c>
    </row>
    <row r="147" spans="1:17" ht="15">
      <c r="A147" s="351" t="s">
        <v>831</v>
      </c>
      <c r="B147" s="354" t="s">
        <v>832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191">
        <f t="shared" si="29"/>
        <v>0</v>
      </c>
      <c r="P147" s="169"/>
      <c r="Q147" s="169">
        <f t="shared" si="30"/>
        <v>0</v>
      </c>
    </row>
    <row r="148" spans="1:17" ht="15">
      <c r="A148" s="355" t="s">
        <v>833</v>
      </c>
      <c r="B148" s="378" t="s">
        <v>834</v>
      </c>
      <c r="C148" s="191">
        <f>SUM(C143:C147)</f>
        <v>0</v>
      </c>
      <c r="D148" s="191">
        <f aca="true" t="shared" si="33" ref="D148:N148">SUM(D143:D147)</f>
        <v>0</v>
      </c>
      <c r="E148" s="191">
        <f t="shared" si="33"/>
        <v>0</v>
      </c>
      <c r="F148" s="191">
        <f t="shared" si="33"/>
        <v>0</v>
      </c>
      <c r="G148" s="191">
        <f t="shared" si="33"/>
        <v>0</v>
      </c>
      <c r="H148" s="191">
        <f t="shared" si="33"/>
        <v>0</v>
      </c>
      <c r="I148" s="191">
        <f t="shared" si="33"/>
        <v>0</v>
      </c>
      <c r="J148" s="191">
        <f t="shared" si="33"/>
        <v>0</v>
      </c>
      <c r="K148" s="191">
        <f t="shared" si="33"/>
        <v>0</v>
      </c>
      <c r="L148" s="191">
        <f t="shared" si="33"/>
        <v>0</v>
      </c>
      <c r="M148" s="191">
        <f t="shared" si="33"/>
        <v>0</v>
      </c>
      <c r="N148" s="191">
        <f t="shared" si="33"/>
        <v>0</v>
      </c>
      <c r="O148" s="191">
        <f t="shared" si="29"/>
        <v>0</v>
      </c>
      <c r="P148" s="169"/>
      <c r="Q148" s="169">
        <f t="shared" si="30"/>
        <v>0</v>
      </c>
    </row>
    <row r="149" spans="1:17" ht="15">
      <c r="A149" s="351" t="s">
        <v>835</v>
      </c>
      <c r="B149" s="354" t="s">
        <v>836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191">
        <f t="shared" si="29"/>
        <v>0</v>
      </c>
      <c r="P149" s="169"/>
      <c r="Q149" s="169">
        <f t="shared" si="30"/>
        <v>0</v>
      </c>
    </row>
    <row r="150" spans="1:17" ht="15">
      <c r="A150" s="358" t="s">
        <v>473</v>
      </c>
      <c r="B150" s="367" t="s">
        <v>474</v>
      </c>
      <c r="C150" s="191">
        <f>C149+C148+C142+C141+C140+C139</f>
        <v>0</v>
      </c>
      <c r="D150" s="191">
        <f aca="true" t="shared" si="34" ref="D150:N150">D149+D148+D142+D141+D140+D139</f>
        <v>0</v>
      </c>
      <c r="E150" s="191">
        <f t="shared" si="34"/>
        <v>0</v>
      </c>
      <c r="F150" s="191">
        <f t="shared" si="34"/>
        <v>0</v>
      </c>
      <c r="G150" s="191">
        <f t="shared" si="34"/>
        <v>0</v>
      </c>
      <c r="H150" s="191">
        <f t="shared" si="34"/>
        <v>0</v>
      </c>
      <c r="I150" s="191">
        <f t="shared" si="34"/>
        <v>0</v>
      </c>
      <c r="J150" s="191">
        <f t="shared" si="34"/>
        <v>0</v>
      </c>
      <c r="K150" s="191">
        <f t="shared" si="34"/>
        <v>0</v>
      </c>
      <c r="L150" s="191">
        <f t="shared" si="34"/>
        <v>0</v>
      </c>
      <c r="M150" s="191">
        <f t="shared" si="34"/>
        <v>0</v>
      </c>
      <c r="N150" s="191">
        <f t="shared" si="34"/>
        <v>0</v>
      </c>
      <c r="O150" s="191">
        <f t="shared" si="29"/>
        <v>0</v>
      </c>
      <c r="P150" s="169"/>
      <c r="Q150" s="169">
        <f t="shared" si="30"/>
        <v>0</v>
      </c>
    </row>
    <row r="151" spans="1:17" ht="15">
      <c r="A151" s="360" t="s">
        <v>837</v>
      </c>
      <c r="B151" s="354" t="s">
        <v>838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191">
        <f t="shared" si="29"/>
        <v>0</v>
      </c>
      <c r="P151" s="169"/>
      <c r="Q151" s="169">
        <f t="shared" si="30"/>
        <v>0</v>
      </c>
    </row>
    <row r="152" spans="1:17" ht="15">
      <c r="A152" s="360" t="s">
        <v>839</v>
      </c>
      <c r="B152" s="354" t="s">
        <v>840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191">
        <f t="shared" si="29"/>
        <v>0</v>
      </c>
      <c r="P152" s="169"/>
      <c r="Q152" s="169">
        <f t="shared" si="30"/>
        <v>0</v>
      </c>
    </row>
    <row r="153" spans="1:17" ht="15">
      <c r="A153" s="360" t="s">
        <v>841</v>
      </c>
      <c r="B153" s="354" t="s">
        <v>842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191">
        <f t="shared" si="29"/>
        <v>0</v>
      </c>
      <c r="P153" s="169"/>
      <c r="Q153" s="169">
        <f t="shared" si="30"/>
        <v>0</v>
      </c>
    </row>
    <row r="154" spans="1:17" ht="15">
      <c r="A154" s="360" t="s">
        <v>843</v>
      </c>
      <c r="B154" s="354" t="s">
        <v>844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191">
        <f t="shared" si="29"/>
        <v>0</v>
      </c>
      <c r="P154" s="169"/>
      <c r="Q154" s="169">
        <f t="shared" si="30"/>
        <v>0</v>
      </c>
    </row>
    <row r="155" spans="1:17" ht="15">
      <c r="A155" s="360" t="s">
        <v>845</v>
      </c>
      <c r="B155" s="354" t="s">
        <v>846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191">
        <f t="shared" si="29"/>
        <v>0</v>
      </c>
      <c r="P155" s="169"/>
      <c r="Q155" s="169">
        <f t="shared" si="30"/>
        <v>0</v>
      </c>
    </row>
    <row r="156" spans="1:17" ht="15">
      <c r="A156" s="360" t="s">
        <v>847</v>
      </c>
      <c r="B156" s="354" t="s">
        <v>848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191">
        <f t="shared" si="29"/>
        <v>0</v>
      </c>
      <c r="P156" s="169"/>
      <c r="Q156" s="169">
        <f t="shared" si="30"/>
        <v>0</v>
      </c>
    </row>
    <row r="157" spans="1:17" ht="15">
      <c r="A157" s="360" t="s">
        <v>849</v>
      </c>
      <c r="B157" s="354" t="s">
        <v>850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191">
        <f t="shared" si="29"/>
        <v>0</v>
      </c>
      <c r="P157" s="169"/>
      <c r="Q157" s="169">
        <f t="shared" si="30"/>
        <v>0</v>
      </c>
    </row>
    <row r="158" spans="1:17" ht="15">
      <c r="A158" s="360" t="s">
        <v>851</v>
      </c>
      <c r="B158" s="354" t="s">
        <v>852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191">
        <f t="shared" si="29"/>
        <v>0</v>
      </c>
      <c r="P158" s="169"/>
      <c r="Q158" s="169">
        <f t="shared" si="30"/>
        <v>0</v>
      </c>
    </row>
    <row r="159" spans="1:17" ht="15">
      <c r="A159" s="360" t="s">
        <v>853</v>
      </c>
      <c r="B159" s="354" t="s">
        <v>854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191">
        <f t="shared" si="29"/>
        <v>0</v>
      </c>
      <c r="P159" s="169"/>
      <c r="Q159" s="169">
        <f t="shared" si="30"/>
        <v>0</v>
      </c>
    </row>
    <row r="160" spans="1:17" ht="15">
      <c r="A160" s="360" t="s">
        <v>855</v>
      </c>
      <c r="B160" s="354" t="s">
        <v>856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>
        <v>1</v>
      </c>
      <c r="N160" s="201"/>
      <c r="O160" s="191">
        <f t="shared" si="29"/>
        <v>1</v>
      </c>
      <c r="P160" s="169"/>
      <c r="Q160" s="169">
        <f t="shared" si="30"/>
        <v>1</v>
      </c>
    </row>
    <row r="161" spans="1:17" ht="15">
      <c r="A161" s="362" t="s">
        <v>475</v>
      </c>
      <c r="B161" s="367" t="s">
        <v>476</v>
      </c>
      <c r="C161" s="191">
        <f>SUM(C151:C160)</f>
        <v>0</v>
      </c>
      <c r="D161" s="191">
        <f aca="true" t="shared" si="35" ref="D161:N161">SUM(D151:D160)</f>
        <v>0</v>
      </c>
      <c r="E161" s="191">
        <f t="shared" si="35"/>
        <v>0</v>
      </c>
      <c r="F161" s="191">
        <f t="shared" si="35"/>
        <v>0</v>
      </c>
      <c r="G161" s="191">
        <f t="shared" si="35"/>
        <v>0</v>
      </c>
      <c r="H161" s="191">
        <f t="shared" si="35"/>
        <v>0</v>
      </c>
      <c r="I161" s="191">
        <f t="shared" si="35"/>
        <v>0</v>
      </c>
      <c r="J161" s="191">
        <f t="shared" si="35"/>
        <v>0</v>
      </c>
      <c r="K161" s="191">
        <f t="shared" si="35"/>
        <v>0</v>
      </c>
      <c r="L161" s="191">
        <f t="shared" si="35"/>
        <v>0</v>
      </c>
      <c r="M161" s="191">
        <f t="shared" si="35"/>
        <v>1</v>
      </c>
      <c r="N161" s="191">
        <f t="shared" si="35"/>
        <v>0</v>
      </c>
      <c r="O161" s="191">
        <f t="shared" si="29"/>
        <v>1</v>
      </c>
      <c r="P161" s="169"/>
      <c r="Q161" s="169">
        <f t="shared" si="30"/>
        <v>1</v>
      </c>
    </row>
    <row r="162" spans="1:17" ht="30">
      <c r="A162" s="360" t="s">
        <v>857</v>
      </c>
      <c r="B162" s="354" t="s">
        <v>858</v>
      </c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191">
        <f t="shared" si="29"/>
        <v>0</v>
      </c>
      <c r="P162" s="169"/>
      <c r="Q162" s="169">
        <f t="shared" si="30"/>
        <v>0</v>
      </c>
    </row>
    <row r="163" spans="1:17" ht="30">
      <c r="A163" s="351" t="s">
        <v>859</v>
      </c>
      <c r="B163" s="354" t="s">
        <v>860</v>
      </c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191">
        <f t="shared" si="29"/>
        <v>0</v>
      </c>
      <c r="P163" s="169"/>
      <c r="Q163" s="169">
        <f t="shared" si="30"/>
        <v>0</v>
      </c>
    </row>
    <row r="164" spans="1:17" ht="15">
      <c r="A164" s="360" t="s">
        <v>861</v>
      </c>
      <c r="B164" s="354" t="s">
        <v>862</v>
      </c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191">
        <f t="shared" si="29"/>
        <v>0</v>
      </c>
      <c r="P164" s="169"/>
      <c r="Q164" s="169">
        <f t="shared" si="30"/>
        <v>0</v>
      </c>
    </row>
    <row r="165" spans="1:17" ht="15">
      <c r="A165" s="358" t="s">
        <v>477</v>
      </c>
      <c r="B165" s="367" t="s">
        <v>478</v>
      </c>
      <c r="C165" s="191">
        <f>SUM(C162:C164)</f>
        <v>0</v>
      </c>
      <c r="D165" s="191">
        <f aca="true" t="shared" si="36" ref="D165:N165">SUM(D162:D164)</f>
        <v>0</v>
      </c>
      <c r="E165" s="191">
        <f t="shared" si="36"/>
        <v>0</v>
      </c>
      <c r="F165" s="191">
        <f t="shared" si="36"/>
        <v>0</v>
      </c>
      <c r="G165" s="191">
        <f t="shared" si="36"/>
        <v>0</v>
      </c>
      <c r="H165" s="191">
        <f t="shared" si="36"/>
        <v>0</v>
      </c>
      <c r="I165" s="191">
        <f t="shared" si="36"/>
        <v>0</v>
      </c>
      <c r="J165" s="191">
        <f t="shared" si="36"/>
        <v>0</v>
      </c>
      <c r="K165" s="191">
        <f t="shared" si="36"/>
        <v>0</v>
      </c>
      <c r="L165" s="191">
        <f t="shared" si="36"/>
        <v>0</v>
      </c>
      <c r="M165" s="191">
        <f t="shared" si="36"/>
        <v>0</v>
      </c>
      <c r="N165" s="191">
        <f t="shared" si="36"/>
        <v>0</v>
      </c>
      <c r="O165" s="191">
        <f t="shared" si="29"/>
        <v>0</v>
      </c>
      <c r="P165" s="169"/>
      <c r="Q165" s="169">
        <f t="shared" si="30"/>
        <v>0</v>
      </c>
    </row>
    <row r="166" spans="1:17" ht="15.75">
      <c r="A166" s="365" t="s">
        <v>112</v>
      </c>
      <c r="B166" s="379"/>
      <c r="C166" s="191">
        <f>C165+C161+C150+C136</f>
        <v>0</v>
      </c>
      <c r="D166" s="191">
        <f aca="true" t="shared" si="37" ref="D166:N166">D165+D161+D150+D136</f>
        <v>0</v>
      </c>
      <c r="E166" s="191">
        <f t="shared" si="37"/>
        <v>0</v>
      </c>
      <c r="F166" s="191">
        <f t="shared" si="37"/>
        <v>0</v>
      </c>
      <c r="G166" s="191">
        <f t="shared" si="37"/>
        <v>0</v>
      </c>
      <c r="H166" s="191">
        <f t="shared" si="37"/>
        <v>0</v>
      </c>
      <c r="I166" s="191">
        <f t="shared" si="37"/>
        <v>0</v>
      </c>
      <c r="J166" s="191">
        <f t="shared" si="37"/>
        <v>0</v>
      </c>
      <c r="K166" s="191">
        <f t="shared" si="37"/>
        <v>0</v>
      </c>
      <c r="L166" s="191">
        <f t="shared" si="37"/>
        <v>3635196</v>
      </c>
      <c r="M166" s="191">
        <f t="shared" si="37"/>
        <v>1</v>
      </c>
      <c r="N166" s="191">
        <f t="shared" si="37"/>
        <v>0</v>
      </c>
      <c r="O166" s="191">
        <f t="shared" si="29"/>
        <v>3635197</v>
      </c>
      <c r="P166" s="169"/>
      <c r="Q166" s="169">
        <f t="shared" si="30"/>
        <v>3635197</v>
      </c>
    </row>
    <row r="167" spans="1:17" ht="15">
      <c r="A167" s="351" t="s">
        <v>249</v>
      </c>
      <c r="B167" s="354" t="s">
        <v>863</v>
      </c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191">
        <f t="shared" si="29"/>
        <v>0</v>
      </c>
      <c r="P167" s="169"/>
      <c r="Q167" s="169">
        <f t="shared" si="30"/>
        <v>0</v>
      </c>
    </row>
    <row r="168" spans="1:17" ht="30">
      <c r="A168" s="351" t="s">
        <v>864</v>
      </c>
      <c r="B168" s="354" t="s">
        <v>865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191">
        <f t="shared" si="29"/>
        <v>0</v>
      </c>
      <c r="P168" s="169"/>
      <c r="Q168" s="169">
        <f t="shared" si="30"/>
        <v>0</v>
      </c>
    </row>
    <row r="169" spans="1:17" ht="30">
      <c r="A169" s="351" t="s">
        <v>866</v>
      </c>
      <c r="B169" s="354" t="s">
        <v>867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191">
        <f t="shared" si="29"/>
        <v>0</v>
      </c>
      <c r="P169" s="169"/>
      <c r="Q169" s="169">
        <f t="shared" si="30"/>
        <v>0</v>
      </c>
    </row>
    <row r="170" spans="1:17" ht="30">
      <c r="A170" s="351" t="s">
        <v>868</v>
      </c>
      <c r="B170" s="354" t="s">
        <v>869</v>
      </c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191">
        <f t="shared" si="29"/>
        <v>0</v>
      </c>
      <c r="P170" s="169"/>
      <c r="Q170" s="169">
        <f t="shared" si="30"/>
        <v>0</v>
      </c>
    </row>
    <row r="171" spans="1:17" ht="15">
      <c r="A171" s="351" t="s">
        <v>870</v>
      </c>
      <c r="B171" s="354" t="s">
        <v>871</v>
      </c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191">
        <f t="shared" si="29"/>
        <v>0</v>
      </c>
      <c r="P171" s="169">
        <v>635</v>
      </c>
      <c r="Q171" s="169">
        <f t="shared" si="30"/>
        <v>-635</v>
      </c>
    </row>
    <row r="172" spans="1:17" ht="15">
      <c r="A172" s="358" t="s">
        <v>479</v>
      </c>
      <c r="B172" s="367" t="s">
        <v>480</v>
      </c>
      <c r="C172" s="191">
        <f>SUM(C167:C171)</f>
        <v>0</v>
      </c>
      <c r="D172" s="191">
        <f aca="true" t="shared" si="38" ref="D172:N172">SUM(D167:D171)</f>
        <v>0</v>
      </c>
      <c r="E172" s="191">
        <f t="shared" si="38"/>
        <v>0</v>
      </c>
      <c r="F172" s="191">
        <f t="shared" si="38"/>
        <v>0</v>
      </c>
      <c r="G172" s="191">
        <f t="shared" si="38"/>
        <v>0</v>
      </c>
      <c r="H172" s="191">
        <f t="shared" si="38"/>
        <v>0</v>
      </c>
      <c r="I172" s="191">
        <f t="shared" si="38"/>
        <v>0</v>
      </c>
      <c r="J172" s="191">
        <f t="shared" si="38"/>
        <v>0</v>
      </c>
      <c r="K172" s="191">
        <f t="shared" si="38"/>
        <v>0</v>
      </c>
      <c r="L172" s="191">
        <f t="shared" si="38"/>
        <v>0</v>
      </c>
      <c r="M172" s="191">
        <f t="shared" si="38"/>
        <v>0</v>
      </c>
      <c r="N172" s="191">
        <f t="shared" si="38"/>
        <v>0</v>
      </c>
      <c r="O172" s="191">
        <f t="shared" si="29"/>
        <v>0</v>
      </c>
      <c r="P172" s="169">
        <v>635</v>
      </c>
      <c r="Q172" s="169">
        <f t="shared" si="30"/>
        <v>-635</v>
      </c>
    </row>
    <row r="173" spans="1:17" ht="15">
      <c r="A173" s="360" t="s">
        <v>197</v>
      </c>
      <c r="B173" s="354" t="s">
        <v>872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191">
        <f t="shared" si="29"/>
        <v>0</v>
      </c>
      <c r="P173" s="169"/>
      <c r="Q173" s="169">
        <f t="shared" si="30"/>
        <v>0</v>
      </c>
    </row>
    <row r="174" spans="1:17" ht="15">
      <c r="A174" s="360" t="s">
        <v>196</v>
      </c>
      <c r="B174" s="354" t="s">
        <v>873</v>
      </c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191">
        <f t="shared" si="29"/>
        <v>0</v>
      </c>
      <c r="P174" s="169"/>
      <c r="Q174" s="169">
        <f t="shared" si="30"/>
        <v>0</v>
      </c>
    </row>
    <row r="175" spans="1:17" ht="15">
      <c r="A175" s="360" t="s">
        <v>874</v>
      </c>
      <c r="B175" s="354" t="s">
        <v>875</v>
      </c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191">
        <f t="shared" si="29"/>
        <v>0</v>
      </c>
      <c r="P175" s="169"/>
      <c r="Q175" s="169">
        <f t="shared" si="30"/>
        <v>0</v>
      </c>
    </row>
    <row r="176" spans="1:17" ht="15">
      <c r="A176" s="360" t="s">
        <v>199</v>
      </c>
      <c r="B176" s="354" t="s">
        <v>876</v>
      </c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191">
        <f t="shared" si="29"/>
        <v>0</v>
      </c>
      <c r="P176" s="169"/>
      <c r="Q176" s="169">
        <f t="shared" si="30"/>
        <v>0</v>
      </c>
    </row>
    <row r="177" spans="1:17" ht="15">
      <c r="A177" s="360" t="s">
        <v>877</v>
      </c>
      <c r="B177" s="354" t="s">
        <v>878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191">
        <f t="shared" si="29"/>
        <v>0</v>
      </c>
      <c r="P177" s="169"/>
      <c r="Q177" s="169">
        <f t="shared" si="30"/>
        <v>0</v>
      </c>
    </row>
    <row r="178" spans="1:17" ht="15">
      <c r="A178" s="358" t="s">
        <v>481</v>
      </c>
      <c r="B178" s="367" t="s">
        <v>482</v>
      </c>
      <c r="C178" s="191">
        <f>SUM(C173:C177)</f>
        <v>0</v>
      </c>
      <c r="D178" s="191">
        <f aca="true" t="shared" si="39" ref="D178:N178">SUM(D173:D177)</f>
        <v>0</v>
      </c>
      <c r="E178" s="191">
        <f t="shared" si="39"/>
        <v>0</v>
      </c>
      <c r="F178" s="191">
        <f t="shared" si="39"/>
        <v>0</v>
      </c>
      <c r="G178" s="191">
        <f t="shared" si="39"/>
        <v>0</v>
      </c>
      <c r="H178" s="191">
        <f t="shared" si="39"/>
        <v>0</v>
      </c>
      <c r="I178" s="191">
        <f t="shared" si="39"/>
        <v>0</v>
      </c>
      <c r="J178" s="191">
        <f t="shared" si="39"/>
        <v>0</v>
      </c>
      <c r="K178" s="191">
        <f t="shared" si="39"/>
        <v>0</v>
      </c>
      <c r="L178" s="191">
        <f t="shared" si="39"/>
        <v>0</v>
      </c>
      <c r="M178" s="191">
        <f t="shared" si="39"/>
        <v>0</v>
      </c>
      <c r="N178" s="191">
        <f t="shared" si="39"/>
        <v>0</v>
      </c>
      <c r="O178" s="191">
        <f t="shared" si="29"/>
        <v>0</v>
      </c>
      <c r="P178" s="169"/>
      <c r="Q178" s="169">
        <f t="shared" si="30"/>
        <v>0</v>
      </c>
    </row>
    <row r="179" spans="1:17" ht="30">
      <c r="A179" s="360" t="s">
        <v>879</v>
      </c>
      <c r="B179" s="354" t="s">
        <v>880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191">
        <f t="shared" si="29"/>
        <v>0</v>
      </c>
      <c r="P179" s="169"/>
      <c r="Q179" s="169">
        <f t="shared" si="30"/>
        <v>0</v>
      </c>
    </row>
    <row r="180" spans="1:17" ht="30">
      <c r="A180" s="351" t="s">
        <v>881</v>
      </c>
      <c r="B180" s="354" t="s">
        <v>882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191">
        <f t="shared" si="29"/>
        <v>0</v>
      </c>
      <c r="P180" s="169"/>
      <c r="Q180" s="169">
        <f t="shared" si="30"/>
        <v>0</v>
      </c>
    </row>
    <row r="181" spans="1:17" ht="15">
      <c r="A181" s="360" t="s">
        <v>883</v>
      </c>
      <c r="B181" s="354" t="s">
        <v>884</v>
      </c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191">
        <f t="shared" si="29"/>
        <v>0</v>
      </c>
      <c r="P181" s="169"/>
      <c r="Q181" s="169">
        <f t="shared" si="30"/>
        <v>0</v>
      </c>
    </row>
    <row r="182" spans="1:17" ht="15">
      <c r="A182" s="358" t="s">
        <v>483</v>
      </c>
      <c r="B182" s="367" t="s">
        <v>484</v>
      </c>
      <c r="C182" s="191">
        <f>SUM(C179:C181)</f>
        <v>0</v>
      </c>
      <c r="D182" s="191">
        <f aca="true" t="shared" si="40" ref="D182:N182">SUM(D179:D181)</f>
        <v>0</v>
      </c>
      <c r="E182" s="191">
        <f t="shared" si="40"/>
        <v>0</v>
      </c>
      <c r="F182" s="191">
        <f t="shared" si="40"/>
        <v>0</v>
      </c>
      <c r="G182" s="191">
        <f t="shared" si="40"/>
        <v>0</v>
      </c>
      <c r="H182" s="191">
        <f t="shared" si="40"/>
        <v>0</v>
      </c>
      <c r="I182" s="191">
        <f t="shared" si="40"/>
        <v>0</v>
      </c>
      <c r="J182" s="191">
        <f t="shared" si="40"/>
        <v>0</v>
      </c>
      <c r="K182" s="191">
        <f t="shared" si="40"/>
        <v>0</v>
      </c>
      <c r="L182" s="191">
        <f t="shared" si="40"/>
        <v>0</v>
      </c>
      <c r="M182" s="191">
        <f t="shared" si="40"/>
        <v>0</v>
      </c>
      <c r="N182" s="191">
        <f t="shared" si="40"/>
        <v>0</v>
      </c>
      <c r="O182" s="191">
        <f t="shared" si="29"/>
        <v>0</v>
      </c>
      <c r="P182" s="169"/>
      <c r="Q182" s="169">
        <f t="shared" si="30"/>
        <v>0</v>
      </c>
    </row>
    <row r="183" spans="1:17" ht="15.75">
      <c r="A183" s="365" t="s">
        <v>885</v>
      </c>
      <c r="B183" s="379"/>
      <c r="C183" s="191">
        <f>C182+C178+C172</f>
        <v>0</v>
      </c>
      <c r="D183" s="191">
        <f aca="true" t="shared" si="41" ref="D183:N183">D182+D178+D172</f>
        <v>0</v>
      </c>
      <c r="E183" s="191">
        <f t="shared" si="41"/>
        <v>0</v>
      </c>
      <c r="F183" s="191">
        <f t="shared" si="41"/>
        <v>0</v>
      </c>
      <c r="G183" s="191">
        <f t="shared" si="41"/>
        <v>0</v>
      </c>
      <c r="H183" s="191">
        <f t="shared" si="41"/>
        <v>0</v>
      </c>
      <c r="I183" s="191">
        <f t="shared" si="41"/>
        <v>0</v>
      </c>
      <c r="J183" s="191">
        <f t="shared" si="41"/>
        <v>0</v>
      </c>
      <c r="K183" s="191">
        <f t="shared" si="41"/>
        <v>0</v>
      </c>
      <c r="L183" s="191">
        <f t="shared" si="41"/>
        <v>0</v>
      </c>
      <c r="M183" s="191">
        <f t="shared" si="41"/>
        <v>0</v>
      </c>
      <c r="N183" s="191">
        <f t="shared" si="41"/>
        <v>0</v>
      </c>
      <c r="O183" s="191">
        <f t="shared" si="29"/>
        <v>0</v>
      </c>
      <c r="P183" s="169">
        <v>635</v>
      </c>
      <c r="Q183" s="169">
        <f t="shared" si="30"/>
        <v>-635</v>
      </c>
    </row>
    <row r="184" spans="1:17" ht="15.75">
      <c r="A184" s="380" t="s">
        <v>485</v>
      </c>
      <c r="B184" s="368" t="s">
        <v>486</v>
      </c>
      <c r="C184" s="191">
        <f>C183+C166</f>
        <v>0</v>
      </c>
      <c r="D184" s="191">
        <f aca="true" t="shared" si="42" ref="D184:N184">D183+D166</f>
        <v>0</v>
      </c>
      <c r="E184" s="191">
        <f t="shared" si="42"/>
        <v>0</v>
      </c>
      <c r="F184" s="191">
        <f t="shared" si="42"/>
        <v>0</v>
      </c>
      <c r="G184" s="191">
        <f t="shared" si="42"/>
        <v>0</v>
      </c>
      <c r="H184" s="191">
        <f t="shared" si="42"/>
        <v>0</v>
      </c>
      <c r="I184" s="191">
        <f t="shared" si="42"/>
        <v>0</v>
      </c>
      <c r="J184" s="191">
        <f t="shared" si="42"/>
        <v>0</v>
      </c>
      <c r="K184" s="191">
        <f t="shared" si="42"/>
        <v>0</v>
      </c>
      <c r="L184" s="191">
        <f t="shared" si="42"/>
        <v>3635196</v>
      </c>
      <c r="M184" s="191">
        <f t="shared" si="42"/>
        <v>1</v>
      </c>
      <c r="N184" s="191">
        <f t="shared" si="42"/>
        <v>0</v>
      </c>
      <c r="O184" s="191">
        <f t="shared" si="29"/>
        <v>3635197</v>
      </c>
      <c r="P184" s="169">
        <v>635</v>
      </c>
      <c r="Q184" s="169">
        <f t="shared" si="30"/>
        <v>3634562</v>
      </c>
    </row>
    <row r="185" spans="1:17" ht="15.75">
      <c r="A185" s="381" t="s">
        <v>886</v>
      </c>
      <c r="B185" s="382"/>
      <c r="C185" s="191">
        <f>C166-C74</f>
        <v>-3658896</v>
      </c>
      <c r="D185" s="191">
        <f aca="true" t="shared" si="43" ref="D185:N185">D166-D74</f>
        <v>-3658898</v>
      </c>
      <c r="E185" s="191">
        <f t="shared" si="43"/>
        <v>-4971446</v>
      </c>
      <c r="F185" s="191">
        <f t="shared" si="43"/>
        <v>-3718896</v>
      </c>
      <c r="G185" s="191">
        <f t="shared" si="43"/>
        <v>-3718896</v>
      </c>
      <c r="H185" s="191">
        <f t="shared" si="43"/>
        <v>-3763896</v>
      </c>
      <c r="I185" s="191">
        <f t="shared" si="43"/>
        <v>-4412343</v>
      </c>
      <c r="J185" s="191">
        <f t="shared" si="43"/>
        <v>-3718896</v>
      </c>
      <c r="K185" s="191">
        <f t="shared" si="43"/>
        <v>-3727896</v>
      </c>
      <c r="L185" s="191">
        <f t="shared" si="43"/>
        <v>-5451784</v>
      </c>
      <c r="M185" s="191">
        <f t="shared" si="43"/>
        <v>-3718895</v>
      </c>
      <c r="N185" s="191">
        <f t="shared" si="43"/>
        <v>-4042536</v>
      </c>
      <c r="O185" s="191">
        <f t="shared" si="29"/>
        <v>-48563278</v>
      </c>
      <c r="P185" s="169">
        <v>-32747</v>
      </c>
      <c r="Q185" s="169">
        <f t="shared" si="30"/>
        <v>-48530531</v>
      </c>
    </row>
    <row r="186" spans="1:17" ht="15.75">
      <c r="A186" s="381" t="s">
        <v>887</v>
      </c>
      <c r="B186" s="382"/>
      <c r="C186" s="191">
        <f>C183-C97</f>
        <v>0</v>
      </c>
      <c r="D186" s="191">
        <f aca="true" t="shared" si="44" ref="D186:N186">D183-D97</f>
        <v>0</v>
      </c>
      <c r="E186" s="191">
        <f t="shared" si="44"/>
        <v>0</v>
      </c>
      <c r="F186" s="191">
        <f t="shared" si="44"/>
        <v>0</v>
      </c>
      <c r="G186" s="191">
        <f t="shared" si="44"/>
        <v>0</v>
      </c>
      <c r="H186" s="191">
        <f t="shared" si="44"/>
        <v>0</v>
      </c>
      <c r="I186" s="191">
        <f t="shared" si="44"/>
        <v>0</v>
      </c>
      <c r="J186" s="191">
        <f t="shared" si="44"/>
        <v>0</v>
      </c>
      <c r="K186" s="191">
        <f t="shared" si="44"/>
        <v>0</v>
      </c>
      <c r="L186" s="191">
        <f t="shared" si="44"/>
        <v>0</v>
      </c>
      <c r="M186" s="191">
        <f t="shared" si="44"/>
        <v>0</v>
      </c>
      <c r="N186" s="191">
        <f t="shared" si="44"/>
        <v>0</v>
      </c>
      <c r="O186" s="191">
        <f t="shared" si="29"/>
        <v>0</v>
      </c>
      <c r="P186" s="169"/>
      <c r="Q186" s="169">
        <f t="shared" si="30"/>
        <v>0</v>
      </c>
    </row>
    <row r="187" spans="1:17" ht="15">
      <c r="A187" s="371" t="s">
        <v>888</v>
      </c>
      <c r="B187" s="351" t="s">
        <v>889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191">
        <f t="shared" si="29"/>
        <v>0</v>
      </c>
      <c r="P187" s="169"/>
      <c r="Q187" s="169">
        <f t="shared" si="30"/>
        <v>0</v>
      </c>
    </row>
    <row r="188" spans="1:17" ht="15">
      <c r="A188" s="360" t="s">
        <v>890</v>
      </c>
      <c r="B188" s="351" t="s">
        <v>891</v>
      </c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191">
        <f t="shared" si="29"/>
        <v>0</v>
      </c>
      <c r="P188" s="169"/>
      <c r="Q188" s="169">
        <f t="shared" si="30"/>
        <v>0</v>
      </c>
    </row>
    <row r="189" spans="1:17" ht="15">
      <c r="A189" s="371" t="s">
        <v>892</v>
      </c>
      <c r="B189" s="351" t="s">
        <v>893</v>
      </c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191">
        <f t="shared" si="29"/>
        <v>0</v>
      </c>
      <c r="P189" s="169"/>
      <c r="Q189" s="169">
        <f t="shared" si="30"/>
        <v>0</v>
      </c>
    </row>
    <row r="190" spans="1:17" ht="15">
      <c r="A190" s="370" t="s">
        <v>489</v>
      </c>
      <c r="B190" s="355" t="s">
        <v>490</v>
      </c>
      <c r="C190" s="191">
        <f>SUM(C187:C189)</f>
        <v>0</v>
      </c>
      <c r="D190" s="191">
        <f aca="true" t="shared" si="45" ref="D190:N190">SUM(D187:D189)</f>
        <v>0</v>
      </c>
      <c r="E190" s="191">
        <f t="shared" si="45"/>
        <v>0</v>
      </c>
      <c r="F190" s="191">
        <f t="shared" si="45"/>
        <v>0</v>
      </c>
      <c r="G190" s="191">
        <f t="shared" si="45"/>
        <v>0</v>
      </c>
      <c r="H190" s="191">
        <f t="shared" si="45"/>
        <v>0</v>
      </c>
      <c r="I190" s="191">
        <f t="shared" si="45"/>
        <v>0</v>
      </c>
      <c r="J190" s="191">
        <f t="shared" si="45"/>
        <v>0</v>
      </c>
      <c r="K190" s="191">
        <f t="shared" si="45"/>
        <v>0</v>
      </c>
      <c r="L190" s="191">
        <f t="shared" si="45"/>
        <v>0</v>
      </c>
      <c r="M190" s="191">
        <f t="shared" si="45"/>
        <v>0</v>
      </c>
      <c r="N190" s="191">
        <f t="shared" si="45"/>
        <v>0</v>
      </c>
      <c r="O190" s="191">
        <f t="shared" si="29"/>
        <v>0</v>
      </c>
      <c r="P190" s="169"/>
      <c r="Q190" s="169">
        <f t="shared" si="30"/>
        <v>0</v>
      </c>
    </row>
    <row r="191" spans="1:17" ht="15">
      <c r="A191" s="360" t="s">
        <v>894</v>
      </c>
      <c r="B191" s="351" t="s">
        <v>895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191">
        <f t="shared" si="29"/>
        <v>0</v>
      </c>
      <c r="P191" s="169"/>
      <c r="Q191" s="169">
        <f t="shared" si="30"/>
        <v>0</v>
      </c>
    </row>
    <row r="192" spans="1:17" ht="15">
      <c r="A192" s="371" t="s">
        <v>896</v>
      </c>
      <c r="B192" s="351" t="s">
        <v>897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191">
        <f t="shared" si="29"/>
        <v>0</v>
      </c>
      <c r="P192" s="169"/>
      <c r="Q192" s="169">
        <f t="shared" si="30"/>
        <v>0</v>
      </c>
    </row>
    <row r="193" spans="1:17" ht="15">
      <c r="A193" s="360" t="s">
        <v>898</v>
      </c>
      <c r="B193" s="351" t="s">
        <v>899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191">
        <f t="shared" si="29"/>
        <v>0</v>
      </c>
      <c r="P193" s="169"/>
      <c r="Q193" s="169">
        <f t="shared" si="30"/>
        <v>0</v>
      </c>
    </row>
    <row r="194" spans="1:17" ht="15">
      <c r="A194" s="371" t="s">
        <v>900</v>
      </c>
      <c r="B194" s="351" t="s">
        <v>901</v>
      </c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191">
        <f t="shared" si="29"/>
        <v>0</v>
      </c>
      <c r="P194" s="169"/>
      <c r="Q194" s="169">
        <f t="shared" si="30"/>
        <v>0</v>
      </c>
    </row>
    <row r="195" spans="1:17" ht="15">
      <c r="A195" s="372" t="s">
        <v>491</v>
      </c>
      <c r="B195" s="355" t="s">
        <v>492</v>
      </c>
      <c r="C195" s="191">
        <f>SUM(C191:C194)</f>
        <v>0</v>
      </c>
      <c r="D195" s="191">
        <f aca="true" t="shared" si="46" ref="D195:N195">SUM(D191:D194)</f>
        <v>0</v>
      </c>
      <c r="E195" s="191">
        <f t="shared" si="46"/>
        <v>0</v>
      </c>
      <c r="F195" s="191">
        <f t="shared" si="46"/>
        <v>0</v>
      </c>
      <c r="G195" s="191">
        <f t="shared" si="46"/>
        <v>0</v>
      </c>
      <c r="H195" s="191">
        <f t="shared" si="46"/>
        <v>0</v>
      </c>
      <c r="I195" s="191">
        <f t="shared" si="46"/>
        <v>0</v>
      </c>
      <c r="J195" s="191">
        <f t="shared" si="46"/>
        <v>0</v>
      </c>
      <c r="K195" s="191">
        <f t="shared" si="46"/>
        <v>0</v>
      </c>
      <c r="L195" s="191">
        <f t="shared" si="46"/>
        <v>0</v>
      </c>
      <c r="M195" s="191">
        <f t="shared" si="46"/>
        <v>0</v>
      </c>
      <c r="N195" s="191">
        <f t="shared" si="46"/>
        <v>0</v>
      </c>
      <c r="O195" s="191">
        <f t="shared" si="29"/>
        <v>0</v>
      </c>
      <c r="P195" s="169"/>
      <c r="Q195" s="169">
        <f t="shared" si="30"/>
        <v>0</v>
      </c>
    </row>
    <row r="196" spans="1:17" ht="15">
      <c r="A196" s="351" t="s">
        <v>493</v>
      </c>
      <c r="B196" s="351" t="s">
        <v>494</v>
      </c>
      <c r="C196" s="201"/>
      <c r="D196" s="201">
        <v>375216</v>
      </c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191">
        <f t="shared" si="29"/>
        <v>375216</v>
      </c>
      <c r="P196" s="169"/>
      <c r="Q196" s="169">
        <f t="shared" si="30"/>
        <v>375216</v>
      </c>
    </row>
    <row r="197" spans="1:17" ht="15">
      <c r="A197" s="351" t="s">
        <v>495</v>
      </c>
      <c r="B197" s="351" t="s">
        <v>494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191">
        <f t="shared" si="29"/>
        <v>0</v>
      </c>
      <c r="P197" s="169"/>
      <c r="Q197" s="169">
        <f t="shared" si="30"/>
        <v>0</v>
      </c>
    </row>
    <row r="198" spans="1:17" ht="15">
      <c r="A198" s="351" t="s">
        <v>496</v>
      </c>
      <c r="B198" s="351" t="s">
        <v>497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191">
        <f t="shared" si="29"/>
        <v>0</v>
      </c>
      <c r="P198" s="169"/>
      <c r="Q198" s="169">
        <f t="shared" si="30"/>
        <v>0</v>
      </c>
    </row>
    <row r="199" spans="1:17" ht="15">
      <c r="A199" s="351" t="s">
        <v>498</v>
      </c>
      <c r="B199" s="351" t="s">
        <v>497</v>
      </c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191">
        <f aca="true" t="shared" si="47" ref="O199:O214">SUM(C199:N199)</f>
        <v>0</v>
      </c>
      <c r="P199" s="169"/>
      <c r="Q199" s="169">
        <f aca="true" t="shared" si="48" ref="Q199:Q214">O199-P199</f>
        <v>0</v>
      </c>
    </row>
    <row r="200" spans="1:17" ht="15">
      <c r="A200" s="355" t="s">
        <v>499</v>
      </c>
      <c r="B200" s="355" t="s">
        <v>500</v>
      </c>
      <c r="C200" s="191">
        <f>SUM(C196:C199)</f>
        <v>0</v>
      </c>
      <c r="D200" s="191">
        <f aca="true" t="shared" si="49" ref="D200:N200">SUM(D196:D199)</f>
        <v>375216</v>
      </c>
      <c r="E200" s="191">
        <f t="shared" si="49"/>
        <v>0</v>
      </c>
      <c r="F200" s="191">
        <f t="shared" si="49"/>
        <v>0</v>
      </c>
      <c r="G200" s="191">
        <f t="shared" si="49"/>
        <v>0</v>
      </c>
      <c r="H200" s="191">
        <f t="shared" si="49"/>
        <v>0</v>
      </c>
      <c r="I200" s="191">
        <f t="shared" si="49"/>
        <v>0</v>
      </c>
      <c r="J200" s="191">
        <f t="shared" si="49"/>
        <v>0</v>
      </c>
      <c r="K200" s="191">
        <f t="shared" si="49"/>
        <v>0</v>
      </c>
      <c r="L200" s="191">
        <f t="shared" si="49"/>
        <v>0</v>
      </c>
      <c r="M200" s="191">
        <f t="shared" si="49"/>
        <v>0</v>
      </c>
      <c r="N200" s="191">
        <f t="shared" si="49"/>
        <v>0</v>
      </c>
      <c r="O200" s="191">
        <f t="shared" si="47"/>
        <v>375216</v>
      </c>
      <c r="P200" s="169"/>
      <c r="Q200" s="169">
        <f t="shared" si="48"/>
        <v>375216</v>
      </c>
    </row>
    <row r="201" spans="1:17" ht="15">
      <c r="A201" s="371" t="s">
        <v>902</v>
      </c>
      <c r="B201" s="351" t="s">
        <v>903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191">
        <f t="shared" si="47"/>
        <v>0</v>
      </c>
      <c r="P201" s="169"/>
      <c r="Q201" s="169">
        <f t="shared" si="48"/>
        <v>0</v>
      </c>
    </row>
    <row r="202" spans="1:17" ht="15">
      <c r="A202" s="371" t="s">
        <v>904</v>
      </c>
      <c r="B202" s="351" t="s">
        <v>905</v>
      </c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191">
        <f t="shared" si="47"/>
        <v>0</v>
      </c>
      <c r="P202" s="169"/>
      <c r="Q202" s="169">
        <f t="shared" si="48"/>
        <v>0</v>
      </c>
    </row>
    <row r="203" spans="1:17" ht="15">
      <c r="A203" s="371" t="s">
        <v>906</v>
      </c>
      <c r="B203" s="351" t="s">
        <v>907</v>
      </c>
      <c r="C203" s="201">
        <v>4135099</v>
      </c>
      <c r="D203" s="201">
        <v>4135099</v>
      </c>
      <c r="E203" s="201">
        <v>4135099</v>
      </c>
      <c r="F203" s="201">
        <v>4135099</v>
      </c>
      <c r="G203" s="201">
        <v>4135099</v>
      </c>
      <c r="H203" s="201">
        <v>4135099</v>
      </c>
      <c r="I203" s="201">
        <v>4135099</v>
      </c>
      <c r="J203" s="201">
        <v>4135099</v>
      </c>
      <c r="K203" s="201">
        <v>4135099</v>
      </c>
      <c r="L203" s="201">
        <v>4135099</v>
      </c>
      <c r="M203" s="201">
        <v>4135099</v>
      </c>
      <c r="N203" s="201">
        <v>4135099</v>
      </c>
      <c r="O203" s="191">
        <f t="shared" si="47"/>
        <v>49621188</v>
      </c>
      <c r="P203" s="169">
        <v>32747</v>
      </c>
      <c r="Q203" s="169">
        <f t="shared" si="48"/>
        <v>49588441</v>
      </c>
    </row>
    <row r="204" spans="1:17" ht="15">
      <c r="A204" s="371" t="s">
        <v>908</v>
      </c>
      <c r="B204" s="351" t="s">
        <v>909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191">
        <f t="shared" si="47"/>
        <v>0</v>
      </c>
      <c r="P204" s="169"/>
      <c r="Q204" s="169">
        <f t="shared" si="48"/>
        <v>0</v>
      </c>
    </row>
    <row r="205" spans="1:17" ht="15">
      <c r="A205" s="360" t="s">
        <v>910</v>
      </c>
      <c r="B205" s="351" t="s">
        <v>911</v>
      </c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191">
        <f t="shared" si="47"/>
        <v>0</v>
      </c>
      <c r="P205" s="169"/>
      <c r="Q205" s="169">
        <f t="shared" si="48"/>
        <v>0</v>
      </c>
    </row>
    <row r="206" spans="1:17" ht="15">
      <c r="A206" s="370" t="s">
        <v>501</v>
      </c>
      <c r="B206" s="355" t="s">
        <v>502</v>
      </c>
      <c r="C206" s="191">
        <f>C205+C204+C203+C202+C201+C200+C195+C190</f>
        <v>4135099</v>
      </c>
      <c r="D206" s="191">
        <f aca="true" t="shared" si="50" ref="D206:N206">D205+D204+D203+D202+D201+D200+D195+D190</f>
        <v>4510315</v>
      </c>
      <c r="E206" s="191">
        <f t="shared" si="50"/>
        <v>4135099</v>
      </c>
      <c r="F206" s="191">
        <f t="shared" si="50"/>
        <v>4135099</v>
      </c>
      <c r="G206" s="191">
        <f t="shared" si="50"/>
        <v>4135099</v>
      </c>
      <c r="H206" s="191">
        <f t="shared" si="50"/>
        <v>4135099</v>
      </c>
      <c r="I206" s="191">
        <f t="shared" si="50"/>
        <v>4135099</v>
      </c>
      <c r="J206" s="191">
        <f t="shared" si="50"/>
        <v>4135099</v>
      </c>
      <c r="K206" s="191">
        <f t="shared" si="50"/>
        <v>4135099</v>
      </c>
      <c r="L206" s="191">
        <f t="shared" si="50"/>
        <v>4135099</v>
      </c>
      <c r="M206" s="191">
        <f t="shared" si="50"/>
        <v>4135099</v>
      </c>
      <c r="N206" s="191">
        <f t="shared" si="50"/>
        <v>4135099</v>
      </c>
      <c r="O206" s="191">
        <f t="shared" si="47"/>
        <v>49996404</v>
      </c>
      <c r="P206" s="169">
        <v>32747</v>
      </c>
      <c r="Q206" s="169">
        <f t="shared" si="48"/>
        <v>49963657</v>
      </c>
    </row>
    <row r="207" spans="1:17" ht="15">
      <c r="A207" s="360" t="s">
        <v>912</v>
      </c>
      <c r="B207" s="351" t="s">
        <v>913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191">
        <f t="shared" si="47"/>
        <v>0</v>
      </c>
      <c r="P207" s="169"/>
      <c r="Q207" s="169">
        <f t="shared" si="48"/>
        <v>0</v>
      </c>
    </row>
    <row r="208" spans="1:17" ht="15">
      <c r="A208" s="360" t="s">
        <v>914</v>
      </c>
      <c r="B208" s="351" t="s">
        <v>915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191">
        <f t="shared" si="47"/>
        <v>0</v>
      </c>
      <c r="P208" s="169"/>
      <c r="Q208" s="169">
        <f t="shared" si="48"/>
        <v>0</v>
      </c>
    </row>
    <row r="209" spans="1:17" ht="15">
      <c r="A209" s="371" t="s">
        <v>916</v>
      </c>
      <c r="B209" s="351" t="s">
        <v>917</v>
      </c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191">
        <f t="shared" si="47"/>
        <v>0</v>
      </c>
      <c r="P209" s="169"/>
      <c r="Q209" s="169">
        <f t="shared" si="48"/>
        <v>0</v>
      </c>
    </row>
    <row r="210" spans="1:17" ht="15">
      <c r="A210" s="371" t="s">
        <v>918</v>
      </c>
      <c r="B210" s="351" t="s">
        <v>919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191">
        <f t="shared" si="47"/>
        <v>0</v>
      </c>
      <c r="P210" s="169"/>
      <c r="Q210" s="169">
        <f t="shared" si="48"/>
        <v>0</v>
      </c>
    </row>
    <row r="211" spans="1:17" ht="15">
      <c r="A211" s="372" t="s">
        <v>503</v>
      </c>
      <c r="B211" s="355" t="s">
        <v>504</v>
      </c>
      <c r="C211" s="191">
        <f>SUM(C207:C210)</f>
        <v>0</v>
      </c>
      <c r="D211" s="191">
        <f aca="true" t="shared" si="51" ref="D211:N211">SUM(D207:D210)</f>
        <v>0</v>
      </c>
      <c r="E211" s="191">
        <f t="shared" si="51"/>
        <v>0</v>
      </c>
      <c r="F211" s="191">
        <f t="shared" si="51"/>
        <v>0</v>
      </c>
      <c r="G211" s="191">
        <f t="shared" si="51"/>
        <v>0</v>
      </c>
      <c r="H211" s="191">
        <f t="shared" si="51"/>
        <v>0</v>
      </c>
      <c r="I211" s="191">
        <f t="shared" si="51"/>
        <v>0</v>
      </c>
      <c r="J211" s="191">
        <f t="shared" si="51"/>
        <v>0</v>
      </c>
      <c r="K211" s="191">
        <f t="shared" si="51"/>
        <v>0</v>
      </c>
      <c r="L211" s="191">
        <f t="shared" si="51"/>
        <v>0</v>
      </c>
      <c r="M211" s="191">
        <f t="shared" si="51"/>
        <v>0</v>
      </c>
      <c r="N211" s="191">
        <f t="shared" si="51"/>
        <v>0</v>
      </c>
      <c r="O211" s="191">
        <f t="shared" si="47"/>
        <v>0</v>
      </c>
      <c r="P211" s="169"/>
      <c r="Q211" s="169">
        <f t="shared" si="48"/>
        <v>0</v>
      </c>
    </row>
    <row r="212" spans="1:17" ht="15">
      <c r="A212" s="370" t="s">
        <v>168</v>
      </c>
      <c r="B212" s="355" t="s">
        <v>505</v>
      </c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191">
        <f t="shared" si="47"/>
        <v>0</v>
      </c>
      <c r="P212" s="169"/>
      <c r="Q212" s="169">
        <f t="shared" si="48"/>
        <v>0</v>
      </c>
    </row>
    <row r="213" spans="1:17" ht="15.75">
      <c r="A213" s="374" t="s">
        <v>120</v>
      </c>
      <c r="B213" s="375" t="s">
        <v>506</v>
      </c>
      <c r="C213" s="191">
        <f>C212+C211+C206</f>
        <v>4135099</v>
      </c>
      <c r="D213" s="191">
        <f aca="true" t="shared" si="52" ref="D213:N213">D212+D211+D206</f>
        <v>4510315</v>
      </c>
      <c r="E213" s="191">
        <f t="shared" si="52"/>
        <v>4135099</v>
      </c>
      <c r="F213" s="191">
        <f t="shared" si="52"/>
        <v>4135099</v>
      </c>
      <c r="G213" s="191">
        <f t="shared" si="52"/>
        <v>4135099</v>
      </c>
      <c r="H213" s="191">
        <f t="shared" si="52"/>
        <v>4135099</v>
      </c>
      <c r="I213" s="191">
        <f t="shared" si="52"/>
        <v>4135099</v>
      </c>
      <c r="J213" s="191">
        <f t="shared" si="52"/>
        <v>4135099</v>
      </c>
      <c r="K213" s="191">
        <f t="shared" si="52"/>
        <v>4135099</v>
      </c>
      <c r="L213" s="191">
        <f t="shared" si="52"/>
        <v>4135099</v>
      </c>
      <c r="M213" s="191">
        <f t="shared" si="52"/>
        <v>4135099</v>
      </c>
      <c r="N213" s="191">
        <f t="shared" si="52"/>
        <v>4135099</v>
      </c>
      <c r="O213" s="191">
        <f t="shared" si="47"/>
        <v>49996404</v>
      </c>
      <c r="P213" s="169">
        <v>32747</v>
      </c>
      <c r="Q213" s="169">
        <f t="shared" si="48"/>
        <v>49963657</v>
      </c>
    </row>
    <row r="214" spans="1:17" ht="15.75">
      <c r="A214" s="376" t="s">
        <v>920</v>
      </c>
      <c r="B214" s="377"/>
      <c r="C214" s="191">
        <f>C213+C184</f>
        <v>4135099</v>
      </c>
      <c r="D214" s="191">
        <f aca="true" t="shared" si="53" ref="D214:N214">D213+D184</f>
        <v>4510315</v>
      </c>
      <c r="E214" s="191">
        <f t="shared" si="53"/>
        <v>4135099</v>
      </c>
      <c r="F214" s="191">
        <f t="shared" si="53"/>
        <v>4135099</v>
      </c>
      <c r="G214" s="191">
        <f t="shared" si="53"/>
        <v>4135099</v>
      </c>
      <c r="H214" s="191">
        <f t="shared" si="53"/>
        <v>4135099</v>
      </c>
      <c r="I214" s="191">
        <f t="shared" si="53"/>
        <v>4135099</v>
      </c>
      <c r="J214" s="191">
        <f t="shared" si="53"/>
        <v>4135099</v>
      </c>
      <c r="K214" s="191">
        <f t="shared" si="53"/>
        <v>4135099</v>
      </c>
      <c r="L214" s="191">
        <f t="shared" si="53"/>
        <v>7770295</v>
      </c>
      <c r="M214" s="191">
        <f t="shared" si="53"/>
        <v>4135100</v>
      </c>
      <c r="N214" s="191">
        <f t="shared" si="53"/>
        <v>4135099</v>
      </c>
      <c r="O214" s="191">
        <f t="shared" si="47"/>
        <v>53631601</v>
      </c>
      <c r="P214" s="169">
        <v>33382</v>
      </c>
      <c r="Q214" s="169">
        <f t="shared" si="48"/>
        <v>53598219</v>
      </c>
    </row>
    <row r="215" spans="2:17" ht="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240"/>
      <c r="P215" s="169"/>
      <c r="Q215" s="169"/>
    </row>
    <row r="216" spans="2:17" ht="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240"/>
      <c r="P216" s="169"/>
      <c r="Q216" s="169"/>
    </row>
    <row r="217" spans="2:17" ht="1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240"/>
      <c r="P217" s="169"/>
      <c r="Q217" s="169"/>
    </row>
    <row r="218" spans="2:17" ht="1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240"/>
      <c r="P218" s="169"/>
      <c r="Q218" s="169"/>
    </row>
    <row r="219" spans="2:17" ht="1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240"/>
      <c r="P219" s="169"/>
      <c r="Q219" s="169"/>
    </row>
    <row r="220" spans="2:17" ht="1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240"/>
      <c r="P220" s="169"/>
      <c r="Q220" s="169"/>
    </row>
    <row r="221" spans="2:17" ht="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240"/>
      <c r="P221" s="169"/>
      <c r="Q221" s="169"/>
    </row>
    <row r="222" spans="2:17" ht="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240"/>
      <c r="P222" s="169"/>
      <c r="Q222" s="169"/>
    </row>
    <row r="223" spans="2:17" ht="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240"/>
      <c r="P223" s="169"/>
      <c r="Q223" s="169"/>
    </row>
    <row r="224" spans="2:17" ht="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240"/>
      <c r="P224" s="169"/>
      <c r="Q224" s="169"/>
    </row>
    <row r="225" spans="2:17" ht="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240"/>
      <c r="P225" s="169"/>
      <c r="Q225" s="169"/>
    </row>
    <row r="226" spans="2:17" ht="1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240"/>
      <c r="P226" s="169"/>
      <c r="Q226" s="169"/>
    </row>
    <row r="227" spans="2:17" ht="1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240"/>
      <c r="P227" s="169"/>
      <c r="Q227" s="169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headerFooter>
    <oddHeader>&amp;C26. melléklet a  6/2020. (VII.16.)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7"/>
  <sheetViews>
    <sheetView view="pageLayout" workbookViewId="0" topLeftCell="A1">
      <selection activeCell="I57" sqref="A1:I57"/>
    </sheetView>
  </sheetViews>
  <sheetFormatPr defaultColWidth="9.140625" defaultRowHeight="12.75"/>
  <cols>
    <col min="1" max="1" width="74.421875" style="18" customWidth="1"/>
    <col min="2" max="2" width="9.140625" style="18" customWidth="1"/>
    <col min="3" max="3" width="13.8515625" style="79" customWidth="1"/>
    <col min="4" max="4" width="12.140625" style="79" customWidth="1"/>
    <col min="5" max="5" width="13.421875" style="79" customWidth="1"/>
    <col min="6" max="6" width="10.8515625" style="79" customWidth="1"/>
    <col min="7" max="7" width="11.28125" style="79" customWidth="1"/>
    <col min="8" max="8" width="10.8515625" style="79" customWidth="1"/>
    <col min="9" max="9" width="13.421875" style="79" customWidth="1"/>
    <col min="10" max="16384" width="9.140625" style="18" customWidth="1"/>
  </cols>
  <sheetData>
    <row r="1" spans="1:6" ht="12.75">
      <c r="A1" s="209"/>
      <c r="B1" s="210"/>
      <c r="C1" s="258"/>
      <c r="D1" s="258"/>
      <c r="E1" s="258"/>
      <c r="F1" s="258"/>
    </row>
    <row r="2" spans="1:9" ht="30" customHeight="1">
      <c r="A2" s="444" t="s">
        <v>939</v>
      </c>
      <c r="B2" s="445"/>
      <c r="C2" s="445"/>
      <c r="D2" s="445"/>
      <c r="E2" s="445"/>
      <c r="F2" s="445"/>
      <c r="G2" s="445"/>
      <c r="H2" s="445"/>
      <c r="I2" s="445"/>
    </row>
    <row r="3" spans="1:9" ht="30" customHeight="1">
      <c r="A3" s="211"/>
      <c r="B3" s="212"/>
      <c r="C3" s="257"/>
      <c r="D3" s="257"/>
      <c r="E3" s="257"/>
      <c r="F3" s="257"/>
      <c r="G3" s="257"/>
      <c r="H3" s="257"/>
      <c r="I3" s="257"/>
    </row>
    <row r="5" ht="15">
      <c r="A5" s="174" t="s">
        <v>564</v>
      </c>
    </row>
    <row r="6" ht="15">
      <c r="A6" s="174"/>
    </row>
    <row r="7" spans="1:3" ht="15">
      <c r="A7" s="174"/>
      <c r="C7" s="388"/>
    </row>
    <row r="8" spans="1:9" ht="38.25">
      <c r="A8" s="213" t="s">
        <v>428</v>
      </c>
      <c r="B8" s="214" t="s">
        <v>429</v>
      </c>
      <c r="C8" s="259" t="s">
        <v>1125</v>
      </c>
      <c r="D8" s="259" t="s">
        <v>1031</v>
      </c>
      <c r="E8" s="259" t="s">
        <v>1127</v>
      </c>
      <c r="F8" s="259" t="s">
        <v>1128</v>
      </c>
      <c r="G8" s="259" t="s">
        <v>1037</v>
      </c>
      <c r="H8" s="259" t="s">
        <v>1078</v>
      </c>
      <c r="I8" s="259" t="s">
        <v>1126</v>
      </c>
    </row>
    <row r="9" spans="1:9" ht="15">
      <c r="A9" s="215" t="s">
        <v>430</v>
      </c>
      <c r="B9" s="216" t="s">
        <v>431</v>
      </c>
      <c r="C9" s="185">
        <v>54427002</v>
      </c>
      <c r="D9" s="185">
        <v>58983279</v>
      </c>
      <c r="E9" s="185">
        <v>75199505</v>
      </c>
      <c r="F9" s="185">
        <v>66430355</v>
      </c>
      <c r="G9" s="185">
        <v>71098000</v>
      </c>
      <c r="H9" s="185">
        <v>57450000</v>
      </c>
      <c r="I9" s="185">
        <v>59100000</v>
      </c>
    </row>
    <row r="10" spans="1:9" ht="15">
      <c r="A10" s="217" t="s">
        <v>432</v>
      </c>
      <c r="B10" s="216" t="s">
        <v>433</v>
      </c>
      <c r="C10" s="185">
        <v>10394469</v>
      </c>
      <c r="D10" s="185">
        <v>10616171</v>
      </c>
      <c r="E10" s="185">
        <v>13557665</v>
      </c>
      <c r="F10" s="185">
        <v>11686211</v>
      </c>
      <c r="G10" s="185">
        <v>12426000</v>
      </c>
      <c r="H10" s="185">
        <v>10400000</v>
      </c>
      <c r="I10" s="185">
        <v>9800000</v>
      </c>
    </row>
    <row r="11" spans="1:9" ht="15">
      <c r="A11" s="217" t="s">
        <v>434</v>
      </c>
      <c r="B11" s="216" t="s">
        <v>435</v>
      </c>
      <c r="C11" s="185">
        <v>41915441</v>
      </c>
      <c r="D11" s="185">
        <v>54162984</v>
      </c>
      <c r="E11" s="185">
        <v>70143015</v>
      </c>
      <c r="F11" s="185">
        <v>53870416</v>
      </c>
      <c r="G11" s="185">
        <v>65258907</v>
      </c>
      <c r="H11" s="185">
        <v>42880000</v>
      </c>
      <c r="I11" s="185">
        <v>42370000</v>
      </c>
    </row>
    <row r="12" spans="1:9" ht="15">
      <c r="A12" s="218" t="s">
        <v>436</v>
      </c>
      <c r="B12" s="216" t="s">
        <v>437</v>
      </c>
      <c r="C12" s="185">
        <v>1078200</v>
      </c>
      <c r="D12" s="185">
        <v>1618833</v>
      </c>
      <c r="E12" s="185">
        <v>1618833</v>
      </c>
      <c r="F12" s="185">
        <v>798200</v>
      </c>
      <c r="G12" s="185">
        <v>1228000</v>
      </c>
      <c r="H12" s="185">
        <v>2500000</v>
      </c>
      <c r="I12" s="185">
        <v>2500000</v>
      </c>
    </row>
    <row r="13" spans="1:9" ht="15">
      <c r="A13" s="218" t="s">
        <v>438</v>
      </c>
      <c r="B13" s="216" t="s">
        <v>439</v>
      </c>
      <c r="C13" s="185">
        <v>23465011</v>
      </c>
      <c r="D13" s="185">
        <v>26331320</v>
      </c>
      <c r="E13" s="185">
        <v>34905920</v>
      </c>
      <c r="F13" s="185">
        <v>22495314</v>
      </c>
      <c r="G13" s="185">
        <v>20147353</v>
      </c>
      <c r="H13" s="185">
        <v>10140000</v>
      </c>
      <c r="I13" s="185">
        <v>10100000</v>
      </c>
    </row>
    <row r="14" spans="1:9" ht="15.75">
      <c r="A14" s="219" t="s">
        <v>440</v>
      </c>
      <c r="B14" s="220"/>
      <c r="C14" s="260">
        <f>SUM(C9:C13)</f>
        <v>131280123</v>
      </c>
      <c r="D14" s="260">
        <f aca="true" t="shared" si="0" ref="D14:I14">SUM(D9:D13)</f>
        <v>151712587</v>
      </c>
      <c r="E14" s="260">
        <f t="shared" si="0"/>
        <v>195424938</v>
      </c>
      <c r="F14" s="260">
        <f t="shared" si="0"/>
        <v>155280496</v>
      </c>
      <c r="G14" s="260">
        <f t="shared" si="0"/>
        <v>170158260</v>
      </c>
      <c r="H14" s="260">
        <f t="shared" si="0"/>
        <v>123370000</v>
      </c>
      <c r="I14" s="260">
        <f t="shared" si="0"/>
        <v>123870000</v>
      </c>
    </row>
    <row r="15" spans="1:9" ht="15">
      <c r="A15" s="221" t="s">
        <v>139</v>
      </c>
      <c r="B15" s="216" t="s">
        <v>441</v>
      </c>
      <c r="C15" s="185">
        <v>23701402</v>
      </c>
      <c r="D15" s="185">
        <v>108752889</v>
      </c>
      <c r="E15" s="185">
        <v>209604682</v>
      </c>
      <c r="F15" s="185">
        <v>39591759</v>
      </c>
      <c r="G15" s="185">
        <v>204185943</v>
      </c>
      <c r="H15" s="185">
        <v>700000</v>
      </c>
      <c r="I15" s="185">
        <v>700000</v>
      </c>
    </row>
    <row r="16" spans="1:9" ht="15">
      <c r="A16" s="218" t="s">
        <v>442</v>
      </c>
      <c r="B16" s="216" t="s">
        <v>443</v>
      </c>
      <c r="C16" s="185">
        <v>23724436</v>
      </c>
      <c r="D16" s="185">
        <v>104899996</v>
      </c>
      <c r="E16" s="185">
        <v>104899996</v>
      </c>
      <c r="F16" s="185">
        <v>60338085</v>
      </c>
      <c r="G16" s="185">
        <v>65194488</v>
      </c>
      <c r="H16" s="185">
        <v>2540000</v>
      </c>
      <c r="I16" s="185">
        <v>2540000</v>
      </c>
    </row>
    <row r="17" spans="1:9" ht="15">
      <c r="A17" s="218" t="s">
        <v>225</v>
      </c>
      <c r="B17" s="216" t="s">
        <v>444</v>
      </c>
      <c r="C17" s="185">
        <v>0</v>
      </c>
      <c r="D17" s="185">
        <v>24806223</v>
      </c>
      <c r="E17" s="185">
        <v>24806223</v>
      </c>
      <c r="F17" s="185">
        <v>22896585</v>
      </c>
      <c r="G17" s="185">
        <v>101216499</v>
      </c>
      <c r="H17" s="185">
        <v>500000</v>
      </c>
      <c r="I17" s="185">
        <v>500000</v>
      </c>
    </row>
    <row r="18" spans="1:9" ht="15.75">
      <c r="A18" s="219" t="s">
        <v>445</v>
      </c>
      <c r="B18" s="220"/>
      <c r="C18" s="260">
        <f>SUM(C15:C17)</f>
        <v>47425838</v>
      </c>
      <c r="D18" s="260">
        <f aca="true" t="shared" si="1" ref="D18:I18">SUM(D15:D17)</f>
        <v>238459108</v>
      </c>
      <c r="E18" s="260">
        <f t="shared" si="1"/>
        <v>339310901</v>
      </c>
      <c r="F18" s="260">
        <f t="shared" si="1"/>
        <v>122826429</v>
      </c>
      <c r="G18" s="260">
        <f t="shared" si="1"/>
        <v>370596930</v>
      </c>
      <c r="H18" s="260">
        <f t="shared" si="1"/>
        <v>3740000</v>
      </c>
      <c r="I18" s="260">
        <f t="shared" si="1"/>
        <v>3740000</v>
      </c>
    </row>
    <row r="19" spans="1:9" ht="15.75">
      <c r="A19" s="222" t="s">
        <v>446</v>
      </c>
      <c r="B19" s="223" t="s">
        <v>447</v>
      </c>
      <c r="C19" s="188">
        <f>C14+C18</f>
        <v>178705961</v>
      </c>
      <c r="D19" s="188">
        <f aca="true" t="shared" si="2" ref="D19:I19">D14+D18</f>
        <v>390171695</v>
      </c>
      <c r="E19" s="188">
        <f t="shared" si="2"/>
        <v>534735839</v>
      </c>
      <c r="F19" s="188">
        <f t="shared" si="2"/>
        <v>278106925</v>
      </c>
      <c r="G19" s="188">
        <f>G14+G18</f>
        <v>540755190</v>
      </c>
      <c r="H19" s="188">
        <f t="shared" si="2"/>
        <v>127110000</v>
      </c>
      <c r="I19" s="188">
        <f t="shared" si="2"/>
        <v>127610000</v>
      </c>
    </row>
    <row r="20" spans="1:9" ht="12.75" hidden="1">
      <c r="A20" s="224" t="s">
        <v>448</v>
      </c>
      <c r="B20" s="225" t="s">
        <v>449</v>
      </c>
      <c r="C20" s="261"/>
      <c r="D20" s="261"/>
      <c r="E20" s="261"/>
      <c r="F20" s="261"/>
      <c r="G20" s="261"/>
      <c r="H20" s="261"/>
      <c r="I20" s="261"/>
    </row>
    <row r="21" spans="1:9" ht="12.75" hidden="1">
      <c r="A21" s="226" t="s">
        <v>450</v>
      </c>
      <c r="B21" s="225" t="s">
        <v>451</v>
      </c>
      <c r="C21" s="262"/>
      <c r="D21" s="262"/>
      <c r="E21" s="262"/>
      <c r="F21" s="262"/>
      <c r="G21" s="262"/>
      <c r="H21" s="262"/>
      <c r="I21" s="262"/>
    </row>
    <row r="22" spans="1:9" ht="12.75" hidden="1">
      <c r="A22" s="227" t="s">
        <v>452</v>
      </c>
      <c r="B22" s="228" t="s">
        <v>453</v>
      </c>
      <c r="C22" s="263"/>
      <c r="D22" s="263"/>
      <c r="E22" s="263"/>
      <c r="F22" s="263"/>
      <c r="G22" s="263"/>
      <c r="H22" s="263"/>
      <c r="I22" s="263"/>
    </row>
    <row r="23" spans="1:9" ht="12.75" hidden="1">
      <c r="A23" s="227" t="s">
        <v>454</v>
      </c>
      <c r="B23" s="228" t="s">
        <v>455</v>
      </c>
      <c r="C23" s="263"/>
      <c r="D23" s="263"/>
      <c r="E23" s="270"/>
      <c r="F23" s="263"/>
      <c r="G23" s="263"/>
      <c r="H23" s="263"/>
      <c r="I23" s="263"/>
    </row>
    <row r="24" spans="1:9" ht="12.75" hidden="1">
      <c r="A24" s="226" t="s">
        <v>456</v>
      </c>
      <c r="B24" s="225" t="s">
        <v>457</v>
      </c>
      <c r="C24" s="263"/>
      <c r="D24" s="263"/>
      <c r="E24" s="263"/>
      <c r="F24" s="263"/>
      <c r="G24" s="263"/>
      <c r="H24" s="263"/>
      <c r="I24" s="263"/>
    </row>
    <row r="25" spans="1:9" ht="12.75" hidden="1">
      <c r="A25" s="227" t="s">
        <v>458</v>
      </c>
      <c r="B25" s="228" t="s">
        <v>459</v>
      </c>
      <c r="C25" s="263"/>
      <c r="D25" s="263"/>
      <c r="E25" s="263"/>
      <c r="F25" s="263"/>
      <c r="G25" s="263"/>
      <c r="H25" s="263"/>
      <c r="I25" s="263"/>
    </row>
    <row r="26" spans="1:9" ht="12.75" hidden="1">
      <c r="A26" s="227" t="s">
        <v>460</v>
      </c>
      <c r="B26" s="228" t="s">
        <v>461</v>
      </c>
      <c r="C26" s="263"/>
      <c r="D26" s="263"/>
      <c r="E26" s="263"/>
      <c r="F26" s="263"/>
      <c r="G26" s="263"/>
      <c r="H26" s="263"/>
      <c r="I26" s="263"/>
    </row>
    <row r="27" spans="1:9" ht="12.75" hidden="1">
      <c r="A27" s="227" t="s">
        <v>462</v>
      </c>
      <c r="B27" s="228" t="s">
        <v>463</v>
      </c>
      <c r="C27" s="263"/>
      <c r="D27" s="263"/>
      <c r="E27" s="263"/>
      <c r="F27" s="263"/>
      <c r="G27" s="263"/>
      <c r="H27" s="263"/>
      <c r="I27" s="263"/>
    </row>
    <row r="28" spans="1:9" ht="14.25">
      <c r="A28" s="229" t="s">
        <v>464</v>
      </c>
      <c r="B28" s="217" t="s">
        <v>465</v>
      </c>
      <c r="C28" s="271">
        <v>3113651</v>
      </c>
      <c r="D28" s="271">
        <v>3080438</v>
      </c>
      <c r="E28" s="271">
        <v>3080438</v>
      </c>
      <c r="F28" s="271">
        <v>3080438</v>
      </c>
      <c r="G28" s="271">
        <v>3067044</v>
      </c>
      <c r="H28" s="271"/>
      <c r="I28" s="271"/>
    </row>
    <row r="29" spans="1:9" ht="14.25">
      <c r="A29" s="229" t="s">
        <v>466</v>
      </c>
      <c r="B29" s="217" t="s">
        <v>467</v>
      </c>
      <c r="C29" s="262"/>
      <c r="D29" s="262"/>
      <c r="E29" s="262"/>
      <c r="F29" s="262"/>
      <c r="G29" s="262"/>
      <c r="H29" s="262"/>
      <c r="I29" s="262"/>
    </row>
    <row r="30" spans="1:9" ht="12.75" hidden="1">
      <c r="A30" s="230" t="s">
        <v>160</v>
      </c>
      <c r="B30" s="228" t="s">
        <v>468</v>
      </c>
      <c r="C30" s="264"/>
      <c r="D30" s="264"/>
      <c r="E30" s="264"/>
      <c r="F30" s="264"/>
      <c r="G30" s="264"/>
      <c r="H30" s="264"/>
      <c r="I30" s="264"/>
    </row>
    <row r="31" spans="1:9" ht="15.75">
      <c r="A31" s="231" t="s">
        <v>469</v>
      </c>
      <c r="B31" s="232" t="s">
        <v>470</v>
      </c>
      <c r="C31" s="272">
        <f>SUM(C20:C30)</f>
        <v>3113651</v>
      </c>
      <c r="D31" s="272">
        <f aca="true" t="shared" si="3" ref="D31:I31">SUM(D20:D30)</f>
        <v>3080438</v>
      </c>
      <c r="E31" s="272">
        <f t="shared" si="3"/>
        <v>3080438</v>
      </c>
      <c r="F31" s="272">
        <f t="shared" si="3"/>
        <v>3080438</v>
      </c>
      <c r="G31" s="272">
        <f t="shared" si="3"/>
        <v>3067044</v>
      </c>
      <c r="H31" s="272">
        <f t="shared" si="3"/>
        <v>0</v>
      </c>
      <c r="I31" s="272">
        <f t="shared" si="3"/>
        <v>0</v>
      </c>
    </row>
    <row r="32" spans="1:9" ht="15.75">
      <c r="A32" s="233" t="s">
        <v>565</v>
      </c>
      <c r="B32" s="234"/>
      <c r="C32" s="265">
        <f>C31+C19</f>
        <v>181819612</v>
      </c>
      <c r="D32" s="265">
        <f aca="true" t="shared" si="4" ref="D32:I32">D31+D19</f>
        <v>393252133</v>
      </c>
      <c r="E32" s="265">
        <f t="shared" si="4"/>
        <v>537816277</v>
      </c>
      <c r="F32" s="265">
        <f t="shared" si="4"/>
        <v>281187363</v>
      </c>
      <c r="G32" s="265">
        <f t="shared" si="4"/>
        <v>543822234</v>
      </c>
      <c r="H32" s="265">
        <f t="shared" si="4"/>
        <v>127110000</v>
      </c>
      <c r="I32" s="265">
        <f t="shared" si="4"/>
        <v>127610000</v>
      </c>
    </row>
    <row r="33" spans="1:9" ht="38.25">
      <c r="A33" s="213" t="s">
        <v>428</v>
      </c>
      <c r="B33" s="214" t="s">
        <v>471</v>
      </c>
      <c r="C33" s="259" t="s">
        <v>1125</v>
      </c>
      <c r="D33" s="259" t="s">
        <v>1031</v>
      </c>
      <c r="E33" s="259" t="s">
        <v>1127</v>
      </c>
      <c r="F33" s="259" t="s">
        <v>1128</v>
      </c>
      <c r="G33" s="259" t="s">
        <v>1037</v>
      </c>
      <c r="H33" s="259" t="s">
        <v>1078</v>
      </c>
      <c r="I33" s="259" t="s">
        <v>1126</v>
      </c>
    </row>
    <row r="34" spans="1:9" ht="14.25">
      <c r="A34" s="217" t="s">
        <v>144</v>
      </c>
      <c r="B34" s="221" t="s">
        <v>472</v>
      </c>
      <c r="C34" s="82">
        <v>124829457</v>
      </c>
      <c r="D34" s="82">
        <v>108268949</v>
      </c>
      <c r="E34" s="82">
        <v>140420143</v>
      </c>
      <c r="F34" s="82">
        <v>125978936</v>
      </c>
      <c r="G34" s="82">
        <v>101510300</v>
      </c>
      <c r="H34" s="82">
        <v>93300000</v>
      </c>
      <c r="I34" s="82">
        <v>93300000</v>
      </c>
    </row>
    <row r="35" spans="1:9" ht="14.25">
      <c r="A35" s="217" t="s">
        <v>473</v>
      </c>
      <c r="B35" s="221" t="s">
        <v>474</v>
      </c>
      <c r="C35" s="82">
        <v>10446233</v>
      </c>
      <c r="D35" s="82">
        <v>16600000</v>
      </c>
      <c r="E35" s="82">
        <v>16232804</v>
      </c>
      <c r="F35" s="82">
        <v>11769389</v>
      </c>
      <c r="G35" s="82">
        <v>16600000</v>
      </c>
      <c r="H35" s="82">
        <v>14300000</v>
      </c>
      <c r="I35" s="82">
        <v>14300000</v>
      </c>
    </row>
    <row r="36" spans="1:9" ht="14.25">
      <c r="A36" s="218" t="s">
        <v>475</v>
      </c>
      <c r="B36" s="221" t="s">
        <v>476</v>
      </c>
      <c r="C36" s="82">
        <v>20284530</v>
      </c>
      <c r="D36" s="82">
        <v>15260808</v>
      </c>
      <c r="E36" s="82">
        <v>17468051</v>
      </c>
      <c r="F36" s="82">
        <v>16829148</v>
      </c>
      <c r="G36" s="82">
        <v>18272500</v>
      </c>
      <c r="H36" s="82">
        <v>19010000</v>
      </c>
      <c r="I36" s="82">
        <v>20010000</v>
      </c>
    </row>
    <row r="37" spans="1:9" ht="14.25">
      <c r="A37" s="217" t="s">
        <v>477</v>
      </c>
      <c r="B37" s="221" t="s">
        <v>478</v>
      </c>
      <c r="C37" s="82">
        <v>0</v>
      </c>
      <c r="D37" s="82">
        <v>0</v>
      </c>
      <c r="E37" s="82"/>
      <c r="F37" s="82"/>
      <c r="G37" s="82">
        <v>0</v>
      </c>
      <c r="H37" s="82">
        <v>0</v>
      </c>
      <c r="I37" s="82">
        <v>0</v>
      </c>
    </row>
    <row r="38" spans="1:9" ht="15.75">
      <c r="A38" s="219" t="s">
        <v>440</v>
      </c>
      <c r="B38" s="235"/>
      <c r="C38" s="266">
        <f>SUM(C34:C37)</f>
        <v>155560220</v>
      </c>
      <c r="D38" s="266">
        <f aca="true" t="shared" si="5" ref="D38:I38">SUM(D34:D37)</f>
        <v>140129757</v>
      </c>
      <c r="E38" s="266">
        <f t="shared" si="5"/>
        <v>174120998</v>
      </c>
      <c r="F38" s="266">
        <f t="shared" si="5"/>
        <v>154577473</v>
      </c>
      <c r="G38" s="266">
        <f t="shared" si="5"/>
        <v>136382800</v>
      </c>
      <c r="H38" s="266">
        <f t="shared" si="5"/>
        <v>126610000</v>
      </c>
      <c r="I38" s="266">
        <f t="shared" si="5"/>
        <v>127610000</v>
      </c>
    </row>
    <row r="39" spans="1:9" ht="14.25">
      <c r="A39" s="217" t="s">
        <v>479</v>
      </c>
      <c r="B39" s="221" t="s">
        <v>480</v>
      </c>
      <c r="C39" s="82">
        <v>125545701</v>
      </c>
      <c r="D39" s="82">
        <v>26881367</v>
      </c>
      <c r="E39" s="82">
        <v>113252702</v>
      </c>
      <c r="F39" s="82">
        <v>111439515</v>
      </c>
      <c r="G39" s="82">
        <v>63058810</v>
      </c>
      <c r="H39" s="82">
        <v>500000</v>
      </c>
      <c r="I39" s="82"/>
    </row>
    <row r="40" spans="1:9" ht="14.25">
      <c r="A40" s="217" t="s">
        <v>481</v>
      </c>
      <c r="B40" s="221" t="s">
        <v>482</v>
      </c>
      <c r="C40" s="82">
        <v>87360</v>
      </c>
      <c r="D40" s="82">
        <v>0</v>
      </c>
      <c r="E40" s="82"/>
      <c r="F40" s="82"/>
      <c r="G40" s="82">
        <v>8000000</v>
      </c>
      <c r="H40" s="82"/>
      <c r="I40" s="82"/>
    </row>
    <row r="41" spans="1:9" ht="14.25">
      <c r="A41" s="217" t="s">
        <v>483</v>
      </c>
      <c r="B41" s="221" t="s">
        <v>484</v>
      </c>
      <c r="C41" s="82">
        <v>20400</v>
      </c>
      <c r="D41" s="82">
        <v>0</v>
      </c>
      <c r="E41" s="82">
        <v>23826352</v>
      </c>
      <c r="F41" s="82">
        <v>23826352</v>
      </c>
      <c r="G41" s="82">
        <v>99474499</v>
      </c>
      <c r="H41" s="82"/>
      <c r="I41" s="82"/>
    </row>
    <row r="42" spans="1:9" ht="15.75">
      <c r="A42" s="219" t="s">
        <v>445</v>
      </c>
      <c r="B42" s="235"/>
      <c r="C42" s="266">
        <f>SUM(C39:C41)</f>
        <v>125653461</v>
      </c>
      <c r="D42" s="266">
        <f aca="true" t="shared" si="6" ref="D42:I42">SUM(D39:D41)</f>
        <v>26881367</v>
      </c>
      <c r="E42" s="266">
        <f t="shared" si="6"/>
        <v>137079054</v>
      </c>
      <c r="F42" s="266">
        <f t="shared" si="6"/>
        <v>135265867</v>
      </c>
      <c r="G42" s="266">
        <f t="shared" si="6"/>
        <v>170533309</v>
      </c>
      <c r="H42" s="266">
        <f t="shared" si="6"/>
        <v>500000</v>
      </c>
      <c r="I42" s="266">
        <f t="shared" si="6"/>
        <v>0</v>
      </c>
    </row>
    <row r="43" spans="1:9" ht="15.75">
      <c r="A43" s="236" t="s">
        <v>485</v>
      </c>
      <c r="B43" s="222" t="s">
        <v>486</v>
      </c>
      <c r="C43" s="267">
        <f>C38+C42</f>
        <v>281213681</v>
      </c>
      <c r="D43" s="267">
        <f aca="true" t="shared" si="7" ref="D43:I43">D38+D42</f>
        <v>167011124</v>
      </c>
      <c r="E43" s="267">
        <f t="shared" si="7"/>
        <v>311200052</v>
      </c>
      <c r="F43" s="267">
        <f t="shared" si="7"/>
        <v>289843340</v>
      </c>
      <c r="G43" s="267">
        <f t="shared" si="7"/>
        <v>306916109</v>
      </c>
      <c r="H43" s="267">
        <f t="shared" si="7"/>
        <v>127110000</v>
      </c>
      <c r="I43" s="267">
        <f t="shared" si="7"/>
        <v>127610000</v>
      </c>
    </row>
    <row r="44" spans="1:9" ht="15.75">
      <c r="A44" s="237" t="s">
        <v>487</v>
      </c>
      <c r="B44" s="238"/>
      <c r="C44" s="268">
        <f>C38-C14</f>
        <v>24280097</v>
      </c>
      <c r="D44" s="268">
        <f aca="true" t="shared" si="8" ref="D44:I44">D38-D14</f>
        <v>-11582830</v>
      </c>
      <c r="E44" s="268">
        <f t="shared" si="8"/>
        <v>-21303940</v>
      </c>
      <c r="F44" s="268">
        <f t="shared" si="8"/>
        <v>-703023</v>
      </c>
      <c r="G44" s="268">
        <f t="shared" si="8"/>
        <v>-33775460</v>
      </c>
      <c r="H44" s="268">
        <f t="shared" si="8"/>
        <v>3240000</v>
      </c>
      <c r="I44" s="268">
        <f t="shared" si="8"/>
        <v>3740000</v>
      </c>
    </row>
    <row r="45" spans="1:9" ht="15.75">
      <c r="A45" s="237" t="s">
        <v>488</v>
      </c>
      <c r="B45" s="238"/>
      <c r="C45" s="268">
        <f>C42-C18</f>
        <v>78227623</v>
      </c>
      <c r="D45" s="268">
        <f aca="true" t="shared" si="9" ref="D45:I45">D42-D18</f>
        <v>-211577741</v>
      </c>
      <c r="E45" s="268">
        <f t="shared" si="9"/>
        <v>-202231847</v>
      </c>
      <c r="F45" s="268">
        <f t="shared" si="9"/>
        <v>12439438</v>
      </c>
      <c r="G45" s="268">
        <f t="shared" si="9"/>
        <v>-200063621</v>
      </c>
      <c r="H45" s="268">
        <f t="shared" si="9"/>
        <v>-3240000</v>
      </c>
      <c r="I45" s="268">
        <f t="shared" si="9"/>
        <v>-3740000</v>
      </c>
    </row>
    <row r="46" spans="1:9" ht="12.75">
      <c r="A46" s="224" t="s">
        <v>489</v>
      </c>
      <c r="B46" s="225" t="s">
        <v>490</v>
      </c>
      <c r="C46" s="82"/>
      <c r="D46" s="82"/>
      <c r="E46" s="82"/>
      <c r="F46" s="82"/>
      <c r="G46" s="82"/>
      <c r="H46" s="82"/>
      <c r="I46" s="82"/>
    </row>
    <row r="47" spans="1:9" ht="12.75">
      <c r="A47" s="226" t="s">
        <v>491</v>
      </c>
      <c r="B47" s="225" t="s">
        <v>492</v>
      </c>
      <c r="C47" s="82"/>
      <c r="D47" s="82"/>
      <c r="E47" s="82"/>
      <c r="F47" s="82"/>
      <c r="G47" s="82"/>
      <c r="H47" s="82"/>
      <c r="I47" s="82"/>
    </row>
    <row r="48" spans="1:9" ht="12.75">
      <c r="A48" s="228" t="s">
        <v>493</v>
      </c>
      <c r="B48" s="228" t="s">
        <v>494</v>
      </c>
      <c r="C48" s="82">
        <v>17305170</v>
      </c>
      <c r="D48" s="82">
        <v>12752733</v>
      </c>
      <c r="E48" s="82">
        <v>13127949</v>
      </c>
      <c r="F48" s="82">
        <v>13127949</v>
      </c>
      <c r="G48" s="82">
        <v>24511711</v>
      </c>
      <c r="H48" s="82"/>
      <c r="I48" s="82"/>
    </row>
    <row r="49" spans="1:9" ht="12.75">
      <c r="A49" s="228" t="s">
        <v>495</v>
      </c>
      <c r="B49" s="228" t="s">
        <v>494</v>
      </c>
      <c r="C49" s="82">
        <v>106836548</v>
      </c>
      <c r="D49" s="82">
        <v>213488276</v>
      </c>
      <c r="E49" s="82">
        <v>213488276</v>
      </c>
      <c r="F49" s="82">
        <v>213488276</v>
      </c>
      <c r="G49" s="82">
        <v>212394414</v>
      </c>
      <c r="H49" s="82"/>
      <c r="I49" s="82"/>
    </row>
    <row r="50" spans="1:9" ht="12.75">
      <c r="A50" s="228" t="s">
        <v>496</v>
      </c>
      <c r="B50" s="228" t="s">
        <v>497</v>
      </c>
      <c r="C50" s="82"/>
      <c r="D50" s="82"/>
      <c r="E50" s="82"/>
      <c r="F50" s="82"/>
      <c r="G50" s="82"/>
      <c r="H50" s="82"/>
      <c r="I50" s="82"/>
    </row>
    <row r="51" spans="1:9" ht="12.75">
      <c r="A51" s="228" t="s">
        <v>498</v>
      </c>
      <c r="B51" s="228" t="s">
        <v>497</v>
      </c>
      <c r="C51" s="82"/>
      <c r="D51" s="82"/>
      <c r="E51" s="82"/>
      <c r="F51" s="82"/>
      <c r="G51" s="82"/>
      <c r="H51" s="82"/>
      <c r="I51" s="82"/>
    </row>
    <row r="52" spans="1:10" ht="12.75">
      <c r="A52" s="225" t="s">
        <v>499</v>
      </c>
      <c r="B52" s="225" t="s">
        <v>500</v>
      </c>
      <c r="C52" s="82">
        <f>SUM(C48:C51)</f>
        <v>124141718</v>
      </c>
      <c r="D52" s="82">
        <f aca="true" t="shared" si="10" ref="D52:J52">SUM(D48:D51)</f>
        <v>226241009</v>
      </c>
      <c r="E52" s="82">
        <f t="shared" si="10"/>
        <v>226616225</v>
      </c>
      <c r="F52" s="82">
        <f t="shared" si="10"/>
        <v>226616225</v>
      </c>
      <c r="G52" s="82">
        <f t="shared" si="10"/>
        <v>236906125</v>
      </c>
      <c r="H52" s="82">
        <f t="shared" si="10"/>
        <v>0</v>
      </c>
      <c r="I52" s="82">
        <f t="shared" si="10"/>
        <v>0</v>
      </c>
      <c r="J52" s="82">
        <f t="shared" si="10"/>
        <v>0</v>
      </c>
    </row>
    <row r="53" spans="1:9" ht="12.75">
      <c r="A53" s="224" t="s">
        <v>501</v>
      </c>
      <c r="B53" s="225" t="s">
        <v>502</v>
      </c>
      <c r="C53" s="82">
        <v>3080438</v>
      </c>
      <c r="D53" s="82">
        <v>0</v>
      </c>
      <c r="E53" s="82">
        <v>0</v>
      </c>
      <c r="F53" s="82">
        <v>3067044</v>
      </c>
      <c r="G53" s="82"/>
      <c r="H53" s="82"/>
      <c r="I53" s="82"/>
    </row>
    <row r="54" spans="1:9" ht="12.75">
      <c r="A54" s="226" t="s">
        <v>503</v>
      </c>
      <c r="B54" s="225" t="s">
        <v>504</v>
      </c>
      <c r="C54" s="82"/>
      <c r="D54" s="82"/>
      <c r="E54" s="82"/>
      <c r="F54" s="82"/>
      <c r="G54" s="82"/>
      <c r="H54" s="82"/>
      <c r="I54" s="82"/>
    </row>
    <row r="55" spans="1:9" ht="12.75">
      <c r="A55" s="224" t="s">
        <v>168</v>
      </c>
      <c r="B55" s="225" t="s">
        <v>505</v>
      </c>
      <c r="C55" s="82"/>
      <c r="D55" s="82"/>
      <c r="E55" s="82"/>
      <c r="F55" s="82"/>
      <c r="G55" s="82"/>
      <c r="H55" s="82"/>
      <c r="I55" s="82"/>
    </row>
    <row r="56" spans="1:9" ht="15.75">
      <c r="A56" s="231" t="s">
        <v>120</v>
      </c>
      <c r="B56" s="232" t="s">
        <v>506</v>
      </c>
      <c r="C56" s="267">
        <f>C46+C47+C52+C53+C54+C55</f>
        <v>127222156</v>
      </c>
      <c r="D56" s="267">
        <f aca="true" t="shared" si="11" ref="D56:I56">D46+D47+D52+D53+D54+D55</f>
        <v>226241009</v>
      </c>
      <c r="E56" s="267">
        <f t="shared" si="11"/>
        <v>226616225</v>
      </c>
      <c r="F56" s="267">
        <f t="shared" si="11"/>
        <v>229683269</v>
      </c>
      <c r="G56" s="267">
        <f t="shared" si="11"/>
        <v>236906125</v>
      </c>
      <c r="H56" s="267">
        <f t="shared" si="11"/>
        <v>0</v>
      </c>
      <c r="I56" s="267">
        <f t="shared" si="11"/>
        <v>0</v>
      </c>
    </row>
    <row r="57" spans="1:9" ht="15.75">
      <c r="A57" s="233" t="s">
        <v>566</v>
      </c>
      <c r="B57" s="234"/>
      <c r="C57" s="269">
        <f>C56+C43</f>
        <v>408435837</v>
      </c>
      <c r="D57" s="269">
        <f aca="true" t="shared" si="12" ref="D57:I57">D56+D43</f>
        <v>393252133</v>
      </c>
      <c r="E57" s="269">
        <f t="shared" si="12"/>
        <v>537816277</v>
      </c>
      <c r="F57" s="269">
        <f t="shared" si="12"/>
        <v>519526609</v>
      </c>
      <c r="G57" s="269">
        <f t="shared" si="12"/>
        <v>543822234</v>
      </c>
      <c r="H57" s="269">
        <f t="shared" si="12"/>
        <v>127110000</v>
      </c>
      <c r="I57" s="269">
        <f t="shared" si="12"/>
        <v>127610000</v>
      </c>
    </row>
  </sheetData>
  <sheetProtection/>
  <mergeCells count="1">
    <mergeCell ref="A2:I2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80" r:id="rId1"/>
  <headerFooter>
    <oddHeader>&amp;C27. melléklet a 6/2020. (VII.16.)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K27" sqref="A1:K27"/>
    </sheetView>
  </sheetViews>
  <sheetFormatPr defaultColWidth="9.140625" defaultRowHeight="12.75"/>
  <cols>
    <col min="1" max="1" width="51.421875" style="18" customWidth="1"/>
    <col min="2" max="7" width="16.7109375" style="79" customWidth="1"/>
    <col min="8" max="9" width="18.7109375" style="79" customWidth="1"/>
    <col min="10" max="10" width="18.7109375" style="79" hidden="1" customWidth="1"/>
    <col min="11" max="11" width="18.7109375" style="79" customWidth="1"/>
    <col min="12" max="16384" width="9.140625" style="18" customWidth="1"/>
  </cols>
  <sheetData>
    <row r="1" spans="1:10" s="16" customFormat="1" ht="13.5">
      <c r="A1" s="407" t="s">
        <v>276</v>
      </c>
      <c r="B1" s="408"/>
      <c r="C1" s="408"/>
      <c r="D1" s="408"/>
      <c r="E1" s="408"/>
      <c r="F1" s="408"/>
      <c r="G1" s="408"/>
      <c r="H1" s="406"/>
      <c r="I1" s="406"/>
      <c r="J1" s="406"/>
    </row>
    <row r="2" spans="1:11" ht="13.5">
      <c r="A2" s="407" t="s">
        <v>932</v>
      </c>
      <c r="B2" s="408"/>
      <c r="C2" s="408"/>
      <c r="D2" s="408"/>
      <c r="E2" s="408"/>
      <c r="F2" s="408"/>
      <c r="G2" s="408"/>
      <c r="H2" s="406"/>
      <c r="I2" s="406"/>
      <c r="J2" s="406"/>
      <c r="K2" s="18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112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6" spans="1:11" ht="73.5">
      <c r="A6" s="17" t="s">
        <v>11</v>
      </c>
      <c r="B6" s="80" t="s">
        <v>234</v>
      </c>
      <c r="C6" s="80" t="s">
        <v>235</v>
      </c>
      <c r="D6" s="80" t="s">
        <v>242</v>
      </c>
      <c r="E6" s="80" t="s">
        <v>236</v>
      </c>
      <c r="F6" s="80" t="s">
        <v>237</v>
      </c>
      <c r="G6" s="80" t="s">
        <v>238</v>
      </c>
      <c r="H6" s="81" t="s">
        <v>239</v>
      </c>
      <c r="I6" s="81" t="s">
        <v>240</v>
      </c>
      <c r="J6" s="81" t="s">
        <v>241</v>
      </c>
      <c r="K6" s="81" t="s">
        <v>241</v>
      </c>
    </row>
    <row r="7" spans="1:11" ht="15">
      <c r="A7" s="19" t="s">
        <v>164</v>
      </c>
      <c r="B7" s="82"/>
      <c r="C7" s="82"/>
      <c r="D7" s="82"/>
      <c r="E7" s="82"/>
      <c r="F7" s="82"/>
      <c r="G7" s="82"/>
      <c r="H7" s="82">
        <f aca="true" t="shared" si="0" ref="H7:J13">B7+E7</f>
        <v>0</v>
      </c>
      <c r="I7" s="82">
        <f t="shared" si="0"/>
        <v>0</v>
      </c>
      <c r="J7" s="82">
        <f t="shared" si="0"/>
        <v>0</v>
      </c>
      <c r="K7" s="82">
        <f>D7+G7</f>
        <v>0</v>
      </c>
    </row>
    <row r="8" spans="1:11" ht="15">
      <c r="A8" s="19" t="s">
        <v>157</v>
      </c>
      <c r="B8" s="82"/>
      <c r="C8" s="82"/>
      <c r="D8" s="82"/>
      <c r="E8" s="82"/>
      <c r="F8" s="82"/>
      <c r="G8" s="82"/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>D8+G8</f>
        <v>0</v>
      </c>
    </row>
    <row r="9" spans="1:11" ht="15">
      <c r="A9" s="19" t="s">
        <v>253</v>
      </c>
      <c r="B9" s="82">
        <v>3080438</v>
      </c>
      <c r="C9" s="82">
        <v>3080438</v>
      </c>
      <c r="D9" s="82">
        <v>3080438</v>
      </c>
      <c r="E9" s="82"/>
      <c r="F9" s="82"/>
      <c r="G9" s="82"/>
      <c r="H9" s="82">
        <f t="shared" si="0"/>
        <v>3080438</v>
      </c>
      <c r="I9" s="82">
        <f t="shared" si="0"/>
        <v>3080438</v>
      </c>
      <c r="J9" s="82"/>
      <c r="K9" s="82">
        <f>D9+G9</f>
        <v>3080438</v>
      </c>
    </row>
    <row r="10" spans="1:11" ht="15">
      <c r="A10" s="19" t="s">
        <v>165</v>
      </c>
      <c r="B10" s="82">
        <v>44048000</v>
      </c>
      <c r="C10" s="82">
        <v>49621188</v>
      </c>
      <c r="D10" s="82">
        <v>49621188</v>
      </c>
      <c r="E10" s="82"/>
      <c r="F10" s="82"/>
      <c r="G10" s="82"/>
      <c r="H10" s="82">
        <f>B10+E10-B10</f>
        <v>0</v>
      </c>
      <c r="I10" s="82">
        <f>C10+F10-C10</f>
        <v>0</v>
      </c>
      <c r="J10" s="82">
        <f>D10+G10-D10</f>
        <v>0</v>
      </c>
      <c r="K10" s="82">
        <f>D10+G10-D10</f>
        <v>0</v>
      </c>
    </row>
    <row r="11" spans="1:11" s="16" customFormat="1" ht="14.25">
      <c r="A11" s="128" t="s">
        <v>158</v>
      </c>
      <c r="B11" s="102">
        <f>SUM(B10)</f>
        <v>44048000</v>
      </c>
      <c r="C11" s="102">
        <f>SUM(C10)</f>
        <v>49621188</v>
      </c>
      <c r="D11" s="102">
        <f>SUM(D10)</f>
        <v>49621188</v>
      </c>
      <c r="E11" s="102"/>
      <c r="F11" s="102"/>
      <c r="G11" s="102"/>
      <c r="H11" s="82">
        <f>B11+E11-B10</f>
        <v>0</v>
      </c>
      <c r="I11" s="82">
        <f>C11+F11-C10</f>
        <v>0</v>
      </c>
      <c r="J11" s="102">
        <v>0</v>
      </c>
      <c r="K11" s="82">
        <f>D11+G11-D11</f>
        <v>0</v>
      </c>
    </row>
    <row r="12" spans="1:11" s="16" customFormat="1" ht="14.25">
      <c r="A12" s="128" t="s">
        <v>159</v>
      </c>
      <c r="B12" s="102"/>
      <c r="C12" s="102"/>
      <c r="D12" s="102"/>
      <c r="E12" s="102"/>
      <c r="F12" s="102"/>
      <c r="G12" s="102"/>
      <c r="H12" s="82">
        <f t="shared" si="0"/>
        <v>0</v>
      </c>
      <c r="I12" s="82">
        <f t="shared" si="0"/>
        <v>0</v>
      </c>
      <c r="J12" s="102">
        <f>D12+G12</f>
        <v>0</v>
      </c>
      <c r="K12" s="82">
        <f>D12+G12</f>
        <v>0</v>
      </c>
    </row>
    <row r="13" spans="1:11" ht="30">
      <c r="A13" s="19" t="s">
        <v>160</v>
      </c>
      <c r="B13" s="82"/>
      <c r="C13" s="82"/>
      <c r="D13" s="82"/>
      <c r="E13" s="82"/>
      <c r="F13" s="82"/>
      <c r="G13" s="82"/>
      <c r="H13" s="82">
        <f t="shared" si="0"/>
        <v>0</v>
      </c>
      <c r="I13" s="82">
        <f t="shared" si="0"/>
        <v>0</v>
      </c>
      <c r="J13" s="82"/>
      <c r="K13" s="82">
        <f>D13+G13</f>
        <v>0</v>
      </c>
    </row>
    <row r="14" spans="1:11" s="16" customFormat="1" ht="15.75">
      <c r="A14" s="20" t="s">
        <v>12</v>
      </c>
      <c r="B14" s="102">
        <f>SUM(B7:B12)-B10</f>
        <v>47128438</v>
      </c>
      <c r="C14" s="102">
        <f>SUM(C7:C12)-C10</f>
        <v>52701626</v>
      </c>
      <c r="D14" s="102">
        <f>SUM(D7:D12)-D10</f>
        <v>52701626</v>
      </c>
      <c r="E14" s="102">
        <f>SUM(E7:E12)</f>
        <v>0</v>
      </c>
      <c r="F14" s="102">
        <f>SUM(F7:F12)-F10</f>
        <v>0</v>
      </c>
      <c r="G14" s="102">
        <f>SUM(G7:G12)-G10</f>
        <v>0</v>
      </c>
      <c r="H14" s="102">
        <f>B14+E14-B14</f>
        <v>0</v>
      </c>
      <c r="I14" s="102">
        <f>C14+F14-C10</f>
        <v>3080438</v>
      </c>
      <c r="J14" s="102">
        <v>0</v>
      </c>
      <c r="K14" s="102">
        <f>D14+G14-D10</f>
        <v>3080438</v>
      </c>
    </row>
    <row r="15" spans="1:11" ht="15.75">
      <c r="A15" s="2"/>
      <c r="K15" s="155">
        <f>D15+G85</f>
        <v>0</v>
      </c>
    </row>
    <row r="16" spans="1:11" ht="73.5">
      <c r="A16" s="17" t="s">
        <v>11</v>
      </c>
      <c r="B16" s="80" t="s">
        <v>234</v>
      </c>
      <c r="C16" s="80" t="s">
        <v>235</v>
      </c>
      <c r="D16" s="80" t="s">
        <v>242</v>
      </c>
      <c r="E16" s="80" t="s">
        <v>236</v>
      </c>
      <c r="F16" s="80" t="s">
        <v>237</v>
      </c>
      <c r="G16" s="80" t="s">
        <v>238</v>
      </c>
      <c r="H16" s="81" t="s">
        <v>239</v>
      </c>
      <c r="I16" s="81" t="s">
        <v>240</v>
      </c>
      <c r="J16" s="81" t="s">
        <v>239</v>
      </c>
      <c r="K16" s="81" t="s">
        <v>241</v>
      </c>
    </row>
    <row r="17" spans="1:11" ht="15">
      <c r="A17" s="19" t="s">
        <v>161</v>
      </c>
      <c r="B17" s="82"/>
      <c r="C17" s="82"/>
      <c r="D17" s="82"/>
      <c r="E17" s="82"/>
      <c r="F17" s="82"/>
      <c r="G17" s="82"/>
      <c r="H17" s="82">
        <f aca="true" t="shared" si="1" ref="H17:J18">B17+E17</f>
        <v>0</v>
      </c>
      <c r="I17" s="82">
        <f t="shared" si="1"/>
        <v>0</v>
      </c>
      <c r="J17" s="82">
        <f t="shared" si="1"/>
        <v>0</v>
      </c>
      <c r="K17" s="82">
        <f aca="true" t="shared" si="2" ref="K17:K22">D17+G17</f>
        <v>0</v>
      </c>
    </row>
    <row r="18" spans="1:11" ht="15">
      <c r="A18" s="19" t="s">
        <v>162</v>
      </c>
      <c r="B18" s="82"/>
      <c r="C18" s="82"/>
      <c r="D18" s="82"/>
      <c r="E18" s="82"/>
      <c r="F18" s="82"/>
      <c r="G18" s="82"/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2"/>
        <v>0</v>
      </c>
    </row>
    <row r="19" spans="1:11" ht="15">
      <c r="A19" s="19" t="s">
        <v>254</v>
      </c>
      <c r="B19" s="82">
        <v>0</v>
      </c>
      <c r="C19" s="82">
        <v>0</v>
      </c>
      <c r="D19" s="82">
        <v>3067044</v>
      </c>
      <c r="E19" s="82"/>
      <c r="F19" s="82"/>
      <c r="G19" s="82"/>
      <c r="H19" s="82"/>
      <c r="I19" s="82">
        <f>C19+F19</f>
        <v>0</v>
      </c>
      <c r="J19" s="82"/>
      <c r="K19" s="82">
        <f t="shared" si="2"/>
        <v>3067044</v>
      </c>
    </row>
    <row r="20" spans="1:11" ht="15">
      <c r="A20" s="19" t="s">
        <v>163</v>
      </c>
      <c r="B20" s="82">
        <f aca="true" t="shared" si="3" ref="B20:K20">SUM(B21:B22)</f>
        <v>226241009</v>
      </c>
      <c r="C20" s="82">
        <f t="shared" si="3"/>
        <v>226241009</v>
      </c>
      <c r="D20" s="82">
        <f t="shared" si="3"/>
        <v>226241009</v>
      </c>
      <c r="E20" s="82">
        <f t="shared" si="3"/>
        <v>0</v>
      </c>
      <c r="F20" s="82">
        <f>SUM(F21:F22)</f>
        <v>375216</v>
      </c>
      <c r="G20" s="82">
        <f t="shared" si="3"/>
        <v>375216</v>
      </c>
      <c r="H20" s="82">
        <f t="shared" si="3"/>
        <v>226241009</v>
      </c>
      <c r="I20" s="82">
        <f t="shared" si="3"/>
        <v>226616225</v>
      </c>
      <c r="J20" s="82">
        <f t="shared" si="3"/>
        <v>226616225</v>
      </c>
      <c r="K20" s="82">
        <f t="shared" si="3"/>
        <v>226616225</v>
      </c>
    </row>
    <row r="21" spans="1:11" ht="15">
      <c r="A21" s="19" t="s">
        <v>107</v>
      </c>
      <c r="B21" s="82">
        <v>12752733</v>
      </c>
      <c r="C21" s="82">
        <v>12752733</v>
      </c>
      <c r="D21" s="82">
        <v>12752733</v>
      </c>
      <c r="E21" s="82">
        <v>0</v>
      </c>
      <c r="F21" s="82">
        <v>375216</v>
      </c>
      <c r="G21" s="82">
        <v>375216</v>
      </c>
      <c r="H21" s="82">
        <f aca="true" t="shared" si="4" ref="H21:J22">B21+E21</f>
        <v>12752733</v>
      </c>
      <c r="I21" s="82">
        <f>C21+F21</f>
        <v>13127949</v>
      </c>
      <c r="J21" s="82">
        <f t="shared" si="4"/>
        <v>13127949</v>
      </c>
      <c r="K21" s="82">
        <f t="shared" si="2"/>
        <v>13127949</v>
      </c>
    </row>
    <row r="22" spans="1:11" ht="15">
      <c r="A22" s="19" t="s">
        <v>108</v>
      </c>
      <c r="B22" s="82">
        <v>213488276</v>
      </c>
      <c r="C22" s="82">
        <v>213488276</v>
      </c>
      <c r="D22" s="82">
        <v>213488276</v>
      </c>
      <c r="E22" s="82"/>
      <c r="F22" s="82"/>
      <c r="G22" s="82"/>
      <c r="H22" s="82">
        <f t="shared" si="4"/>
        <v>213488276</v>
      </c>
      <c r="I22" s="82">
        <f>C22+F22</f>
        <v>213488276</v>
      </c>
      <c r="J22" s="82">
        <f t="shared" si="4"/>
        <v>213488276</v>
      </c>
      <c r="K22" s="82">
        <f t="shared" si="2"/>
        <v>213488276</v>
      </c>
    </row>
    <row r="23" spans="1:11" ht="15">
      <c r="A23" s="19" t="s">
        <v>165</v>
      </c>
      <c r="B23" s="82">
        <v>0</v>
      </c>
      <c r="C23" s="82">
        <v>0</v>
      </c>
      <c r="D23" s="82">
        <v>0</v>
      </c>
      <c r="E23" s="82">
        <v>33664200</v>
      </c>
      <c r="F23" s="82">
        <v>34502554</v>
      </c>
      <c r="G23" s="82">
        <v>34502554</v>
      </c>
      <c r="H23" s="82">
        <v>0</v>
      </c>
      <c r="I23" s="82">
        <v>0</v>
      </c>
      <c r="J23" s="82">
        <v>0</v>
      </c>
      <c r="K23" s="82">
        <v>0</v>
      </c>
    </row>
    <row r="24" spans="1:11" s="16" customFormat="1" ht="14.25">
      <c r="A24" s="128" t="s">
        <v>166</v>
      </c>
      <c r="B24" s="102">
        <f>B17+B18+B20+B19</f>
        <v>226241009</v>
      </c>
      <c r="C24" s="102">
        <f>C17+C18+C20+C19</f>
        <v>226241009</v>
      </c>
      <c r="D24" s="102">
        <f aca="true" t="shared" si="5" ref="D24:K24">D17+D18+D20+D19</f>
        <v>229308053</v>
      </c>
      <c r="E24" s="102">
        <f t="shared" si="5"/>
        <v>0</v>
      </c>
      <c r="F24" s="102">
        <f t="shared" si="5"/>
        <v>375216</v>
      </c>
      <c r="G24" s="102">
        <f t="shared" si="5"/>
        <v>375216</v>
      </c>
      <c r="H24" s="102">
        <f t="shared" si="5"/>
        <v>226241009</v>
      </c>
      <c r="I24" s="102">
        <f t="shared" si="5"/>
        <v>226616225</v>
      </c>
      <c r="J24" s="102">
        <f t="shared" si="5"/>
        <v>226616225</v>
      </c>
      <c r="K24" s="102">
        <f t="shared" si="5"/>
        <v>229683269</v>
      </c>
    </row>
    <row r="25" spans="1:11" s="16" customFormat="1" ht="14.25">
      <c r="A25" s="128" t="s">
        <v>167</v>
      </c>
      <c r="B25" s="102"/>
      <c r="C25" s="102"/>
      <c r="D25" s="102"/>
      <c r="E25" s="102"/>
      <c r="F25" s="102"/>
      <c r="G25" s="102"/>
      <c r="H25" s="82">
        <f aca="true" t="shared" si="6" ref="H25:J26">B25+E25</f>
        <v>0</v>
      </c>
      <c r="I25" s="82">
        <f>C25+F25</f>
        <v>0</v>
      </c>
      <c r="J25" s="82">
        <f t="shared" si="6"/>
        <v>0</v>
      </c>
      <c r="K25" s="82">
        <f>D25+G95</f>
        <v>0</v>
      </c>
    </row>
    <row r="26" spans="1:11" ht="30">
      <c r="A26" s="19" t="s">
        <v>168</v>
      </c>
      <c r="B26" s="82"/>
      <c r="C26" s="82"/>
      <c r="D26" s="82"/>
      <c r="E26" s="82"/>
      <c r="F26" s="82"/>
      <c r="G26" s="82"/>
      <c r="H26" s="82">
        <f t="shared" si="6"/>
        <v>0</v>
      </c>
      <c r="I26" s="82">
        <f>C26+F26</f>
        <v>0</v>
      </c>
      <c r="J26" s="82">
        <f t="shared" si="6"/>
        <v>0</v>
      </c>
      <c r="K26" s="82">
        <f>D26+G96</f>
        <v>0</v>
      </c>
    </row>
    <row r="27" spans="1:11" s="16" customFormat="1" ht="15.75">
      <c r="A27" s="20" t="s">
        <v>13</v>
      </c>
      <c r="B27" s="102">
        <f aca="true" t="shared" si="7" ref="B27:J27">B24+B25+B26</f>
        <v>226241009</v>
      </c>
      <c r="C27" s="102">
        <f t="shared" si="7"/>
        <v>226241009</v>
      </c>
      <c r="D27" s="102">
        <f t="shared" si="7"/>
        <v>229308053</v>
      </c>
      <c r="E27" s="102">
        <f t="shared" si="7"/>
        <v>0</v>
      </c>
      <c r="F27" s="102">
        <f t="shared" si="7"/>
        <v>375216</v>
      </c>
      <c r="G27" s="102">
        <f t="shared" si="7"/>
        <v>375216</v>
      </c>
      <c r="H27" s="102">
        <f t="shared" si="7"/>
        <v>226241009</v>
      </c>
      <c r="I27" s="102">
        <f>C27+F27</f>
        <v>226616225</v>
      </c>
      <c r="J27" s="102">
        <f t="shared" si="7"/>
        <v>226616225</v>
      </c>
      <c r="K27" s="102">
        <f>D27+G27</f>
        <v>229683269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&amp;C3. melléklet a 6/2020. (VII.16.) önkormányzati rendelethez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53"/>
  <sheetViews>
    <sheetView view="pageLayout" workbookViewId="0" topLeftCell="A1">
      <selection activeCell="D153" sqref="A1:D153"/>
    </sheetView>
  </sheetViews>
  <sheetFormatPr defaultColWidth="9.140625" defaultRowHeight="12.75"/>
  <cols>
    <col min="1" max="1" width="85.8515625" style="0" customWidth="1"/>
    <col min="2" max="2" width="25.8515625" style="0" customWidth="1"/>
    <col min="3" max="3" width="25.140625" style="0" customWidth="1"/>
    <col min="4" max="4" width="20.7109375" style="0" customWidth="1"/>
  </cols>
  <sheetData>
    <row r="1" ht="12.75">
      <c r="A1" s="239"/>
    </row>
    <row r="2" spans="1:8" ht="24" customHeight="1">
      <c r="A2" s="443" t="s">
        <v>940</v>
      </c>
      <c r="B2" s="408"/>
      <c r="C2" s="408"/>
      <c r="D2" s="408"/>
      <c r="E2" s="111"/>
      <c r="F2" s="116"/>
      <c r="G2" s="116"/>
      <c r="H2" s="116"/>
    </row>
    <row r="3" spans="1:8" ht="24" customHeight="1">
      <c r="A3" s="168"/>
      <c r="B3" s="111"/>
      <c r="C3" s="111"/>
      <c r="D3" s="111"/>
      <c r="E3" s="111"/>
      <c r="F3" s="116"/>
      <c r="G3" s="116"/>
      <c r="H3" s="116"/>
    </row>
    <row r="4" spans="1:5" ht="15">
      <c r="A4" s="240" t="s">
        <v>570</v>
      </c>
      <c r="B4" s="169"/>
      <c r="C4" s="169"/>
      <c r="D4" s="169"/>
      <c r="E4" s="169"/>
    </row>
    <row r="5" spans="1:5" ht="26.25">
      <c r="A5" s="191" t="s">
        <v>102</v>
      </c>
      <c r="B5" s="241" t="s">
        <v>507</v>
      </c>
      <c r="C5" s="241" t="s">
        <v>508</v>
      </c>
      <c r="D5" s="241" t="s">
        <v>509</v>
      </c>
      <c r="E5" s="169"/>
    </row>
    <row r="6" spans="1:5" ht="15">
      <c r="A6" s="279" t="s">
        <v>510</v>
      </c>
      <c r="B6" s="280"/>
      <c r="C6" s="280"/>
      <c r="D6" s="280"/>
      <c r="E6" s="169"/>
    </row>
    <row r="7" spans="1:5" ht="15">
      <c r="A7" s="170" t="s">
        <v>308</v>
      </c>
      <c r="B7" s="171"/>
      <c r="C7" s="171"/>
      <c r="D7" s="171">
        <f>B7-C7</f>
        <v>0</v>
      </c>
      <c r="E7" s="169"/>
    </row>
    <row r="8" spans="1:5" ht="15">
      <c r="A8" s="242" t="s">
        <v>511</v>
      </c>
      <c r="B8" s="171"/>
      <c r="C8" s="171"/>
      <c r="D8" s="171">
        <f aca="true" t="shared" si="0" ref="D8:D70">B8-C8</f>
        <v>0</v>
      </c>
      <c r="E8" s="169"/>
    </row>
    <row r="9" spans="1:5" ht="15">
      <c r="A9" s="242" t="s">
        <v>512</v>
      </c>
      <c r="B9" s="171"/>
      <c r="C9" s="171"/>
      <c r="D9" s="171">
        <f t="shared" si="0"/>
        <v>0</v>
      </c>
      <c r="E9" s="169"/>
    </row>
    <row r="10" spans="1:5" ht="15">
      <c r="A10" s="242" t="s">
        <v>513</v>
      </c>
      <c r="B10" s="171"/>
      <c r="C10" s="171"/>
      <c r="D10" s="171">
        <f t="shared" si="0"/>
        <v>0</v>
      </c>
      <c r="E10" s="169"/>
    </row>
    <row r="11" spans="1:5" ht="15">
      <c r="A11" s="242" t="s">
        <v>514</v>
      </c>
      <c r="B11" s="171"/>
      <c r="C11" s="171"/>
      <c r="D11" s="171">
        <f t="shared" si="0"/>
        <v>0</v>
      </c>
      <c r="E11" s="169"/>
    </row>
    <row r="12" spans="1:5" ht="15">
      <c r="A12" s="242" t="s">
        <v>515</v>
      </c>
      <c r="B12" s="171"/>
      <c r="C12" s="171"/>
      <c r="D12" s="171">
        <f t="shared" si="0"/>
        <v>0</v>
      </c>
      <c r="E12" s="169"/>
    </row>
    <row r="13" spans="1:5" ht="15">
      <c r="A13" s="242" t="s">
        <v>516</v>
      </c>
      <c r="B13" s="171"/>
      <c r="C13" s="171"/>
      <c r="D13" s="171">
        <f t="shared" si="0"/>
        <v>0</v>
      </c>
      <c r="E13" s="169"/>
    </row>
    <row r="14" spans="1:5" s="387" customFormat="1" ht="15">
      <c r="A14" s="172" t="s">
        <v>309</v>
      </c>
      <c r="B14" s="274">
        <f>SUM(B15:B19)</f>
        <v>15297860</v>
      </c>
      <c r="C14" s="274">
        <f>SUM(C15:C19)</f>
        <v>14313202</v>
      </c>
      <c r="D14" s="173">
        <f>SUM(D15:D19)</f>
        <v>984658</v>
      </c>
      <c r="E14" s="240"/>
    </row>
    <row r="15" spans="1:5" ht="15">
      <c r="A15" s="242" t="s">
        <v>511</v>
      </c>
      <c r="B15" s="273"/>
      <c r="C15" s="273"/>
      <c r="D15" s="171">
        <f t="shared" si="0"/>
        <v>0</v>
      </c>
      <c r="E15" s="169"/>
    </row>
    <row r="16" spans="1:5" ht="15">
      <c r="A16" s="242" t="s">
        <v>1079</v>
      </c>
      <c r="B16" s="273"/>
      <c r="C16" s="273"/>
      <c r="D16" s="171">
        <f t="shared" si="0"/>
        <v>0</v>
      </c>
      <c r="E16" s="169"/>
    </row>
    <row r="17" spans="1:5" ht="15">
      <c r="A17" s="242" t="s">
        <v>513</v>
      </c>
      <c r="B17" s="273"/>
      <c r="C17" s="273"/>
      <c r="D17" s="171">
        <f t="shared" si="0"/>
        <v>0</v>
      </c>
      <c r="E17" s="169"/>
    </row>
    <row r="18" spans="1:5" ht="15">
      <c r="A18" s="242" t="s">
        <v>514</v>
      </c>
      <c r="B18" s="273">
        <v>1500000</v>
      </c>
      <c r="C18" s="273">
        <v>515342</v>
      </c>
      <c r="D18" s="171">
        <f t="shared" si="0"/>
        <v>984658</v>
      </c>
      <c r="E18" s="169"/>
    </row>
    <row r="19" spans="1:5" ht="15">
      <c r="A19" s="242" t="s">
        <v>515</v>
      </c>
      <c r="B19" s="273">
        <f>13257860+540000</f>
        <v>13797860</v>
      </c>
      <c r="C19" s="273">
        <f>13257860+540000</f>
        <v>13797860</v>
      </c>
      <c r="D19" s="171">
        <f t="shared" si="0"/>
        <v>0</v>
      </c>
      <c r="E19" s="169"/>
    </row>
    <row r="20" spans="1:5" ht="15">
      <c r="A20" s="242" t="s">
        <v>516</v>
      </c>
      <c r="B20" s="273"/>
      <c r="C20" s="273"/>
      <c r="D20" s="171">
        <f t="shared" si="0"/>
        <v>0</v>
      </c>
      <c r="E20" s="169"/>
    </row>
    <row r="21" spans="1:5" ht="15">
      <c r="A21" s="170" t="s">
        <v>310</v>
      </c>
      <c r="B21" s="273"/>
      <c r="C21" s="273"/>
      <c r="D21" s="171">
        <f t="shared" si="0"/>
        <v>0</v>
      </c>
      <c r="E21" s="169"/>
    </row>
    <row r="22" spans="1:5" ht="15">
      <c r="A22" s="242" t="s">
        <v>511</v>
      </c>
      <c r="B22" s="273"/>
      <c r="C22" s="273"/>
      <c r="D22" s="171">
        <f t="shared" si="0"/>
        <v>0</v>
      </c>
      <c r="E22" s="169"/>
    </row>
    <row r="23" spans="1:5" ht="15">
      <c r="A23" s="242" t="s">
        <v>1079</v>
      </c>
      <c r="B23" s="171"/>
      <c r="C23" s="171"/>
      <c r="D23" s="171">
        <f t="shared" si="0"/>
        <v>0</v>
      </c>
      <c r="E23" s="169"/>
    </row>
    <row r="24" spans="1:5" ht="15">
      <c r="A24" s="242" t="s">
        <v>513</v>
      </c>
      <c r="B24" s="171"/>
      <c r="C24" s="171"/>
      <c r="D24" s="171">
        <f t="shared" si="0"/>
        <v>0</v>
      </c>
      <c r="E24" s="169"/>
    </row>
    <row r="25" spans="1:5" ht="15">
      <c r="A25" s="242" t="s">
        <v>514</v>
      </c>
      <c r="B25" s="171"/>
      <c r="C25" s="171"/>
      <c r="D25" s="171">
        <f t="shared" si="0"/>
        <v>0</v>
      </c>
      <c r="E25" s="169"/>
    </row>
    <row r="26" spans="1:5" ht="15">
      <c r="A26" s="242" t="s">
        <v>515</v>
      </c>
      <c r="B26" s="171"/>
      <c r="C26" s="171"/>
      <c r="D26" s="171">
        <f t="shared" si="0"/>
        <v>0</v>
      </c>
      <c r="E26" s="169"/>
    </row>
    <row r="27" spans="1:5" ht="15">
      <c r="A27" s="242" t="s">
        <v>516</v>
      </c>
      <c r="B27" s="171"/>
      <c r="C27" s="171"/>
      <c r="D27" s="171">
        <f t="shared" si="0"/>
        <v>0</v>
      </c>
      <c r="E27" s="169"/>
    </row>
    <row r="28" spans="1:5" s="383" customFormat="1" ht="15">
      <c r="A28" s="170" t="s">
        <v>311</v>
      </c>
      <c r="B28" s="273">
        <f aca="true" t="shared" si="1" ref="B28:D29">B7+B14+B21</f>
        <v>15297860</v>
      </c>
      <c r="C28" s="273">
        <f t="shared" si="1"/>
        <v>14313202</v>
      </c>
      <c r="D28" s="273">
        <f t="shared" si="1"/>
        <v>984658</v>
      </c>
      <c r="E28" s="169"/>
    </row>
    <row r="29" spans="1:5" s="383" customFormat="1" ht="15">
      <c r="A29" s="242" t="s">
        <v>511</v>
      </c>
      <c r="B29" s="273">
        <f t="shared" si="1"/>
        <v>0</v>
      </c>
      <c r="C29" s="273">
        <f t="shared" si="1"/>
        <v>0</v>
      </c>
      <c r="D29" s="273">
        <f t="shared" si="1"/>
        <v>0</v>
      </c>
      <c r="E29" s="169"/>
    </row>
    <row r="30" spans="1:5" s="383" customFormat="1" ht="15">
      <c r="A30" s="242" t="s">
        <v>1079</v>
      </c>
      <c r="B30" s="273">
        <f>B9+B16+B23</f>
        <v>0</v>
      </c>
      <c r="C30" s="273"/>
      <c r="D30" s="273">
        <f t="shared" si="0"/>
        <v>0</v>
      </c>
      <c r="E30" s="169"/>
    </row>
    <row r="31" spans="1:5" s="383" customFormat="1" ht="15">
      <c r="A31" s="242" t="s">
        <v>513</v>
      </c>
      <c r="B31" s="273">
        <f>B10+B17+B24</f>
        <v>0</v>
      </c>
      <c r="C31" s="273">
        <f>C10+C17+C24</f>
        <v>0</v>
      </c>
      <c r="D31" s="273">
        <f>D10+D17+D24</f>
        <v>0</v>
      </c>
      <c r="E31" s="169"/>
    </row>
    <row r="32" spans="1:5" s="383" customFormat="1" ht="15">
      <c r="A32" s="242" t="s">
        <v>514</v>
      </c>
      <c r="B32" s="273">
        <f>B18+B25+B11</f>
        <v>1500000</v>
      </c>
      <c r="C32" s="273">
        <f>C18+C25+C11</f>
        <v>515342</v>
      </c>
      <c r="D32" s="273">
        <f>D18+D25+D11</f>
        <v>984658</v>
      </c>
      <c r="E32" s="169"/>
    </row>
    <row r="33" spans="1:5" s="383" customFormat="1" ht="15">
      <c r="A33" s="242" t="s">
        <v>515</v>
      </c>
      <c r="B33" s="273">
        <f aca="true" t="shared" si="2" ref="B33:D34">B12+B19+B26</f>
        <v>13797860</v>
      </c>
      <c r="C33" s="273">
        <f t="shared" si="2"/>
        <v>13797860</v>
      </c>
      <c r="D33" s="273">
        <f t="shared" si="2"/>
        <v>0</v>
      </c>
      <c r="E33" s="169"/>
    </row>
    <row r="34" spans="1:5" s="383" customFormat="1" ht="15">
      <c r="A34" s="242" t="s">
        <v>517</v>
      </c>
      <c r="B34" s="273">
        <f t="shared" si="2"/>
        <v>0</v>
      </c>
      <c r="C34" s="273">
        <f t="shared" si="2"/>
        <v>0</v>
      </c>
      <c r="D34" s="273">
        <f t="shared" si="2"/>
        <v>0</v>
      </c>
      <c r="E34" s="169"/>
    </row>
    <row r="35" spans="1:5" ht="15">
      <c r="A35" s="170" t="s">
        <v>312</v>
      </c>
      <c r="B35" s="273">
        <f>SUM(B36:B39)</f>
        <v>1900196436</v>
      </c>
      <c r="C35" s="273">
        <f>SUM(C36:C39)</f>
        <v>359545145</v>
      </c>
      <c r="D35" s="273">
        <f>SUM(D36:D39)</f>
        <v>1540651291</v>
      </c>
      <c r="E35" s="169"/>
    </row>
    <row r="36" spans="1:5" ht="15">
      <c r="A36" s="242" t="s">
        <v>511</v>
      </c>
      <c r="B36" s="171"/>
      <c r="C36" s="171"/>
      <c r="D36" s="171">
        <f t="shared" si="0"/>
        <v>0</v>
      </c>
      <c r="E36" s="169"/>
    </row>
    <row r="37" spans="1:5" ht="15">
      <c r="A37" s="242" t="s">
        <v>1079</v>
      </c>
      <c r="B37" s="171">
        <f>62566117+570000+171395088+1483000+890050248+289601+294979806+6861920</f>
        <v>1428195780</v>
      </c>
      <c r="C37" s="171">
        <f>43102383+177957+193424225+30428836</f>
        <v>267133401</v>
      </c>
      <c r="D37" s="171">
        <f t="shared" si="0"/>
        <v>1161062379</v>
      </c>
      <c r="E37" s="169"/>
    </row>
    <row r="38" spans="1:5" ht="15">
      <c r="A38" s="242" t="s">
        <v>513</v>
      </c>
      <c r="B38" s="171">
        <f>1927926+4834994+15775891+87625000+222764812+1364000+206000+28321113+45200897</f>
        <v>408020633</v>
      </c>
      <c r="C38" s="171">
        <f>5326986+6930000+49994531+11114825+4897222</f>
        <v>78263564</v>
      </c>
      <c r="D38" s="171">
        <f t="shared" si="0"/>
        <v>329757069</v>
      </c>
      <c r="E38" s="169"/>
    </row>
    <row r="39" spans="1:5" ht="15">
      <c r="A39" s="242" t="s">
        <v>514</v>
      </c>
      <c r="B39" s="171">
        <f>6614458+1221000+1442465+4069000+35588000+168000+14877100</f>
        <v>63980023</v>
      </c>
      <c r="C39" s="171">
        <f>751795+12054205+1342180</f>
        <v>14148180</v>
      </c>
      <c r="D39" s="171">
        <f t="shared" si="0"/>
        <v>49831843</v>
      </c>
      <c r="E39" s="169"/>
    </row>
    <row r="40" spans="1:5" ht="15">
      <c r="A40" s="242" t="s">
        <v>515</v>
      </c>
      <c r="B40" s="171"/>
      <c r="C40" s="171"/>
      <c r="D40" s="171">
        <f t="shared" si="0"/>
        <v>0</v>
      </c>
      <c r="E40" s="169"/>
    </row>
    <row r="41" spans="1:5" ht="15">
      <c r="A41" s="242" t="s">
        <v>517</v>
      </c>
      <c r="B41" s="171"/>
      <c r="C41" s="171"/>
      <c r="D41" s="171">
        <f t="shared" si="0"/>
        <v>0</v>
      </c>
      <c r="E41" s="169"/>
    </row>
    <row r="42" spans="1:5" ht="15">
      <c r="A42" s="170" t="s">
        <v>313</v>
      </c>
      <c r="B42" s="171">
        <f>SUM(B43:B48)</f>
        <v>104003355</v>
      </c>
      <c r="C42" s="171">
        <f>SUM(C43:C48)</f>
        <v>79698970</v>
      </c>
      <c r="D42" s="171">
        <f t="shared" si="0"/>
        <v>24304385</v>
      </c>
      <c r="E42" s="169"/>
    </row>
    <row r="43" spans="1:5" ht="15">
      <c r="A43" s="242" t="s">
        <v>511</v>
      </c>
      <c r="B43" s="171"/>
      <c r="C43" s="171"/>
      <c r="D43" s="171">
        <f t="shared" si="0"/>
        <v>0</v>
      </c>
      <c r="E43" s="169"/>
    </row>
    <row r="44" spans="1:5" ht="15">
      <c r="A44" s="242" t="s">
        <v>1079</v>
      </c>
      <c r="B44" s="273">
        <v>8035735</v>
      </c>
      <c r="C44" s="273">
        <v>4342484</v>
      </c>
      <c r="D44" s="171">
        <f t="shared" si="0"/>
        <v>3693251</v>
      </c>
      <c r="E44" s="169"/>
    </row>
    <row r="45" spans="1:5" ht="15">
      <c r="A45" s="242" t="s">
        <v>513</v>
      </c>
      <c r="B45" s="273">
        <f>816220+33074042+9240000</f>
        <v>43130262</v>
      </c>
      <c r="C45" s="273">
        <v>27157172</v>
      </c>
      <c r="D45" s="171">
        <f t="shared" si="0"/>
        <v>15973090</v>
      </c>
      <c r="E45" s="169"/>
    </row>
    <row r="46" spans="1:5" ht="15">
      <c r="A46" s="242" t="s">
        <v>514</v>
      </c>
      <c r="B46" s="273">
        <v>5604143</v>
      </c>
      <c r="C46" s="273">
        <v>966099</v>
      </c>
      <c r="D46" s="171">
        <f t="shared" si="0"/>
        <v>4638044</v>
      </c>
      <c r="E46" s="169"/>
    </row>
    <row r="47" spans="1:5" ht="15">
      <c r="A47" s="242" t="s">
        <v>515</v>
      </c>
      <c r="B47" s="273">
        <f>5504223+1349965+215300+2143415+11431189+3214664+1798614+14287500+3011167+4277178</f>
        <v>47233215</v>
      </c>
      <c r="C47" s="273">
        <f>42956037+4277178</f>
        <v>47233215</v>
      </c>
      <c r="D47" s="171">
        <f t="shared" si="0"/>
        <v>0</v>
      </c>
      <c r="E47" s="169"/>
    </row>
    <row r="48" spans="1:5" ht="15">
      <c r="A48" s="242" t="s">
        <v>517</v>
      </c>
      <c r="B48" s="273"/>
      <c r="C48" s="273"/>
      <c r="D48" s="171">
        <f t="shared" si="0"/>
        <v>0</v>
      </c>
      <c r="E48" s="169"/>
    </row>
    <row r="49" spans="1:5" ht="15">
      <c r="A49" s="170" t="s">
        <v>314</v>
      </c>
      <c r="B49" s="171"/>
      <c r="C49" s="171"/>
      <c r="D49" s="171">
        <f t="shared" si="0"/>
        <v>0</v>
      </c>
      <c r="E49" s="169"/>
    </row>
    <row r="50" spans="1:5" ht="15">
      <c r="A50" s="242" t="s">
        <v>511</v>
      </c>
      <c r="B50" s="171"/>
      <c r="C50" s="171"/>
      <c r="D50" s="171">
        <f t="shared" si="0"/>
        <v>0</v>
      </c>
      <c r="E50" s="169"/>
    </row>
    <row r="51" spans="1:5" ht="15">
      <c r="A51" s="242" t="s">
        <v>1079</v>
      </c>
      <c r="B51" s="98"/>
      <c r="C51" s="98"/>
      <c r="D51" s="171">
        <f t="shared" si="0"/>
        <v>0</v>
      </c>
      <c r="E51" s="169"/>
    </row>
    <row r="52" spans="1:5" ht="15">
      <c r="A52" s="242" t="s">
        <v>513</v>
      </c>
      <c r="B52" s="98"/>
      <c r="C52" s="98"/>
      <c r="D52" s="171">
        <f t="shared" si="0"/>
        <v>0</v>
      </c>
      <c r="E52" s="169"/>
    </row>
    <row r="53" spans="1:5" ht="15">
      <c r="A53" s="242" t="s">
        <v>514</v>
      </c>
      <c r="B53" s="98"/>
      <c r="C53" s="98"/>
      <c r="D53" s="171">
        <f t="shared" si="0"/>
        <v>0</v>
      </c>
      <c r="E53" s="169"/>
    </row>
    <row r="54" spans="1:5" ht="15">
      <c r="A54" s="242" t="s">
        <v>515</v>
      </c>
      <c r="B54" s="171"/>
      <c r="C54" s="171"/>
      <c r="D54" s="171">
        <f t="shared" si="0"/>
        <v>0</v>
      </c>
      <c r="E54" s="169"/>
    </row>
    <row r="55" spans="1:5" ht="15">
      <c r="A55" s="242" t="s">
        <v>517</v>
      </c>
      <c r="B55" s="171"/>
      <c r="C55" s="171"/>
      <c r="D55" s="171">
        <f t="shared" si="0"/>
        <v>0</v>
      </c>
      <c r="E55" s="169"/>
    </row>
    <row r="56" spans="1:5" ht="15">
      <c r="A56" s="170" t="s">
        <v>315</v>
      </c>
      <c r="B56" s="273">
        <v>37484858</v>
      </c>
      <c r="C56" s="273"/>
      <c r="D56" s="171">
        <f t="shared" si="0"/>
        <v>37484858</v>
      </c>
      <c r="E56" s="169"/>
    </row>
    <row r="57" spans="1:5" ht="15">
      <c r="A57" s="170" t="s">
        <v>316</v>
      </c>
      <c r="B57" s="273"/>
      <c r="C57" s="273"/>
      <c r="D57" s="171">
        <f t="shared" si="0"/>
        <v>0</v>
      </c>
      <c r="E57" s="169"/>
    </row>
    <row r="58" spans="1:5" ht="15">
      <c r="A58" s="172" t="s">
        <v>317</v>
      </c>
      <c r="B58" s="274">
        <f>B35+B42+B49+B56+B57</f>
        <v>2041684649</v>
      </c>
      <c r="C58" s="274">
        <f>C35+C42+C49+C56+C57</f>
        <v>439244115</v>
      </c>
      <c r="D58" s="173">
        <f t="shared" si="0"/>
        <v>1602440534</v>
      </c>
      <c r="E58" s="169"/>
    </row>
    <row r="59" spans="1:5" ht="15">
      <c r="A59" s="244" t="s">
        <v>511</v>
      </c>
      <c r="B59" s="274">
        <f aca="true" t="shared" si="3" ref="B59:D61">B36+B43+B50</f>
        <v>0</v>
      </c>
      <c r="C59" s="274">
        <f t="shared" si="3"/>
        <v>0</v>
      </c>
      <c r="D59" s="274">
        <f t="shared" si="3"/>
        <v>0</v>
      </c>
      <c r="E59" s="169"/>
    </row>
    <row r="60" spans="1:5" ht="15">
      <c r="A60" s="244" t="s">
        <v>512</v>
      </c>
      <c r="B60" s="274">
        <f>B37++B44</f>
        <v>1436231515</v>
      </c>
      <c r="C60" s="274">
        <f>C30+C37+C44</f>
        <v>271475885</v>
      </c>
      <c r="D60" s="274">
        <f t="shared" si="3"/>
        <v>1164755630</v>
      </c>
      <c r="E60" s="169"/>
    </row>
    <row r="61" spans="1:5" ht="15">
      <c r="A61" s="244" t="s">
        <v>513</v>
      </c>
      <c r="B61" s="274">
        <f>B31+B38+B45</f>
        <v>451150895</v>
      </c>
      <c r="C61" s="274">
        <f>C31+C39+C45</f>
        <v>41305352</v>
      </c>
      <c r="D61" s="274">
        <f t="shared" si="3"/>
        <v>345730159</v>
      </c>
      <c r="E61" s="169"/>
    </row>
    <row r="62" spans="1:5" ht="15">
      <c r="A62" s="244" t="s">
        <v>514</v>
      </c>
      <c r="B62" s="274">
        <f>B18+B39+B46</f>
        <v>71084166</v>
      </c>
      <c r="C62" s="274">
        <f>C18+C39+C46</f>
        <v>15629621</v>
      </c>
      <c r="D62" s="274">
        <f>D39+D53+D46</f>
        <v>54469887</v>
      </c>
      <c r="E62" s="169"/>
    </row>
    <row r="63" spans="1:5" ht="15">
      <c r="A63" s="244" t="s">
        <v>515</v>
      </c>
      <c r="B63" s="274">
        <f>B40+B47</f>
        <v>47233215</v>
      </c>
      <c r="C63" s="274">
        <f aca="true" t="shared" si="4" ref="B63:D64">C40+C47+C54</f>
        <v>47233215</v>
      </c>
      <c r="D63" s="274">
        <f t="shared" si="4"/>
        <v>0</v>
      </c>
      <c r="E63" s="169"/>
    </row>
    <row r="64" spans="1:5" ht="15">
      <c r="A64" s="244" t="s">
        <v>517</v>
      </c>
      <c r="B64" s="274">
        <f t="shared" si="4"/>
        <v>0</v>
      </c>
      <c r="C64" s="274">
        <f t="shared" si="4"/>
        <v>0</v>
      </c>
      <c r="D64" s="274">
        <f t="shared" si="4"/>
        <v>0</v>
      </c>
      <c r="E64" s="169"/>
    </row>
    <row r="65" spans="1:5" ht="15">
      <c r="A65" s="170" t="s">
        <v>318</v>
      </c>
      <c r="B65" s="171">
        <f>B70+B69+B68</f>
        <v>515580</v>
      </c>
      <c r="C65" s="171">
        <f>C70+C69+C68</f>
        <v>0</v>
      </c>
      <c r="D65" s="171">
        <f>D70+D69+D68</f>
        <v>515580</v>
      </c>
      <c r="E65" s="169"/>
    </row>
    <row r="66" spans="1:5" ht="15">
      <c r="A66" s="170" t="s">
        <v>518</v>
      </c>
      <c r="B66" s="171"/>
      <c r="C66" s="171"/>
      <c r="D66" s="171">
        <f t="shared" si="0"/>
        <v>0</v>
      </c>
      <c r="E66" s="169"/>
    </row>
    <row r="67" spans="1:5" ht="15">
      <c r="A67" s="170" t="s">
        <v>519</v>
      </c>
      <c r="B67" s="171"/>
      <c r="C67" s="171"/>
      <c r="D67" s="171">
        <f t="shared" si="0"/>
        <v>0</v>
      </c>
      <c r="E67" s="169"/>
    </row>
    <row r="68" spans="1:5" ht="15">
      <c r="A68" s="170" t="s">
        <v>567</v>
      </c>
      <c r="B68" s="171"/>
      <c r="C68" s="171"/>
      <c r="D68" s="171">
        <f t="shared" si="0"/>
        <v>0</v>
      </c>
      <c r="E68" s="169"/>
    </row>
    <row r="69" spans="1:5" ht="15">
      <c r="A69" s="170" t="s">
        <v>569</v>
      </c>
      <c r="B69" s="171">
        <v>15580</v>
      </c>
      <c r="C69" s="171"/>
      <c r="D69" s="171">
        <f t="shared" si="0"/>
        <v>15580</v>
      </c>
      <c r="E69" s="169"/>
    </row>
    <row r="70" spans="1:5" ht="15">
      <c r="A70" s="170" t="s">
        <v>568</v>
      </c>
      <c r="B70" s="171">
        <v>500000</v>
      </c>
      <c r="C70" s="171"/>
      <c r="D70" s="171">
        <f t="shared" si="0"/>
        <v>500000</v>
      </c>
      <c r="E70" s="169"/>
    </row>
    <row r="71" spans="1:5" ht="15">
      <c r="A71" s="170" t="s">
        <v>319</v>
      </c>
      <c r="B71" s="171"/>
      <c r="C71" s="171"/>
      <c r="D71" s="171">
        <f aca="true" t="shared" si="5" ref="D71:D136">B71-C71</f>
        <v>0</v>
      </c>
      <c r="E71" s="169"/>
    </row>
    <row r="72" spans="1:5" ht="15">
      <c r="A72" s="170" t="s">
        <v>520</v>
      </c>
      <c r="B72" s="171"/>
      <c r="C72" s="171"/>
      <c r="D72" s="171">
        <f t="shared" si="5"/>
        <v>0</v>
      </c>
      <c r="E72" s="169"/>
    </row>
    <row r="73" spans="1:5" ht="15">
      <c r="A73" s="170" t="s">
        <v>521</v>
      </c>
      <c r="B73" s="171"/>
      <c r="C73" s="171"/>
      <c r="D73" s="171">
        <f t="shared" si="5"/>
        <v>0</v>
      </c>
      <c r="E73" s="169"/>
    </row>
    <row r="74" spans="1:5" ht="15">
      <c r="A74" s="170" t="s">
        <v>320</v>
      </c>
      <c r="B74" s="171"/>
      <c r="C74" s="171"/>
      <c r="D74" s="171">
        <f t="shared" si="5"/>
        <v>0</v>
      </c>
      <c r="E74" s="169"/>
    </row>
    <row r="75" spans="1:5" ht="15">
      <c r="A75" s="172" t="s">
        <v>321</v>
      </c>
      <c r="B75" s="173">
        <f>B74+B71+B65</f>
        <v>515580</v>
      </c>
      <c r="C75" s="173">
        <f>C74+C71+C65</f>
        <v>0</v>
      </c>
      <c r="D75" s="173">
        <f>D74+D71+D65</f>
        <v>515580</v>
      </c>
      <c r="E75" s="169"/>
    </row>
    <row r="76" spans="1:5" ht="15">
      <c r="A76" s="170" t="s">
        <v>322</v>
      </c>
      <c r="B76" s="171"/>
      <c r="C76" s="171"/>
      <c r="D76" s="171">
        <f t="shared" si="5"/>
        <v>0</v>
      </c>
      <c r="E76" s="169"/>
    </row>
    <row r="77" spans="1:5" ht="15">
      <c r="A77" s="242" t="s">
        <v>511</v>
      </c>
      <c r="B77" s="171"/>
      <c r="C77" s="171"/>
      <c r="D77" s="171">
        <f t="shared" si="5"/>
        <v>0</v>
      </c>
      <c r="E77" s="169"/>
    </row>
    <row r="78" spans="1:5" ht="15">
      <c r="A78" s="242" t="s">
        <v>512</v>
      </c>
      <c r="B78" s="171"/>
      <c r="C78" s="171"/>
      <c r="D78" s="171">
        <f t="shared" si="5"/>
        <v>0</v>
      </c>
      <c r="E78" s="169"/>
    </row>
    <row r="79" spans="1:5" ht="15">
      <c r="A79" s="242" t="s">
        <v>513</v>
      </c>
      <c r="B79" s="171"/>
      <c r="C79" s="171"/>
      <c r="D79" s="171">
        <f t="shared" si="5"/>
        <v>0</v>
      </c>
      <c r="E79" s="169"/>
    </row>
    <row r="80" spans="1:5" ht="15">
      <c r="A80" s="242" t="s">
        <v>514</v>
      </c>
      <c r="B80" s="171"/>
      <c r="C80" s="171"/>
      <c r="D80" s="171">
        <f t="shared" si="5"/>
        <v>0</v>
      </c>
      <c r="E80" s="169"/>
    </row>
    <row r="81" spans="1:5" ht="15">
      <c r="A81" s="242" t="s">
        <v>515</v>
      </c>
      <c r="B81" s="171"/>
      <c r="C81" s="171"/>
      <c r="D81" s="171">
        <f t="shared" si="5"/>
        <v>0</v>
      </c>
      <c r="E81" s="169"/>
    </row>
    <row r="82" spans="1:5" ht="15">
      <c r="A82" s="242" t="s">
        <v>517</v>
      </c>
      <c r="B82" s="171"/>
      <c r="C82" s="171"/>
      <c r="D82" s="171">
        <f t="shared" si="5"/>
        <v>0</v>
      </c>
      <c r="E82" s="169"/>
    </row>
    <row r="83" spans="1:5" ht="15">
      <c r="A83" s="170" t="s">
        <v>323</v>
      </c>
      <c r="B83" s="171"/>
      <c r="C83" s="171"/>
      <c r="D83" s="171">
        <f t="shared" si="5"/>
        <v>0</v>
      </c>
      <c r="E83" s="169"/>
    </row>
    <row r="84" spans="1:5" ht="15">
      <c r="A84" s="172" t="s">
        <v>522</v>
      </c>
      <c r="B84" s="173"/>
      <c r="C84" s="173"/>
      <c r="D84" s="171">
        <f t="shared" si="5"/>
        <v>0</v>
      </c>
      <c r="E84" s="169"/>
    </row>
    <row r="85" spans="1:5" ht="15">
      <c r="A85" s="242" t="s">
        <v>511</v>
      </c>
      <c r="B85" s="173"/>
      <c r="C85" s="173"/>
      <c r="D85" s="171">
        <f t="shared" si="5"/>
        <v>0</v>
      </c>
      <c r="E85" s="169"/>
    </row>
    <row r="86" spans="1:5" ht="15">
      <c r="A86" s="242" t="s">
        <v>512</v>
      </c>
      <c r="B86" s="173"/>
      <c r="C86" s="173"/>
      <c r="D86" s="171">
        <f t="shared" si="5"/>
        <v>0</v>
      </c>
      <c r="E86" s="169"/>
    </row>
    <row r="87" spans="1:5" ht="15">
      <c r="A87" s="242" t="s">
        <v>513</v>
      </c>
      <c r="B87" s="173"/>
      <c r="C87" s="173"/>
      <c r="D87" s="171">
        <f t="shared" si="5"/>
        <v>0</v>
      </c>
      <c r="E87" s="169"/>
    </row>
    <row r="88" spans="1:5" ht="15">
      <c r="A88" s="242" t="s">
        <v>514</v>
      </c>
      <c r="B88" s="173"/>
      <c r="C88" s="173"/>
      <c r="D88" s="171">
        <f t="shared" si="5"/>
        <v>0</v>
      </c>
      <c r="E88" s="169"/>
    </row>
    <row r="89" spans="1:5" ht="15">
      <c r="A89" s="242" t="s">
        <v>515</v>
      </c>
      <c r="B89" s="173"/>
      <c r="C89" s="173"/>
      <c r="D89" s="171">
        <f t="shared" si="5"/>
        <v>0</v>
      </c>
      <c r="E89" s="169"/>
    </row>
    <row r="90" spans="1:5" ht="15">
      <c r="A90" s="242" t="s">
        <v>517</v>
      </c>
      <c r="B90" s="173"/>
      <c r="C90" s="173"/>
      <c r="D90" s="171">
        <f t="shared" si="5"/>
        <v>0</v>
      </c>
      <c r="E90" s="169"/>
    </row>
    <row r="91" spans="1:5" ht="15">
      <c r="A91" s="172" t="s">
        <v>325</v>
      </c>
      <c r="B91" s="173">
        <f>B84+B75+B58+B28</f>
        <v>2057498089</v>
      </c>
      <c r="C91" s="173">
        <f>C84+C75+C58+C28</f>
        <v>453557317</v>
      </c>
      <c r="D91" s="173">
        <f>D84+D75+D58+D28</f>
        <v>1603940772</v>
      </c>
      <c r="E91" s="169"/>
    </row>
    <row r="92" spans="1:5" ht="15">
      <c r="A92" s="172" t="s">
        <v>523</v>
      </c>
      <c r="B92" s="173"/>
      <c r="C92" s="173"/>
      <c r="D92" s="171">
        <f t="shared" si="5"/>
        <v>0</v>
      </c>
      <c r="E92" s="169"/>
    </row>
    <row r="93" spans="1:5" ht="15">
      <c r="A93" s="242" t="s">
        <v>524</v>
      </c>
      <c r="B93" s="173"/>
      <c r="C93" s="173"/>
      <c r="D93" s="171">
        <f t="shared" si="5"/>
        <v>0</v>
      </c>
      <c r="E93" s="169"/>
    </row>
    <row r="94" spans="1:5" ht="15">
      <c r="A94" s="172" t="s">
        <v>339</v>
      </c>
      <c r="B94" s="173">
        <v>1440942</v>
      </c>
      <c r="C94" s="173"/>
      <c r="D94" s="173">
        <f t="shared" si="5"/>
        <v>1440942</v>
      </c>
      <c r="E94" s="169"/>
    </row>
    <row r="95" spans="1:5" ht="15">
      <c r="A95" s="172" t="s">
        <v>525</v>
      </c>
      <c r="B95" s="173">
        <f>B94+B92</f>
        <v>1440942</v>
      </c>
      <c r="C95" s="173">
        <f>C94+C92</f>
        <v>0</v>
      </c>
      <c r="D95" s="173">
        <f>D94+D92</f>
        <v>1440942</v>
      </c>
      <c r="E95" s="169"/>
    </row>
    <row r="96" spans="1:5" ht="15">
      <c r="A96" s="170" t="s">
        <v>341</v>
      </c>
      <c r="B96" s="171"/>
      <c r="C96" s="171"/>
      <c r="D96" s="171">
        <f t="shared" si="5"/>
        <v>0</v>
      </c>
      <c r="E96" s="169"/>
    </row>
    <row r="97" spans="1:5" ht="15">
      <c r="A97" s="170" t="s">
        <v>342</v>
      </c>
      <c r="B97" s="171">
        <v>554220</v>
      </c>
      <c r="C97" s="171"/>
      <c r="D97" s="171">
        <f t="shared" si="5"/>
        <v>554220</v>
      </c>
      <c r="E97" s="169"/>
    </row>
    <row r="98" spans="1:5" ht="15">
      <c r="A98" s="170" t="s">
        <v>343</v>
      </c>
      <c r="B98" s="171">
        <v>238035013</v>
      </c>
      <c r="C98" s="171"/>
      <c r="D98" s="171">
        <f t="shared" si="5"/>
        <v>238035013</v>
      </c>
      <c r="E98" s="169"/>
    </row>
    <row r="99" spans="1:5" ht="15">
      <c r="A99" s="170" t="s">
        <v>344</v>
      </c>
      <c r="B99" s="171"/>
      <c r="C99" s="171"/>
      <c r="D99" s="171">
        <f t="shared" si="5"/>
        <v>0</v>
      </c>
      <c r="E99" s="169"/>
    </row>
    <row r="100" spans="1:5" ht="15">
      <c r="A100" s="170" t="s">
        <v>345</v>
      </c>
      <c r="B100" s="171"/>
      <c r="C100" s="171"/>
      <c r="D100" s="171">
        <f t="shared" si="5"/>
        <v>0</v>
      </c>
      <c r="E100" s="169"/>
    </row>
    <row r="101" spans="1:5" ht="15">
      <c r="A101" s="172" t="s">
        <v>346</v>
      </c>
      <c r="B101" s="173">
        <f>SUM(B96:B100)</f>
        <v>238589233</v>
      </c>
      <c r="C101" s="173"/>
      <c r="D101" s="173">
        <f t="shared" si="5"/>
        <v>238589233</v>
      </c>
      <c r="E101" s="169"/>
    </row>
    <row r="102" spans="1:5" ht="15">
      <c r="A102" s="172" t="s">
        <v>526</v>
      </c>
      <c r="B102" s="173">
        <v>8919871</v>
      </c>
      <c r="C102" s="173">
        <v>4456456</v>
      </c>
      <c r="D102" s="173">
        <f t="shared" si="5"/>
        <v>4463415</v>
      </c>
      <c r="E102" s="169"/>
    </row>
    <row r="103" spans="1:5" ht="15">
      <c r="A103" s="172" t="s">
        <v>364</v>
      </c>
      <c r="B103" s="173"/>
      <c r="C103" s="173"/>
      <c r="D103" s="171">
        <f t="shared" si="5"/>
        <v>0</v>
      </c>
      <c r="E103" s="169"/>
    </row>
    <row r="104" spans="1:5" ht="15">
      <c r="A104" s="170" t="s">
        <v>365</v>
      </c>
      <c r="B104" s="171">
        <v>20932620</v>
      </c>
      <c r="C104" s="171"/>
      <c r="D104" s="171">
        <f t="shared" si="5"/>
        <v>20932620</v>
      </c>
      <c r="E104" s="169"/>
    </row>
    <row r="105" spans="1:5" ht="15">
      <c r="A105" s="170" t="s">
        <v>371</v>
      </c>
      <c r="B105" s="171"/>
      <c r="C105" s="171"/>
      <c r="D105" s="171">
        <f t="shared" si="5"/>
        <v>0</v>
      </c>
      <c r="E105" s="169"/>
    </row>
    <row r="106" spans="1:5" ht="15">
      <c r="A106" s="170" t="s">
        <v>372</v>
      </c>
      <c r="B106" s="171"/>
      <c r="C106" s="171"/>
      <c r="D106" s="171">
        <f t="shared" si="5"/>
        <v>0</v>
      </c>
      <c r="E106" s="169"/>
    </row>
    <row r="107" spans="1:5" ht="15">
      <c r="A107" s="170" t="s">
        <v>373</v>
      </c>
      <c r="B107" s="171">
        <v>30000</v>
      </c>
      <c r="C107" s="171"/>
      <c r="D107" s="171">
        <f t="shared" si="5"/>
        <v>30000</v>
      </c>
      <c r="E107" s="169"/>
    </row>
    <row r="108" spans="1:5" ht="30">
      <c r="A108" s="170" t="s">
        <v>374</v>
      </c>
      <c r="B108" s="171"/>
      <c r="C108" s="171"/>
      <c r="D108" s="171">
        <f t="shared" si="5"/>
        <v>0</v>
      </c>
      <c r="E108" s="169"/>
    </row>
    <row r="109" spans="1:5" ht="30">
      <c r="A109" s="170" t="s">
        <v>375</v>
      </c>
      <c r="B109" s="171"/>
      <c r="C109" s="171"/>
      <c r="D109" s="171">
        <f t="shared" si="5"/>
        <v>0</v>
      </c>
      <c r="E109" s="169"/>
    </row>
    <row r="110" spans="1:5" ht="30">
      <c r="A110" s="170" t="s">
        <v>376</v>
      </c>
      <c r="B110" s="171"/>
      <c r="C110" s="171"/>
      <c r="D110" s="171">
        <f t="shared" si="5"/>
        <v>0</v>
      </c>
      <c r="E110" s="169"/>
    </row>
    <row r="111" spans="1:5" ht="15">
      <c r="A111" s="172" t="s">
        <v>377</v>
      </c>
      <c r="B111" s="173">
        <f>SUM(B104:B110)</f>
        <v>20962620</v>
      </c>
      <c r="C111" s="173">
        <f>SUM(C104:C110)</f>
        <v>0</v>
      </c>
      <c r="D111" s="173">
        <f>SUM(D104:D110)</f>
        <v>20962620</v>
      </c>
      <c r="E111" s="169"/>
    </row>
    <row r="112" spans="1:5" ht="15">
      <c r="A112" s="172" t="s">
        <v>527</v>
      </c>
      <c r="B112" s="173">
        <f>B111+B103+B102</f>
        <v>29882491</v>
      </c>
      <c r="C112" s="173">
        <f>C111+C103+C102</f>
        <v>4456456</v>
      </c>
      <c r="D112" s="173">
        <f>D111+D103+D102</f>
        <v>25426035</v>
      </c>
      <c r="E112" s="169"/>
    </row>
    <row r="113" spans="1:5" ht="15">
      <c r="A113" s="172" t="s">
        <v>379</v>
      </c>
      <c r="B113" s="173">
        <v>76000</v>
      </c>
      <c r="C113" s="173"/>
      <c r="D113" s="171">
        <f t="shared" si="5"/>
        <v>76000</v>
      </c>
      <c r="E113" s="169"/>
    </row>
    <row r="114" spans="1:5" ht="15">
      <c r="A114" s="170" t="s">
        <v>380</v>
      </c>
      <c r="B114" s="171"/>
      <c r="C114" s="171"/>
      <c r="D114" s="171">
        <f t="shared" si="5"/>
        <v>0</v>
      </c>
      <c r="E114" s="169"/>
    </row>
    <row r="115" spans="1:5" ht="15">
      <c r="A115" s="170" t="s">
        <v>381</v>
      </c>
      <c r="B115" s="171"/>
      <c r="C115" s="171"/>
      <c r="D115" s="171">
        <f t="shared" si="5"/>
        <v>0</v>
      </c>
      <c r="E115" s="169"/>
    </row>
    <row r="116" spans="1:5" ht="15">
      <c r="A116" s="170" t="s">
        <v>382</v>
      </c>
      <c r="B116" s="171"/>
      <c r="C116" s="171"/>
      <c r="D116" s="171">
        <f t="shared" si="5"/>
        <v>0</v>
      </c>
      <c r="E116" s="169"/>
    </row>
    <row r="117" spans="1:5" ht="15">
      <c r="A117" s="172" t="s">
        <v>528</v>
      </c>
      <c r="B117" s="173"/>
      <c r="C117" s="173"/>
      <c r="D117" s="171">
        <f t="shared" si="5"/>
        <v>0</v>
      </c>
      <c r="E117" s="169"/>
    </row>
    <row r="118" spans="1:5" ht="15.75">
      <c r="A118" s="277" t="s">
        <v>384</v>
      </c>
      <c r="B118" s="278">
        <f>B117+B113+B112+B101+B95+B91</f>
        <v>2327486755</v>
      </c>
      <c r="C118" s="278">
        <f>C117+C113+C112+C101+C95+C91</f>
        <v>458013773</v>
      </c>
      <c r="D118" s="278">
        <f>D117+D113+D112+D101+D95+D91</f>
        <v>1869472982</v>
      </c>
      <c r="E118" s="169"/>
    </row>
    <row r="119" spans="1:5" s="283" customFormat="1" ht="15.75">
      <c r="A119" s="281"/>
      <c r="B119" s="274"/>
      <c r="C119" s="274"/>
      <c r="D119" s="274"/>
      <c r="E119" s="282"/>
    </row>
    <row r="120" spans="1:5" s="283" customFormat="1" ht="15.75">
      <c r="A120" s="281"/>
      <c r="B120" s="274"/>
      <c r="C120" s="274"/>
      <c r="D120" s="274"/>
      <c r="E120" s="282"/>
    </row>
    <row r="121" spans="1:5" ht="15.75">
      <c r="A121" s="277" t="s">
        <v>385</v>
      </c>
      <c r="B121" s="275"/>
      <c r="C121" s="275"/>
      <c r="D121" s="276"/>
      <c r="E121" s="169"/>
    </row>
    <row r="122" spans="1:5" ht="15">
      <c r="A122" s="170" t="s">
        <v>386</v>
      </c>
      <c r="B122" s="171">
        <v>3119676803</v>
      </c>
      <c r="C122" s="171"/>
      <c r="D122" s="171">
        <f t="shared" si="5"/>
        <v>3119676803</v>
      </c>
      <c r="E122" s="169"/>
    </row>
    <row r="123" spans="1:5" ht="15">
      <c r="A123" s="170" t="s">
        <v>387</v>
      </c>
      <c r="B123" s="171"/>
      <c r="C123" s="171"/>
      <c r="D123" s="171">
        <f t="shared" si="5"/>
        <v>0</v>
      </c>
      <c r="E123" s="169"/>
    </row>
    <row r="124" spans="1:5" ht="15">
      <c r="A124" s="170" t="s">
        <v>388</v>
      </c>
      <c r="B124" s="171">
        <v>23977745</v>
      </c>
      <c r="C124" s="171"/>
      <c r="D124" s="171">
        <f t="shared" si="5"/>
        <v>23977745</v>
      </c>
      <c r="E124" s="169"/>
    </row>
    <row r="125" spans="1:5" ht="15">
      <c r="A125" s="170" t="s">
        <v>389</v>
      </c>
      <c r="B125" s="171">
        <v>-1370141560</v>
      </c>
      <c r="C125" s="171"/>
      <c r="D125" s="171">
        <f t="shared" si="5"/>
        <v>-1370141560</v>
      </c>
      <c r="E125" s="169"/>
    </row>
    <row r="126" spans="1:5" ht="15">
      <c r="A126" s="170" t="s">
        <v>390</v>
      </c>
      <c r="B126" s="171"/>
      <c r="C126" s="171"/>
      <c r="D126" s="171">
        <f t="shared" si="5"/>
        <v>0</v>
      </c>
      <c r="E126" s="169"/>
    </row>
    <row r="127" spans="1:5" ht="15">
      <c r="A127" s="170" t="s">
        <v>391</v>
      </c>
      <c r="B127" s="171">
        <v>-325131</v>
      </c>
      <c r="C127" s="171"/>
      <c r="D127" s="171">
        <f t="shared" si="5"/>
        <v>-325131</v>
      </c>
      <c r="E127" s="169"/>
    </row>
    <row r="128" spans="1:5" ht="15">
      <c r="A128" s="172" t="s">
        <v>529</v>
      </c>
      <c r="B128" s="173">
        <f>SUM(B122:B127)</f>
        <v>1773187857</v>
      </c>
      <c r="C128" s="173">
        <f>SUM(C122:C127)</f>
        <v>0</v>
      </c>
      <c r="D128" s="173">
        <f>SUM(D122:D127)</f>
        <v>1773187857</v>
      </c>
      <c r="E128" s="169"/>
    </row>
    <row r="129" spans="1:5" ht="15">
      <c r="A129" s="172" t="s">
        <v>402</v>
      </c>
      <c r="B129" s="173">
        <v>0</v>
      </c>
      <c r="C129" s="173"/>
      <c r="D129" s="171">
        <f t="shared" si="5"/>
        <v>0</v>
      </c>
      <c r="E129" s="169"/>
    </row>
    <row r="130" spans="1:5" ht="15">
      <c r="A130" s="172" t="s">
        <v>412</v>
      </c>
      <c r="B130" s="173">
        <v>3067044</v>
      </c>
      <c r="C130" s="173"/>
      <c r="D130" s="173">
        <f t="shared" si="5"/>
        <v>3067044</v>
      </c>
      <c r="E130" s="169"/>
    </row>
    <row r="131" spans="1:5" ht="15">
      <c r="A131" s="170" t="s">
        <v>413</v>
      </c>
      <c r="B131" s="171">
        <v>1187047</v>
      </c>
      <c r="C131" s="171"/>
      <c r="D131" s="171">
        <f t="shared" si="5"/>
        <v>1187047</v>
      </c>
      <c r="E131" s="169"/>
    </row>
    <row r="132" spans="1:5" ht="15">
      <c r="A132" s="170" t="s">
        <v>414</v>
      </c>
      <c r="B132" s="171"/>
      <c r="C132" s="171"/>
      <c r="D132" s="171">
        <f t="shared" si="5"/>
        <v>0</v>
      </c>
      <c r="E132" s="169"/>
    </row>
    <row r="133" spans="1:5" ht="15">
      <c r="A133" s="170" t="s">
        <v>415</v>
      </c>
      <c r="B133" s="171"/>
      <c r="C133" s="171"/>
      <c r="D133" s="171">
        <f t="shared" si="5"/>
        <v>0</v>
      </c>
      <c r="E133" s="169"/>
    </row>
    <row r="134" spans="1:5" ht="15">
      <c r="A134" s="170" t="s">
        <v>416</v>
      </c>
      <c r="B134" s="171"/>
      <c r="C134" s="171"/>
      <c r="D134" s="171">
        <f t="shared" si="5"/>
        <v>0</v>
      </c>
      <c r="E134" s="169"/>
    </row>
    <row r="135" spans="1:5" ht="30">
      <c r="A135" s="170" t="s">
        <v>417</v>
      </c>
      <c r="B135" s="171"/>
      <c r="C135" s="171"/>
      <c r="D135" s="171">
        <f t="shared" si="5"/>
        <v>0</v>
      </c>
      <c r="E135" s="169"/>
    </row>
    <row r="136" spans="1:5" ht="30">
      <c r="A136" s="170" t="s">
        <v>418</v>
      </c>
      <c r="B136" s="171"/>
      <c r="C136" s="171"/>
      <c r="D136" s="171">
        <f t="shared" si="5"/>
        <v>0</v>
      </c>
      <c r="E136" s="169"/>
    </row>
    <row r="137" spans="1:5" ht="30">
      <c r="A137" s="170" t="s">
        <v>419</v>
      </c>
      <c r="B137" s="171"/>
      <c r="C137" s="171"/>
      <c r="D137" s="171">
        <f aca="true" t="shared" si="6" ref="D137:D153">B137-C137</f>
        <v>0</v>
      </c>
      <c r="E137" s="169"/>
    </row>
    <row r="138" spans="1:5" ht="30">
      <c r="A138" s="170" t="s">
        <v>530</v>
      </c>
      <c r="B138" s="171">
        <f>B137+B136+B135+B134+B133+B132+B131</f>
        <v>1187047</v>
      </c>
      <c r="C138" s="171">
        <f>C137+C136+C135+C134+C133+C132+C131</f>
        <v>0</v>
      </c>
      <c r="D138" s="171">
        <f>D137+D136+D135+D134+D133+D132+D131</f>
        <v>1187047</v>
      </c>
      <c r="E138" s="169"/>
    </row>
    <row r="139" spans="1:5" ht="15">
      <c r="A139" s="172" t="s">
        <v>421</v>
      </c>
      <c r="B139" s="173">
        <f>B138+B130+B129</f>
        <v>4254091</v>
      </c>
      <c r="C139" s="173">
        <f>C138+C130+C129</f>
        <v>0</v>
      </c>
      <c r="D139" s="173">
        <f>D138+D130+D129</f>
        <v>4254091</v>
      </c>
      <c r="E139" s="169"/>
    </row>
    <row r="140" spans="1:5" ht="15">
      <c r="A140" s="172" t="s">
        <v>422</v>
      </c>
      <c r="B140" s="173"/>
      <c r="C140" s="173"/>
      <c r="D140" s="171">
        <f t="shared" si="6"/>
        <v>0</v>
      </c>
      <c r="E140" s="169"/>
    </row>
    <row r="141" spans="1:5" ht="15">
      <c r="A141" s="172" t="s">
        <v>423</v>
      </c>
      <c r="B141" s="173"/>
      <c r="C141" s="173"/>
      <c r="D141" s="171">
        <f t="shared" si="6"/>
        <v>0</v>
      </c>
      <c r="E141" s="169"/>
    </row>
    <row r="142" spans="1:5" ht="15">
      <c r="A142" s="170" t="s">
        <v>424</v>
      </c>
      <c r="B142" s="171"/>
      <c r="C142" s="171"/>
      <c r="D142" s="171">
        <f t="shared" si="6"/>
        <v>0</v>
      </c>
      <c r="E142" s="169"/>
    </row>
    <row r="143" spans="1:5" ht="15">
      <c r="A143" s="170" t="s">
        <v>425</v>
      </c>
      <c r="B143" s="171">
        <v>5060130</v>
      </c>
      <c r="C143" s="171"/>
      <c r="D143" s="171">
        <v>5060130</v>
      </c>
      <c r="E143" s="169"/>
    </row>
    <row r="144" spans="1:5" ht="15">
      <c r="A144" s="170" t="s">
        <v>426</v>
      </c>
      <c r="B144" s="171">
        <v>86970904</v>
      </c>
      <c r="C144" s="171"/>
      <c r="D144" s="171">
        <v>86970904</v>
      </c>
      <c r="E144" s="169"/>
    </row>
    <row r="145" spans="1:5" ht="15">
      <c r="A145" s="172" t="s">
        <v>531</v>
      </c>
      <c r="B145" s="173">
        <f>SUM(B142:B144)</f>
        <v>92031034</v>
      </c>
      <c r="C145" s="173">
        <f>SUM(C142:C144)</f>
        <v>0</v>
      </c>
      <c r="D145" s="173">
        <f>SUM(D142:D144)</f>
        <v>92031034</v>
      </c>
      <c r="E145" s="169"/>
    </row>
    <row r="146" spans="1:5" ht="15.75">
      <c r="A146" s="277" t="s">
        <v>532</v>
      </c>
      <c r="B146" s="278">
        <f>B145+B141+B140+B139+B128</f>
        <v>1869472982</v>
      </c>
      <c r="C146" s="278">
        <f>C145+C141+C140+C139+C128</f>
        <v>0</v>
      </c>
      <c r="D146" s="278">
        <f>D145+D141+D140+D139+D128</f>
        <v>1869472982</v>
      </c>
      <c r="E146" s="169"/>
    </row>
    <row r="147" spans="1:5" ht="15">
      <c r="A147" s="201" t="s">
        <v>533</v>
      </c>
      <c r="B147" s="201"/>
      <c r="C147" s="201"/>
      <c r="D147" s="171">
        <f t="shared" si="6"/>
        <v>0</v>
      </c>
      <c r="E147" s="169"/>
    </row>
    <row r="148" spans="1:5" ht="15">
      <c r="A148" s="201" t="s">
        <v>534</v>
      </c>
      <c r="B148" s="201">
        <v>0</v>
      </c>
      <c r="C148" s="201"/>
      <c r="D148" s="171">
        <f t="shared" si="6"/>
        <v>0</v>
      </c>
      <c r="E148" s="169"/>
    </row>
    <row r="149" spans="1:5" ht="15">
      <c r="A149" s="201" t="s">
        <v>535</v>
      </c>
      <c r="B149" s="201">
        <v>0</v>
      </c>
      <c r="C149" s="201"/>
      <c r="D149" s="171">
        <f t="shared" si="6"/>
        <v>0</v>
      </c>
      <c r="E149" s="169"/>
    </row>
    <row r="150" spans="1:5" ht="15">
      <c r="A150" s="201" t="s">
        <v>536</v>
      </c>
      <c r="B150" s="201">
        <v>0</v>
      </c>
      <c r="C150" s="201"/>
      <c r="D150" s="171">
        <f t="shared" si="6"/>
        <v>0</v>
      </c>
      <c r="E150" s="169"/>
    </row>
    <row r="151" spans="1:5" ht="15">
      <c r="A151" s="201" t="s">
        <v>537</v>
      </c>
      <c r="B151" s="201">
        <v>0</v>
      </c>
      <c r="C151" s="201"/>
      <c r="D151" s="171">
        <f t="shared" si="6"/>
        <v>0</v>
      </c>
      <c r="E151" s="169"/>
    </row>
    <row r="152" spans="1:5" ht="15">
      <c r="A152" s="201" t="s">
        <v>538</v>
      </c>
      <c r="B152" s="201">
        <v>0</v>
      </c>
      <c r="C152" s="201"/>
      <c r="D152" s="171">
        <f t="shared" si="6"/>
        <v>0</v>
      </c>
      <c r="E152" s="169"/>
    </row>
    <row r="153" spans="1:4" ht="30">
      <c r="A153" s="243" t="s">
        <v>539</v>
      </c>
      <c r="B153" s="98">
        <v>0</v>
      </c>
      <c r="C153" s="98"/>
      <c r="D153" s="171">
        <f t="shared" si="6"/>
        <v>0</v>
      </c>
    </row>
  </sheetData>
  <sheetProtection/>
  <mergeCells count="1">
    <mergeCell ref="A2:D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&amp;C28. melléklet a  6/2020. (VII.16.)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2"/>
  <sheetViews>
    <sheetView view="pageLayout" workbookViewId="0" topLeftCell="A1">
      <selection activeCell="G23" sqref="A1:G23"/>
    </sheetView>
  </sheetViews>
  <sheetFormatPr defaultColWidth="9.140625" defaultRowHeight="12.75"/>
  <cols>
    <col min="1" max="1" width="110.00390625" style="85" customWidth="1"/>
    <col min="2" max="2" width="18.00390625" style="95" customWidth="1"/>
    <col min="3" max="3" width="13.8515625" style="95" hidden="1" customWidth="1"/>
    <col min="4" max="4" width="18.00390625" style="95" customWidth="1"/>
    <col min="5" max="5" width="12.421875" style="95" hidden="1" customWidth="1"/>
    <col min="6" max="6" width="0" style="95" hidden="1" customWidth="1"/>
    <col min="7" max="7" width="15.8515625" style="95" customWidth="1"/>
    <col min="8" max="16384" width="9.140625" style="85" customWidth="1"/>
  </cols>
  <sheetData>
    <row r="1" ht="15">
      <c r="A1" s="288"/>
    </row>
    <row r="2" spans="1:8" ht="24.75" customHeight="1">
      <c r="A2" s="446"/>
      <c r="B2" s="434"/>
      <c r="C2" s="254"/>
      <c r="E2" s="254"/>
      <c r="F2" s="292"/>
      <c r="G2" s="292"/>
      <c r="H2" s="253"/>
    </row>
    <row r="3" spans="1:8" ht="23.25" customHeight="1">
      <c r="A3" s="424" t="s">
        <v>941</v>
      </c>
      <c r="B3" s="434"/>
      <c r="C3" s="406"/>
      <c r="D3" s="406"/>
      <c r="E3" s="406"/>
      <c r="F3" s="406"/>
      <c r="G3" s="406"/>
      <c r="H3" s="253"/>
    </row>
    <row r="4" spans="1:8" ht="23.25" customHeight="1">
      <c r="A4" s="176"/>
      <c r="B4" s="254"/>
      <c r="C4" s="254"/>
      <c r="D4" s="254"/>
      <c r="E4" s="254"/>
      <c r="F4" s="292"/>
      <c r="G4" s="292"/>
      <c r="H4" s="253"/>
    </row>
    <row r="5" spans="1:8" s="33" customFormat="1" ht="43.5">
      <c r="A5" s="291"/>
      <c r="B5" s="80" t="s">
        <v>73</v>
      </c>
      <c r="C5" s="80"/>
      <c r="D5" s="80" t="s">
        <v>10</v>
      </c>
      <c r="E5" s="80"/>
      <c r="F5" s="293"/>
      <c r="G5" s="293" t="s">
        <v>17</v>
      </c>
      <c r="H5" s="289"/>
    </row>
    <row r="6" spans="1:7" ht="15">
      <c r="A6" s="285" t="s">
        <v>102</v>
      </c>
      <c r="B6" s="294" t="s">
        <v>1032</v>
      </c>
      <c r="C6" s="295"/>
      <c r="D6" s="294" t="s">
        <v>1032</v>
      </c>
      <c r="E6" s="294" t="s">
        <v>540</v>
      </c>
      <c r="F6" s="294" t="s">
        <v>540</v>
      </c>
      <c r="G6" s="294" t="s">
        <v>1032</v>
      </c>
    </row>
    <row r="7" spans="1:7" ht="15.75" customHeight="1">
      <c r="A7" s="290" t="s">
        <v>541</v>
      </c>
      <c r="B7" s="296">
        <f>139565+247229051</f>
        <v>247368616</v>
      </c>
      <c r="C7" s="296">
        <v>23943642</v>
      </c>
      <c r="D7" s="296">
        <f>49345+325871</f>
        <v>375216</v>
      </c>
      <c r="E7" s="296">
        <v>34103</v>
      </c>
      <c r="F7" s="296"/>
      <c r="G7" s="297">
        <f>B7+D7</f>
        <v>247743832</v>
      </c>
    </row>
    <row r="8" spans="1:7" ht="15">
      <c r="A8" s="286" t="s">
        <v>542</v>
      </c>
      <c r="B8" s="185">
        <v>-278610071</v>
      </c>
      <c r="C8" s="185">
        <v>-120075058</v>
      </c>
      <c r="D8" s="185">
        <v>-52198480</v>
      </c>
      <c r="E8" s="185">
        <v>-37690241</v>
      </c>
      <c r="F8" s="185"/>
      <c r="G8" s="295">
        <f aca="true" t="shared" si="0" ref="G8:G17">B8+D8</f>
        <v>-330808551</v>
      </c>
    </row>
    <row r="9" spans="1:7" ht="15">
      <c r="A9" s="286" t="s">
        <v>543</v>
      </c>
      <c r="B9" s="185">
        <v>515516196</v>
      </c>
      <c r="C9" s="185">
        <f>125240349-3117000</f>
        <v>122123349</v>
      </c>
      <c r="D9" s="185">
        <v>53631601</v>
      </c>
      <c r="E9" s="185">
        <f>38089295-34000</f>
        <v>38055295</v>
      </c>
      <c r="F9" s="185" t="s">
        <v>574</v>
      </c>
      <c r="G9" s="295">
        <f t="shared" si="0"/>
        <v>569147797</v>
      </c>
    </row>
    <row r="10" spans="1:7" ht="30">
      <c r="A10" s="286" t="s">
        <v>544</v>
      </c>
      <c r="B10" s="185">
        <v>-248305676</v>
      </c>
      <c r="C10" s="185">
        <f>-15000+-2050140</f>
        <v>-2065140</v>
      </c>
      <c r="D10" s="185">
        <v>-375216</v>
      </c>
      <c r="E10" s="185">
        <v>-103778</v>
      </c>
      <c r="F10" s="185"/>
      <c r="G10" s="295">
        <f t="shared" si="0"/>
        <v>-248680892</v>
      </c>
    </row>
    <row r="11" spans="1:7" ht="30">
      <c r="A11" s="286" t="s">
        <v>545</v>
      </c>
      <c r="B11" s="185">
        <v>1187047</v>
      </c>
      <c r="C11" s="185">
        <v>2002002</v>
      </c>
      <c r="D11" s="185"/>
      <c r="E11" s="185">
        <v>0</v>
      </c>
      <c r="F11" s="185"/>
      <c r="G11" s="295">
        <f t="shared" si="0"/>
        <v>1187047</v>
      </c>
    </row>
    <row r="12" spans="1:7" ht="15">
      <c r="A12" s="286" t="s">
        <v>546</v>
      </c>
      <c r="B12" s="185"/>
      <c r="C12" s="185"/>
      <c r="D12" s="185"/>
      <c r="E12" s="185">
        <v>0</v>
      </c>
      <c r="F12" s="185"/>
      <c r="G12" s="295">
        <f t="shared" si="0"/>
        <v>0</v>
      </c>
    </row>
    <row r="13" spans="1:7" ht="30">
      <c r="A13" s="286" t="s">
        <v>547</v>
      </c>
      <c r="B13" s="185"/>
      <c r="C13" s="185"/>
      <c r="D13" s="185"/>
      <c r="E13" s="185">
        <v>0</v>
      </c>
      <c r="F13" s="185"/>
      <c r="G13" s="295">
        <f t="shared" si="0"/>
        <v>0</v>
      </c>
    </row>
    <row r="14" spans="1:7" ht="15">
      <c r="A14" s="286" t="s">
        <v>548</v>
      </c>
      <c r="B14" s="185"/>
      <c r="C14" s="185"/>
      <c r="D14" s="185"/>
      <c r="E14" s="185">
        <v>0</v>
      </c>
      <c r="F14" s="185"/>
      <c r="G14" s="295">
        <f t="shared" si="0"/>
        <v>0</v>
      </c>
    </row>
    <row r="15" spans="1:7" ht="30">
      <c r="A15" s="286" t="s">
        <v>549</v>
      </c>
      <c r="B15" s="185">
        <v>0</v>
      </c>
      <c r="C15" s="185">
        <f>-805373+4000</f>
        <v>-801373</v>
      </c>
      <c r="D15" s="185"/>
      <c r="E15" s="185">
        <v>0</v>
      </c>
      <c r="F15" s="185"/>
      <c r="G15" s="295">
        <f t="shared" si="0"/>
        <v>0</v>
      </c>
    </row>
    <row r="16" spans="1:7" ht="15">
      <c r="A16" s="286" t="s">
        <v>550</v>
      </c>
      <c r="B16" s="185"/>
      <c r="C16" s="185"/>
      <c r="D16" s="185"/>
      <c r="E16" s="185">
        <v>0</v>
      </c>
      <c r="F16" s="185"/>
      <c r="G16" s="295">
        <f t="shared" si="0"/>
        <v>0</v>
      </c>
    </row>
    <row r="17" spans="1:7" ht="15">
      <c r="A17" s="177" t="s">
        <v>551</v>
      </c>
      <c r="B17" s="296">
        <f>B7+B8+B9+B10+B11+B12+B13+B15++B16</f>
        <v>237156112</v>
      </c>
      <c r="C17" s="296">
        <v>25127422</v>
      </c>
      <c r="D17" s="296">
        <f>D7+D8+D9+D10+D11+D12+D13+D14+D15+D16</f>
        <v>1433121</v>
      </c>
      <c r="E17" s="296">
        <f>SUM(E7:E16)</f>
        <v>295379</v>
      </c>
      <c r="F17" s="296">
        <v>295379</v>
      </c>
      <c r="G17" s="297">
        <f t="shared" si="0"/>
        <v>238589233</v>
      </c>
    </row>
    <row r="18" spans="1:6" ht="15">
      <c r="A18" s="174"/>
      <c r="B18" s="189"/>
      <c r="C18" s="189"/>
      <c r="D18" s="189"/>
      <c r="E18" s="189"/>
      <c r="F18" s="189"/>
    </row>
    <row r="19" spans="1:6" ht="15">
      <c r="A19" s="174"/>
      <c r="B19" s="189"/>
      <c r="C19" s="189"/>
      <c r="D19" s="189"/>
      <c r="E19" s="189"/>
      <c r="F19" s="189"/>
    </row>
    <row r="20" spans="1:7" ht="15">
      <c r="A20" s="285"/>
      <c r="B20" s="294"/>
      <c r="C20" s="185"/>
      <c r="D20" s="185"/>
      <c r="E20" s="185"/>
      <c r="F20" s="185"/>
      <c r="G20" s="295"/>
    </row>
    <row r="21" spans="1:7" ht="15">
      <c r="A21" s="177" t="s">
        <v>552</v>
      </c>
      <c r="B21" s="185">
        <v>0</v>
      </c>
      <c r="C21" s="185"/>
      <c r="D21" s="185"/>
      <c r="E21" s="185"/>
      <c r="F21" s="185"/>
      <c r="G21" s="185"/>
    </row>
    <row r="22" spans="1:7" ht="30">
      <c r="A22" s="287" t="s">
        <v>553</v>
      </c>
      <c r="B22" s="185">
        <v>0</v>
      </c>
      <c r="C22" s="185"/>
      <c r="D22" s="185"/>
      <c r="E22" s="185"/>
      <c r="F22" s="185"/>
      <c r="G22" s="185"/>
    </row>
    <row r="23" spans="1:7" ht="15">
      <c r="A23" s="177" t="s">
        <v>554</v>
      </c>
      <c r="B23" s="185">
        <v>0</v>
      </c>
      <c r="C23" s="185"/>
      <c r="D23" s="185"/>
      <c r="E23" s="185"/>
      <c r="F23" s="185"/>
      <c r="G23" s="185"/>
    </row>
    <row r="24" spans="1:7" ht="15">
      <c r="A24" s="174"/>
      <c r="B24" s="189"/>
      <c r="C24" s="189"/>
      <c r="D24" s="189"/>
      <c r="E24" s="189"/>
      <c r="F24" s="189"/>
      <c r="G24" s="189"/>
    </row>
    <row r="25" spans="1:7" ht="15">
      <c r="A25" s="174"/>
      <c r="B25" s="189"/>
      <c r="C25" s="189"/>
      <c r="D25" s="189"/>
      <c r="E25" s="189"/>
      <c r="F25" s="189"/>
      <c r="G25" s="189"/>
    </row>
    <row r="26" spans="1:7" ht="15">
      <c r="A26" s="174"/>
      <c r="B26" s="189"/>
      <c r="C26" s="189"/>
      <c r="D26" s="189"/>
      <c r="E26" s="189"/>
      <c r="F26" s="189"/>
      <c r="G26" s="189"/>
    </row>
    <row r="27" spans="1:7" ht="15">
      <c r="A27" s="174"/>
      <c r="B27" s="189"/>
      <c r="C27" s="189"/>
      <c r="D27" s="189"/>
      <c r="E27" s="189"/>
      <c r="F27" s="189"/>
      <c r="G27" s="189"/>
    </row>
    <row r="28" spans="1:7" ht="15">
      <c r="A28" s="174"/>
      <c r="B28" s="189"/>
      <c r="C28" s="189"/>
      <c r="D28" s="189"/>
      <c r="E28" s="189"/>
      <c r="F28" s="189"/>
      <c r="G28" s="189"/>
    </row>
    <row r="29" spans="1:7" ht="15">
      <c r="A29" s="174"/>
      <c r="B29" s="189"/>
      <c r="C29" s="189"/>
      <c r="D29" s="189"/>
      <c r="E29" s="189"/>
      <c r="F29" s="189"/>
      <c r="G29" s="189"/>
    </row>
    <row r="30" spans="1:7" ht="15">
      <c r="A30" s="174"/>
      <c r="B30" s="189"/>
      <c r="C30" s="189"/>
      <c r="D30" s="189"/>
      <c r="E30" s="189"/>
      <c r="F30" s="189"/>
      <c r="G30" s="189"/>
    </row>
    <row r="31" spans="1:7" ht="15">
      <c r="A31" s="174"/>
      <c r="B31" s="189"/>
      <c r="C31" s="189"/>
      <c r="D31" s="189"/>
      <c r="E31" s="189"/>
      <c r="F31" s="189"/>
      <c r="G31" s="189"/>
    </row>
    <row r="32" spans="1:6" ht="15">
      <c r="A32" s="174"/>
      <c r="B32" s="189"/>
      <c r="C32" s="189"/>
      <c r="D32" s="189"/>
      <c r="E32" s="189"/>
      <c r="F32" s="189"/>
    </row>
    <row r="33" spans="1:6" ht="15">
      <c r="A33" s="174"/>
      <c r="B33" s="189"/>
      <c r="C33" s="189"/>
      <c r="D33" s="189"/>
      <c r="E33" s="189"/>
      <c r="F33" s="189"/>
    </row>
    <row r="34" spans="1:6" ht="15">
      <c r="A34" s="174"/>
      <c r="B34" s="189"/>
      <c r="C34" s="189"/>
      <c r="D34" s="189"/>
      <c r="E34" s="189"/>
      <c r="F34" s="189"/>
    </row>
    <row r="35" spans="1:6" ht="15">
      <c r="A35" s="174"/>
      <c r="B35" s="189"/>
      <c r="C35" s="189"/>
      <c r="D35" s="189"/>
      <c r="E35" s="189"/>
      <c r="F35" s="189"/>
    </row>
    <row r="36" spans="1:6" ht="15">
      <c r="A36" s="174"/>
      <c r="B36" s="189"/>
      <c r="C36" s="189"/>
      <c r="D36" s="189"/>
      <c r="E36" s="189"/>
      <c r="F36" s="189"/>
    </row>
    <row r="37" spans="1:6" ht="15">
      <c r="A37" s="174"/>
      <c r="B37" s="189"/>
      <c r="C37" s="189"/>
      <c r="D37" s="189"/>
      <c r="E37" s="189"/>
      <c r="F37" s="189"/>
    </row>
    <row r="38" spans="1:6" ht="15">
      <c r="A38" s="174"/>
      <c r="B38" s="189"/>
      <c r="C38" s="189"/>
      <c r="D38" s="189"/>
      <c r="E38" s="189"/>
      <c r="F38" s="189"/>
    </row>
    <row r="39" spans="1:6" ht="15">
      <c r="A39" s="174"/>
      <c r="B39" s="189"/>
      <c r="C39" s="189"/>
      <c r="D39" s="189"/>
      <c r="E39" s="189"/>
      <c r="F39" s="189"/>
    </row>
    <row r="40" spans="1:6" ht="15">
      <c r="A40" s="174"/>
      <c r="B40" s="189"/>
      <c r="C40" s="189"/>
      <c r="D40" s="189"/>
      <c r="E40" s="189"/>
      <c r="F40" s="189"/>
    </row>
    <row r="41" spans="1:6" ht="15">
      <c r="A41" s="174"/>
      <c r="B41" s="189"/>
      <c r="C41" s="189"/>
      <c r="D41" s="189"/>
      <c r="E41" s="189"/>
      <c r="F41" s="189"/>
    </row>
    <row r="42" spans="1:6" ht="15">
      <c r="A42" s="174"/>
      <c r="B42" s="189"/>
      <c r="C42" s="189"/>
      <c r="D42" s="189"/>
      <c r="E42" s="189"/>
      <c r="F42" s="189"/>
    </row>
    <row r="43" spans="1:6" ht="15">
      <c r="A43" s="174"/>
      <c r="B43" s="189"/>
      <c r="C43" s="189"/>
      <c r="D43" s="189"/>
      <c r="E43" s="189"/>
      <c r="F43" s="189"/>
    </row>
    <row r="44" spans="1:6" ht="15">
      <c r="A44" s="174"/>
      <c r="B44" s="189"/>
      <c r="C44" s="189"/>
      <c r="D44" s="189"/>
      <c r="E44" s="189"/>
      <c r="F44" s="189"/>
    </row>
    <row r="45" spans="1:6" ht="15">
      <c r="A45" s="174"/>
      <c r="B45" s="189"/>
      <c r="C45" s="189"/>
      <c r="D45" s="189"/>
      <c r="E45" s="189"/>
      <c r="F45" s="189"/>
    </row>
    <row r="46" spans="1:6" ht="15">
      <c r="A46" s="174"/>
      <c r="B46" s="189"/>
      <c r="C46" s="189"/>
      <c r="D46" s="189"/>
      <c r="E46" s="189"/>
      <c r="F46" s="189"/>
    </row>
    <row r="47" spans="1:6" ht="15">
      <c r="A47" s="174"/>
      <c r="B47" s="189"/>
      <c r="C47" s="189"/>
      <c r="D47" s="189"/>
      <c r="E47" s="189"/>
      <c r="F47" s="189"/>
    </row>
    <row r="48" spans="1:6" ht="15">
      <c r="A48" s="174"/>
      <c r="B48" s="189"/>
      <c r="C48" s="189"/>
      <c r="D48" s="189"/>
      <c r="E48" s="189"/>
      <c r="F48" s="189"/>
    </row>
    <row r="49" spans="1:6" ht="15">
      <c r="A49" s="174"/>
      <c r="B49" s="189"/>
      <c r="C49" s="189"/>
      <c r="D49" s="189"/>
      <c r="E49" s="189"/>
      <c r="F49" s="189"/>
    </row>
    <row r="50" spans="1:6" ht="15">
      <c r="A50" s="174"/>
      <c r="B50" s="189"/>
      <c r="C50" s="189"/>
      <c r="D50" s="189"/>
      <c r="E50" s="189"/>
      <c r="F50" s="189"/>
    </row>
    <row r="51" spans="1:6" ht="15">
      <c r="A51" s="174"/>
      <c r="B51" s="189"/>
      <c r="C51" s="189"/>
      <c r="D51" s="189"/>
      <c r="E51" s="189"/>
      <c r="F51" s="189"/>
    </row>
    <row r="52" spans="1:6" ht="15">
      <c r="A52" s="174"/>
      <c r="B52" s="189"/>
      <c r="C52" s="189"/>
      <c r="D52" s="189"/>
      <c r="E52" s="189"/>
      <c r="F52" s="189"/>
    </row>
  </sheetData>
  <sheetProtection/>
  <mergeCells count="2">
    <mergeCell ref="A2:B2"/>
    <mergeCell ref="A3:G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&amp;C29. melléklet a  6/2020. (VII.16.)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"/>
  <sheetViews>
    <sheetView view="pageLayout" workbookViewId="0" topLeftCell="A1">
      <selection activeCell="G28" sqref="A1:G28"/>
    </sheetView>
  </sheetViews>
  <sheetFormatPr defaultColWidth="9.140625" defaultRowHeight="12.75"/>
  <cols>
    <col min="1" max="1" width="11.28125" style="85" bestFit="1" customWidth="1"/>
    <col min="2" max="2" width="15.8515625" style="85" customWidth="1"/>
    <col min="3" max="3" width="15.57421875" style="85" bestFit="1" customWidth="1"/>
    <col min="4" max="4" width="18.57421875" style="85" bestFit="1" customWidth="1"/>
    <col min="5" max="16384" width="9.140625" style="85" customWidth="1"/>
  </cols>
  <sheetData>
    <row r="2" spans="1:9" ht="15">
      <c r="A2" s="447" t="s">
        <v>1129</v>
      </c>
      <c r="B2" s="447"/>
      <c r="C2" s="447"/>
      <c r="D2" s="447"/>
      <c r="E2" s="447"/>
      <c r="F2" s="447"/>
      <c r="G2" s="245"/>
      <c r="H2" s="245"/>
      <c r="I2" s="245"/>
    </row>
    <row r="3" spans="1:9" ht="15">
      <c r="A3" s="447" t="s">
        <v>555</v>
      </c>
      <c r="B3" s="447"/>
      <c r="C3" s="447"/>
      <c r="D3" s="447"/>
      <c r="E3" s="447"/>
      <c r="F3" s="447"/>
      <c r="G3" s="245"/>
      <c r="H3" s="245"/>
      <c r="I3" s="245"/>
    </row>
    <row r="5" spans="1:7" s="33" customFormat="1" ht="14.25">
      <c r="A5" s="449" t="s">
        <v>1033</v>
      </c>
      <c r="B5" s="449"/>
      <c r="C5" s="449"/>
      <c r="D5" s="449"/>
      <c r="E5" s="449"/>
      <c r="F5" s="449"/>
      <c r="G5" s="449"/>
    </row>
    <row r="6" spans="1:7" s="33" customFormat="1" ht="14.25">
      <c r="A6" s="449"/>
      <c r="B6" s="449"/>
      <c r="C6" s="449"/>
      <c r="D6" s="449"/>
      <c r="E6" s="449"/>
      <c r="F6" s="449"/>
      <c r="G6" s="449"/>
    </row>
    <row r="7" ht="15">
      <c r="C7" s="246"/>
    </row>
    <row r="8" spans="1:4" ht="15">
      <c r="A8" s="85" t="s">
        <v>1130</v>
      </c>
      <c r="D8" s="246">
        <v>0</v>
      </c>
    </row>
    <row r="9" spans="1:4" ht="15">
      <c r="A9" s="85" t="s">
        <v>1131</v>
      </c>
      <c r="D9" s="246">
        <v>0</v>
      </c>
    </row>
    <row r="10" spans="1:4" ht="15">
      <c r="A10" s="85" t="s">
        <v>1132</v>
      </c>
      <c r="D10" s="246">
        <v>0</v>
      </c>
    </row>
    <row r="11" spans="1:4" ht="15">
      <c r="A11" s="85" t="s">
        <v>1133</v>
      </c>
      <c r="D11" s="246">
        <v>0</v>
      </c>
    </row>
    <row r="12" ht="16.5" customHeight="1"/>
    <row r="13" ht="16.5" customHeight="1"/>
    <row r="14" spans="1:6" ht="16.5" customHeight="1">
      <c r="A14" s="448"/>
      <c r="B14" s="448"/>
      <c r="C14" s="448"/>
      <c r="D14" s="448"/>
      <c r="E14" s="448"/>
      <c r="F14" s="448"/>
    </row>
    <row r="15" spans="1:6" ht="15">
      <c r="A15" s="448"/>
      <c r="B15" s="448"/>
      <c r="C15" s="448"/>
      <c r="D15" s="448"/>
      <c r="E15" s="448"/>
      <c r="F15" s="448"/>
    </row>
    <row r="16" spans="1:6" ht="15">
      <c r="A16" s="448"/>
      <c r="B16" s="448"/>
      <c r="C16" s="448"/>
      <c r="D16" s="448"/>
      <c r="E16" s="448"/>
      <c r="F16" s="448"/>
    </row>
    <row r="17" spans="1:6" ht="15">
      <c r="A17" s="247"/>
      <c r="B17" s="247"/>
      <c r="C17" s="247"/>
      <c r="D17" s="247"/>
      <c r="E17" s="247"/>
      <c r="F17" s="247"/>
    </row>
    <row r="19" s="33" customFormat="1" ht="14.25">
      <c r="A19" s="33" t="s">
        <v>1034</v>
      </c>
    </row>
    <row r="20" s="33" customFormat="1" ht="14.25">
      <c r="A20" s="33" t="s">
        <v>1035</v>
      </c>
    </row>
    <row r="21" spans="1:4" ht="15">
      <c r="A21" s="85" t="s">
        <v>1130</v>
      </c>
      <c r="D21" s="246">
        <v>0</v>
      </c>
    </row>
    <row r="22" spans="1:4" ht="15">
      <c r="A22" s="85" t="s">
        <v>1131</v>
      </c>
      <c r="D22" s="246">
        <v>0</v>
      </c>
    </row>
    <row r="23" spans="1:4" ht="15">
      <c r="A23" s="85" t="s">
        <v>1132</v>
      </c>
      <c r="D23" s="246">
        <v>0</v>
      </c>
    </row>
    <row r="24" spans="1:4" ht="15">
      <c r="A24" s="85" t="s">
        <v>1134</v>
      </c>
      <c r="D24" s="246">
        <v>0</v>
      </c>
    </row>
  </sheetData>
  <sheetProtection/>
  <mergeCells count="4">
    <mergeCell ref="A2:F2"/>
    <mergeCell ref="A3:F3"/>
    <mergeCell ref="A14:F16"/>
    <mergeCell ref="A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&amp;C30. melléklet a  6/2020. (VII.16.)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view="pageLayout" workbookViewId="0" topLeftCell="A3">
      <selection activeCell="E41" sqref="A1:F41"/>
    </sheetView>
  </sheetViews>
  <sheetFormatPr defaultColWidth="9.140625" defaultRowHeight="12.75"/>
  <cols>
    <col min="1" max="1" width="36.8515625" style="85" customWidth="1"/>
    <col min="2" max="2" width="13.421875" style="95" customWidth="1"/>
    <col min="3" max="3" width="9.00390625" style="248" customWidth="1"/>
    <col min="4" max="16384" width="9.140625" style="85" customWidth="1"/>
  </cols>
  <sheetData>
    <row r="1" spans="1:9" ht="15">
      <c r="A1" s="447" t="s">
        <v>556</v>
      </c>
      <c r="B1" s="408"/>
      <c r="C1" s="408"/>
      <c r="D1" s="408"/>
      <c r="E1" s="408"/>
      <c r="F1" s="408"/>
      <c r="G1" s="245"/>
      <c r="H1" s="245"/>
      <c r="I1" s="245"/>
    </row>
    <row r="2" spans="1:9" ht="15">
      <c r="A2" s="408"/>
      <c r="B2" s="408"/>
      <c r="C2" s="408"/>
      <c r="D2" s="408"/>
      <c r="E2" s="408"/>
      <c r="F2" s="408"/>
      <c r="G2" s="245"/>
      <c r="H2" s="245"/>
      <c r="I2" s="245"/>
    </row>
    <row r="5" spans="1:2" ht="15">
      <c r="A5" s="85" t="s">
        <v>572</v>
      </c>
      <c r="B5" s="246">
        <v>515580</v>
      </c>
    </row>
    <row r="6" spans="1:2" ht="15" hidden="1">
      <c r="A6" s="250" t="s">
        <v>571</v>
      </c>
      <c r="B6" s="284"/>
    </row>
    <row r="7" spans="1:2" ht="15">
      <c r="A7" s="85" t="s">
        <v>14</v>
      </c>
      <c r="B7" s="246">
        <f>SUM(B5:B6)</f>
        <v>515580</v>
      </c>
    </row>
    <row r="9" spans="1:3" s="33" customFormat="1" ht="14.25" hidden="1">
      <c r="A9" s="33" t="s">
        <v>557</v>
      </c>
      <c r="B9" s="96"/>
      <c r="C9" s="249"/>
    </row>
    <row r="10" ht="15" hidden="1"/>
    <row r="11" spans="1:3" ht="15" hidden="1">
      <c r="A11" s="434" t="s">
        <v>558</v>
      </c>
      <c r="B11" s="450" t="s">
        <v>559</v>
      </c>
      <c r="C11" s="451"/>
    </row>
    <row r="12" spans="1:3" ht="15" hidden="1">
      <c r="A12" s="434"/>
      <c r="B12" s="450"/>
      <c r="C12" s="451"/>
    </row>
    <row r="13" spans="1:3" ht="15" hidden="1">
      <c r="A13" s="434"/>
      <c r="B13" s="450"/>
      <c r="C13" s="451"/>
    </row>
    <row r="14" spans="1:3" ht="15" hidden="1">
      <c r="A14" s="250" t="s">
        <v>105</v>
      </c>
      <c r="B14" s="251">
        <v>0</v>
      </c>
      <c r="C14" s="252"/>
    </row>
    <row r="15" spans="1:3" ht="15" hidden="1">
      <c r="A15" s="85" t="s">
        <v>560</v>
      </c>
      <c r="B15" s="95">
        <v>0</v>
      </c>
      <c r="C15" s="248" t="e">
        <f>B15/B17</f>
        <v>#DIV/0!</v>
      </c>
    </row>
    <row r="16" spans="1:3" ht="15" hidden="1">
      <c r="A16" s="250" t="s">
        <v>561</v>
      </c>
      <c r="B16" s="251">
        <v>0</v>
      </c>
      <c r="C16" s="252" t="e">
        <f>B16/B17</f>
        <v>#DIV/0!</v>
      </c>
    </row>
    <row r="17" ht="15" hidden="1">
      <c r="B17" s="95">
        <f>SUM(B14:B16)</f>
        <v>0</v>
      </c>
    </row>
    <row r="19" spans="1:3" s="33" customFormat="1" ht="14.25">
      <c r="A19" s="33" t="s">
        <v>1038</v>
      </c>
      <c r="B19" s="96"/>
      <c r="C19" s="249"/>
    </row>
    <row r="20" spans="1:3" ht="15">
      <c r="A20" s="434" t="s">
        <v>558</v>
      </c>
      <c r="B20" s="450" t="s">
        <v>559</v>
      </c>
      <c r="C20" s="451"/>
    </row>
    <row r="21" spans="1:3" ht="15">
      <c r="A21" s="434"/>
      <c r="B21" s="450"/>
      <c r="C21" s="451"/>
    </row>
    <row r="22" spans="1:3" ht="15">
      <c r="A22" s="434"/>
      <c r="B22" s="450"/>
      <c r="C22" s="451"/>
    </row>
    <row r="23" spans="1:3" ht="15">
      <c r="A23" s="85" t="s">
        <v>562</v>
      </c>
      <c r="B23" s="95">
        <v>2000000</v>
      </c>
      <c r="C23" s="248">
        <f>B23/B25</f>
        <v>0.8</v>
      </c>
    </row>
    <row r="24" spans="1:3" ht="15">
      <c r="A24" s="250" t="s">
        <v>105</v>
      </c>
      <c r="B24" s="251">
        <v>500000</v>
      </c>
      <c r="C24" s="252">
        <f>B24/B25</f>
        <v>0.2</v>
      </c>
    </row>
    <row r="25" ht="15">
      <c r="B25" s="95">
        <f>SUM(B23:B24)</f>
        <v>2500000</v>
      </c>
    </row>
    <row r="28" spans="1:3" s="33" customFormat="1" ht="14.25">
      <c r="A28" s="33" t="s">
        <v>1039</v>
      </c>
      <c r="B28" s="96"/>
      <c r="C28" s="249"/>
    </row>
    <row r="29" spans="1:3" ht="15">
      <c r="A29" s="434" t="s">
        <v>558</v>
      </c>
      <c r="B29" s="450" t="s">
        <v>559</v>
      </c>
      <c r="C29" s="451"/>
    </row>
    <row r="30" spans="1:3" ht="15">
      <c r="A30" s="434"/>
      <c r="B30" s="450"/>
      <c r="C30" s="451"/>
    </row>
    <row r="31" spans="1:3" ht="15">
      <c r="A31" s="434"/>
      <c r="B31" s="450"/>
      <c r="C31" s="451"/>
    </row>
    <row r="32" spans="1:3" ht="15">
      <c r="A32" s="85" t="s">
        <v>563</v>
      </c>
      <c r="B32" s="95">
        <f>B34-B33</f>
        <v>1174326920</v>
      </c>
      <c r="C32" s="248">
        <f>B32/B34</f>
        <v>0.9999867330016584</v>
      </c>
    </row>
    <row r="33" spans="1:3" ht="15">
      <c r="A33" s="250" t="s">
        <v>105</v>
      </c>
      <c r="B33" s="251">
        <v>15580</v>
      </c>
      <c r="C33" s="252">
        <f>B33/B34</f>
        <v>1.3266998341625208E-05</v>
      </c>
    </row>
    <row r="34" ht="15">
      <c r="B34" s="95">
        <f>75375*15580</f>
        <v>1174342500</v>
      </c>
    </row>
    <row r="39" spans="1:6" ht="15">
      <c r="A39" s="452" t="s">
        <v>573</v>
      </c>
      <c r="B39" s="453"/>
      <c r="C39" s="453"/>
      <c r="D39" s="453"/>
      <c r="E39" s="115"/>
      <c r="F39" s="115"/>
    </row>
    <row r="40" spans="1:6" ht="15">
      <c r="A40" s="453"/>
      <c r="B40" s="453"/>
      <c r="C40" s="453"/>
      <c r="D40" s="453"/>
      <c r="E40" s="115"/>
      <c r="F40" s="115"/>
    </row>
  </sheetData>
  <sheetProtection/>
  <mergeCells count="11">
    <mergeCell ref="A39:D40"/>
    <mergeCell ref="A29:A31"/>
    <mergeCell ref="B29:B31"/>
    <mergeCell ref="C29:C31"/>
    <mergeCell ref="A1:F2"/>
    <mergeCell ref="A11:A13"/>
    <mergeCell ref="B11:B13"/>
    <mergeCell ref="C11:C13"/>
    <mergeCell ref="A20:A22"/>
    <mergeCell ref="B20:B22"/>
    <mergeCell ref="C20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&amp;C31. melléklet a  /2020. (...)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D27" sqref="A1:G27"/>
    </sheetView>
  </sheetViews>
  <sheetFormatPr defaultColWidth="9.140625" defaultRowHeight="12.75"/>
  <cols>
    <col min="1" max="1" width="27.57421875" style="85" customWidth="1"/>
    <col min="2" max="2" width="16.00390625" style="246" customWidth="1"/>
    <col min="3" max="16384" width="9.140625" style="85" customWidth="1"/>
  </cols>
  <sheetData>
    <row r="1" spans="1:7" s="33" customFormat="1" ht="14.25">
      <c r="A1" s="447" t="s">
        <v>924</v>
      </c>
      <c r="B1" s="408"/>
      <c r="C1" s="408"/>
      <c r="D1" s="408"/>
      <c r="E1" s="408"/>
      <c r="F1" s="408"/>
      <c r="G1" s="408"/>
    </row>
    <row r="2" spans="1:7" s="33" customFormat="1" ht="14.25">
      <c r="A2" s="447" t="s">
        <v>928</v>
      </c>
      <c r="B2" s="408"/>
      <c r="C2" s="408"/>
      <c r="D2" s="408"/>
      <c r="E2" s="408"/>
      <c r="F2" s="408"/>
      <c r="G2" s="408"/>
    </row>
    <row r="5" spans="1:2" s="33" customFormat="1" ht="14.25">
      <c r="A5" s="33" t="s">
        <v>1135</v>
      </c>
      <c r="B5" s="384">
        <v>1876677</v>
      </c>
    </row>
    <row r="7" spans="1:2" s="33" customFormat="1" ht="14.25">
      <c r="A7" s="33" t="s">
        <v>923</v>
      </c>
      <c r="B7" s="384"/>
    </row>
    <row r="9" spans="1:2" ht="15">
      <c r="A9" s="85" t="s">
        <v>925</v>
      </c>
      <c r="B9" s="246" t="s">
        <v>926</v>
      </c>
    </row>
    <row r="10" spans="1:2" ht="30">
      <c r="A10" s="247" t="s">
        <v>1136</v>
      </c>
      <c r="B10" s="246">
        <v>416233</v>
      </c>
    </row>
    <row r="11" spans="1:2" ht="15" hidden="1">
      <c r="A11" s="85" t="s">
        <v>927</v>
      </c>
      <c r="B11" s="246">
        <v>0</v>
      </c>
    </row>
    <row r="16" spans="1:2" s="33" customFormat="1" ht="14.25">
      <c r="A16" s="33" t="s">
        <v>929</v>
      </c>
      <c r="B16" s="384"/>
    </row>
    <row r="17" spans="1:2" ht="15">
      <c r="A17" s="85" t="s">
        <v>930</v>
      </c>
      <c r="B17" s="246" t="s">
        <v>926</v>
      </c>
    </row>
    <row r="18" ht="15">
      <c r="A18" s="448"/>
    </row>
    <row r="19" ht="15">
      <c r="A19" s="448"/>
    </row>
    <row r="20" ht="15">
      <c r="A20" s="448"/>
    </row>
    <row r="21" ht="15">
      <c r="A21" s="448"/>
    </row>
    <row r="24" spans="1:2" s="33" customFormat="1" ht="14.25">
      <c r="A24" s="33" t="s">
        <v>1137</v>
      </c>
      <c r="B24" s="384">
        <f>B5+B10+B11+B12+B21</f>
        <v>2292910</v>
      </c>
    </row>
  </sheetData>
  <sheetProtection/>
  <mergeCells count="3">
    <mergeCell ref="A18:A21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Header>&amp;C32. melléklet a 6/2020. (VII.16.)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workbookViewId="0" topLeftCell="A1">
      <selection activeCell="J17" sqref="A1:J17"/>
    </sheetView>
  </sheetViews>
  <sheetFormatPr defaultColWidth="9.140625" defaultRowHeight="12.75"/>
  <cols>
    <col min="1" max="1" width="50.421875" style="2" customWidth="1"/>
    <col min="2" max="2" width="14.140625" style="2" customWidth="1"/>
    <col min="3" max="3" width="14.421875" style="2" customWidth="1"/>
    <col min="4" max="4" width="14.140625" style="2" customWidth="1"/>
    <col min="5" max="5" width="14.421875" style="2" customWidth="1"/>
    <col min="6" max="7" width="12.8515625" style="2" customWidth="1"/>
    <col min="8" max="8" width="13.8515625" style="2" customWidth="1"/>
    <col min="9" max="9" width="13.7109375" style="2" customWidth="1"/>
    <col min="10" max="10" width="12.8515625" style="2" customWidth="1"/>
    <col min="11" max="16384" width="9.140625" style="2" customWidth="1"/>
  </cols>
  <sheetData>
    <row r="1" spans="1:10" s="1" customFormat="1" ht="15.75">
      <c r="A1" s="407" t="s">
        <v>263</v>
      </c>
      <c r="B1" s="407"/>
      <c r="C1" s="407"/>
      <c r="D1" s="407"/>
      <c r="E1" s="407"/>
      <c r="F1" s="407"/>
      <c r="G1" s="407"/>
      <c r="H1" s="407"/>
      <c r="I1" s="406"/>
      <c r="J1" s="406"/>
    </row>
    <row r="2" spans="1:10" s="1" customFormat="1" ht="15.75">
      <c r="A2" s="407" t="s">
        <v>85</v>
      </c>
      <c r="B2" s="407"/>
      <c r="C2" s="407"/>
      <c r="D2" s="407"/>
      <c r="E2" s="407"/>
      <c r="F2" s="407"/>
      <c r="G2" s="407"/>
      <c r="H2" s="407"/>
      <c r="I2" s="406"/>
      <c r="J2" s="406"/>
    </row>
    <row r="3" spans="1:10" s="1" customFormat="1" ht="15.75">
      <c r="A3" s="112"/>
      <c r="B3" s="112"/>
      <c r="C3" s="112"/>
      <c r="D3" s="112"/>
      <c r="E3" s="112"/>
      <c r="F3" s="112"/>
      <c r="G3" s="112"/>
      <c r="H3" s="112"/>
      <c r="I3" s="124"/>
      <c r="J3" s="124"/>
    </row>
    <row r="4" spans="1:10" s="1" customFormat="1" ht="15.75">
      <c r="A4" s="112"/>
      <c r="B4" s="112"/>
      <c r="C4" s="112"/>
      <c r="D4" s="112"/>
      <c r="E4" s="112"/>
      <c r="F4" s="112"/>
      <c r="G4" s="112"/>
      <c r="H4" s="112"/>
      <c r="I4" s="124"/>
      <c r="J4" s="124"/>
    </row>
    <row r="5" spans="1:10" s="1" customFormat="1" ht="15.7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9"/>
      <c r="B6" s="409" t="s">
        <v>73</v>
      </c>
      <c r="C6" s="409"/>
      <c r="D6" s="409"/>
      <c r="E6" s="409" t="s">
        <v>10</v>
      </c>
      <c r="F6" s="410"/>
      <c r="G6" s="410"/>
      <c r="H6" s="411" t="s">
        <v>74</v>
      </c>
      <c r="I6" s="410"/>
      <c r="J6" s="410"/>
    </row>
    <row r="7" spans="1:10" ht="60.75" customHeight="1">
      <c r="A7" s="4" t="s">
        <v>11</v>
      </c>
      <c r="B7" s="21" t="s">
        <v>264</v>
      </c>
      <c r="C7" s="21" t="s">
        <v>265</v>
      </c>
      <c r="D7" s="21" t="s">
        <v>266</v>
      </c>
      <c r="E7" s="21" t="s">
        <v>264</v>
      </c>
      <c r="F7" s="21" t="s">
        <v>265</v>
      </c>
      <c r="G7" s="21" t="s">
        <v>266</v>
      </c>
      <c r="H7" s="21" t="s">
        <v>264</v>
      </c>
      <c r="I7" s="21" t="s">
        <v>265</v>
      </c>
      <c r="J7" s="21" t="s">
        <v>266</v>
      </c>
    </row>
    <row r="8" spans="1:10" ht="15.75">
      <c r="A8" s="9" t="s">
        <v>34</v>
      </c>
      <c r="B8" s="9">
        <v>2</v>
      </c>
      <c r="C8" s="9">
        <v>2</v>
      </c>
      <c r="D8" s="9">
        <v>2</v>
      </c>
      <c r="E8" s="9"/>
      <c r="F8" s="9"/>
      <c r="G8" s="9"/>
      <c r="H8" s="9">
        <f>B8+E8</f>
        <v>2</v>
      </c>
      <c r="I8" s="9">
        <f>C8+F8</f>
        <v>2</v>
      </c>
      <c r="J8" s="9">
        <f>D8+G8</f>
        <v>2</v>
      </c>
    </row>
    <row r="9" spans="1:10" ht="15.75">
      <c r="A9" s="9" t="s">
        <v>35</v>
      </c>
      <c r="B9" s="9">
        <v>1</v>
      </c>
      <c r="C9" s="9">
        <v>2</v>
      </c>
      <c r="D9" s="9">
        <v>1</v>
      </c>
      <c r="E9" s="9"/>
      <c r="F9" s="9"/>
      <c r="G9" s="9"/>
      <c r="H9" s="9">
        <f aca="true" t="shared" si="0" ref="H9:J14">B9+E9</f>
        <v>1</v>
      </c>
      <c r="I9" s="9">
        <f t="shared" si="0"/>
        <v>2</v>
      </c>
      <c r="J9" s="9">
        <f t="shared" si="0"/>
        <v>1</v>
      </c>
    </row>
    <row r="10" spans="1:10" ht="15.75">
      <c r="A10" s="9" t="s">
        <v>36</v>
      </c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0" ht="15.75">
      <c r="A11" s="9" t="s">
        <v>37</v>
      </c>
      <c r="B11" s="9"/>
      <c r="C11" s="9"/>
      <c r="D11" s="9"/>
      <c r="E11" s="9">
        <v>9</v>
      </c>
      <c r="F11" s="9">
        <v>9</v>
      </c>
      <c r="G11" s="9">
        <v>8</v>
      </c>
      <c r="H11" s="9">
        <f t="shared" si="0"/>
        <v>9</v>
      </c>
      <c r="I11" s="9">
        <f t="shared" si="0"/>
        <v>9</v>
      </c>
      <c r="J11" s="9">
        <f t="shared" si="0"/>
        <v>8</v>
      </c>
    </row>
    <row r="12" spans="1:10" ht="15.75">
      <c r="A12" s="9" t="s">
        <v>38</v>
      </c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ht="15.75">
      <c r="A13" s="9" t="s">
        <v>39</v>
      </c>
      <c r="B13" s="9">
        <v>1</v>
      </c>
      <c r="C13" s="9">
        <v>1</v>
      </c>
      <c r="D13" s="9">
        <v>1</v>
      </c>
      <c r="E13" s="9"/>
      <c r="F13" s="9"/>
      <c r="G13" s="9"/>
      <c r="H13" s="9">
        <f t="shared" si="0"/>
        <v>1</v>
      </c>
      <c r="I13" s="9">
        <f t="shared" si="0"/>
        <v>1</v>
      </c>
      <c r="J13" s="9">
        <f t="shared" si="0"/>
        <v>1</v>
      </c>
    </row>
    <row r="14" spans="1:10" ht="15.75">
      <c r="A14" s="9" t="s">
        <v>40</v>
      </c>
      <c r="B14" s="9">
        <v>9</v>
      </c>
      <c r="C14" s="9">
        <v>4</v>
      </c>
      <c r="D14" s="9">
        <v>6</v>
      </c>
      <c r="E14" s="9"/>
      <c r="F14" s="9"/>
      <c r="G14" s="9"/>
      <c r="H14" s="9">
        <f t="shared" si="0"/>
        <v>9</v>
      </c>
      <c r="I14" s="9">
        <f t="shared" si="0"/>
        <v>4</v>
      </c>
      <c r="J14" s="9">
        <f t="shared" si="0"/>
        <v>6</v>
      </c>
    </row>
    <row r="15" spans="1:10" s="47" customFormat="1" ht="15.75">
      <c r="A15" s="4" t="s">
        <v>14</v>
      </c>
      <c r="B15" s="4">
        <f aca="true" t="shared" si="1" ref="B15:J15">SUM(B8:B14)</f>
        <v>13</v>
      </c>
      <c r="C15" s="4">
        <f t="shared" si="1"/>
        <v>9</v>
      </c>
      <c r="D15" s="4">
        <f t="shared" si="1"/>
        <v>10</v>
      </c>
      <c r="E15" s="4">
        <f t="shared" si="1"/>
        <v>9</v>
      </c>
      <c r="F15" s="4">
        <f t="shared" si="1"/>
        <v>9</v>
      </c>
      <c r="G15" s="4">
        <f t="shared" si="1"/>
        <v>8</v>
      </c>
      <c r="H15" s="4">
        <f t="shared" si="1"/>
        <v>22</v>
      </c>
      <c r="I15" s="4">
        <f t="shared" si="1"/>
        <v>18</v>
      </c>
      <c r="J15" s="4">
        <f t="shared" si="1"/>
        <v>18</v>
      </c>
    </row>
    <row r="16" spans="1:10" s="47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47" customFormat="1" ht="15.75">
      <c r="A17" s="4" t="s">
        <v>267</v>
      </c>
      <c r="B17" s="4">
        <v>5</v>
      </c>
      <c r="C17" s="4">
        <v>5</v>
      </c>
      <c r="D17" s="4">
        <v>5</v>
      </c>
      <c r="E17" s="4"/>
      <c r="F17" s="4"/>
      <c r="G17" s="4"/>
      <c r="H17" s="9">
        <f>B17+E17</f>
        <v>5</v>
      </c>
      <c r="I17" s="4">
        <v>5</v>
      </c>
      <c r="J17" s="4">
        <v>5</v>
      </c>
    </row>
  </sheetData>
  <sheetProtection/>
  <mergeCells count="5">
    <mergeCell ref="A1:J1"/>
    <mergeCell ref="A2:J2"/>
    <mergeCell ref="B6:D6"/>
    <mergeCell ref="E6:G6"/>
    <mergeCell ref="H6:J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&amp;C4. melléklet a 6/2020. (VII.16.)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Layout" workbookViewId="0" topLeftCell="A1">
      <selection activeCell="K33" sqref="A1:K33"/>
    </sheetView>
  </sheetViews>
  <sheetFormatPr defaultColWidth="9.140625" defaultRowHeight="12.75"/>
  <cols>
    <col min="1" max="1" width="56.28125" style="2" customWidth="1"/>
    <col min="2" max="4" width="19.8515625" style="3" customWidth="1"/>
    <col min="5" max="7" width="18.57421875" style="3" customWidth="1"/>
    <col min="8" max="9" width="18.00390625" style="3" customWidth="1"/>
    <col min="10" max="10" width="18.00390625" style="3" hidden="1" customWidth="1"/>
    <col min="11" max="11" width="18.00390625" style="3" customWidth="1"/>
    <col min="12" max="16384" width="9.140625" style="2" customWidth="1"/>
  </cols>
  <sheetData>
    <row r="1" spans="1:11" ht="15.75">
      <c r="A1" s="407" t="s">
        <v>203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932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261</v>
      </c>
      <c r="J5" s="78" t="s">
        <v>241</v>
      </c>
      <c r="K5" s="78" t="s">
        <v>268</v>
      </c>
    </row>
    <row r="6" spans="1:11" s="1" customFormat="1" ht="31.5">
      <c r="A6" s="113" t="s">
        <v>577</v>
      </c>
      <c r="B6" s="10">
        <f aca="true" t="shared" si="0" ref="B6:G6">SUM(B7:B16)</f>
        <v>31257986</v>
      </c>
      <c r="C6" s="10">
        <f t="shared" si="0"/>
        <v>46297831</v>
      </c>
      <c r="D6" s="10">
        <f t="shared" si="0"/>
        <v>31856624</v>
      </c>
      <c r="E6" s="10">
        <f t="shared" si="0"/>
        <v>0</v>
      </c>
      <c r="F6" s="10">
        <f>SUM(F7:F16)</f>
        <v>3635196</v>
      </c>
      <c r="G6" s="10">
        <f t="shared" si="0"/>
        <v>3635196</v>
      </c>
      <c r="H6" s="10">
        <f aca="true" t="shared" si="1" ref="H6:H16">B6+E6</f>
        <v>31257986</v>
      </c>
      <c r="I6" s="10">
        <f aca="true" t="shared" si="2" ref="I6:I16">C6+F6</f>
        <v>49933027</v>
      </c>
      <c r="J6" s="10">
        <f aca="true" t="shared" si="3" ref="J6:J16">D6+G6</f>
        <v>35491820</v>
      </c>
      <c r="K6" s="10">
        <f>D6+G6</f>
        <v>35491820</v>
      </c>
    </row>
    <row r="7" spans="1:11" ht="15.75">
      <c r="A7" s="8" t="s">
        <v>206</v>
      </c>
      <c r="B7" s="6"/>
      <c r="C7" s="6"/>
      <c r="D7" s="6"/>
      <c r="E7" s="6"/>
      <c r="F7" s="6"/>
      <c r="G7" s="6"/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aca="true" t="shared" si="4" ref="K7:K16">D7+G7</f>
        <v>0</v>
      </c>
    </row>
    <row r="8" spans="1:11" ht="15.75">
      <c r="A8" s="8" t="s">
        <v>170</v>
      </c>
      <c r="B8" s="6"/>
      <c r="C8" s="6">
        <v>0</v>
      </c>
      <c r="D8" s="6">
        <v>0</v>
      </c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</row>
    <row r="9" spans="1:11" ht="31.5">
      <c r="A9" s="8" t="s">
        <v>171</v>
      </c>
      <c r="B9" s="6">
        <v>10875869</v>
      </c>
      <c r="C9" s="6">
        <f>10875869-155000+15194845</f>
        <v>25915714</v>
      </c>
      <c r="D9" s="6">
        <v>13045523</v>
      </c>
      <c r="E9" s="6"/>
      <c r="F9" s="6"/>
      <c r="G9" s="6"/>
      <c r="H9" s="6">
        <f t="shared" si="1"/>
        <v>10875869</v>
      </c>
      <c r="I9" s="6">
        <f t="shared" si="2"/>
        <v>25915714</v>
      </c>
      <c r="J9" s="6">
        <f t="shared" si="3"/>
        <v>13045523</v>
      </c>
      <c r="K9" s="6">
        <f t="shared" si="4"/>
        <v>13045523</v>
      </c>
    </row>
    <row r="10" spans="1:11" ht="15.75">
      <c r="A10" s="8" t="s">
        <v>172</v>
      </c>
      <c r="B10" s="6"/>
      <c r="C10" s="6"/>
      <c r="D10" s="6">
        <v>0</v>
      </c>
      <c r="E10" s="6"/>
      <c r="F10" s="6">
        <v>3635196</v>
      </c>
      <c r="G10" s="6">
        <v>3635196</v>
      </c>
      <c r="H10" s="6">
        <f t="shared" si="1"/>
        <v>0</v>
      </c>
      <c r="I10" s="6">
        <f t="shared" si="2"/>
        <v>3635196</v>
      </c>
      <c r="J10" s="6">
        <f t="shared" si="3"/>
        <v>3635196</v>
      </c>
      <c r="K10" s="6">
        <f t="shared" si="4"/>
        <v>3635196</v>
      </c>
    </row>
    <row r="11" spans="1:11" ht="15.75">
      <c r="A11" s="8" t="s">
        <v>173</v>
      </c>
      <c r="B11" s="6">
        <v>4874400</v>
      </c>
      <c r="C11" s="6">
        <v>4874400</v>
      </c>
      <c r="D11" s="6">
        <v>5458200</v>
      </c>
      <c r="E11" s="6"/>
      <c r="F11" s="6"/>
      <c r="G11" s="6"/>
      <c r="H11" s="6">
        <f t="shared" si="1"/>
        <v>4874400</v>
      </c>
      <c r="I11" s="6">
        <f t="shared" si="2"/>
        <v>4874400</v>
      </c>
      <c r="J11" s="6">
        <f t="shared" si="3"/>
        <v>5458200</v>
      </c>
      <c r="K11" s="6">
        <f t="shared" si="4"/>
        <v>5458200</v>
      </c>
    </row>
    <row r="12" spans="1:11" ht="15.75">
      <c r="A12" s="8" t="s">
        <v>174</v>
      </c>
      <c r="B12" s="6">
        <v>9305834</v>
      </c>
      <c r="C12" s="6">
        <v>9305834</v>
      </c>
      <c r="D12" s="6">
        <v>6251103</v>
      </c>
      <c r="E12" s="6"/>
      <c r="F12" s="6"/>
      <c r="G12" s="6"/>
      <c r="H12" s="6">
        <f t="shared" si="1"/>
        <v>9305834</v>
      </c>
      <c r="I12" s="6">
        <f t="shared" si="2"/>
        <v>9305834</v>
      </c>
      <c r="J12" s="6">
        <f t="shared" si="3"/>
        <v>6251103</v>
      </c>
      <c r="K12" s="6">
        <f t="shared" si="4"/>
        <v>6251103</v>
      </c>
    </row>
    <row r="13" spans="1:11" ht="15.75">
      <c r="A13" s="8" t="s">
        <v>175</v>
      </c>
      <c r="B13" s="6">
        <v>6201883</v>
      </c>
      <c r="C13" s="6">
        <v>6201883</v>
      </c>
      <c r="D13" s="6">
        <v>7101798</v>
      </c>
      <c r="E13" s="6"/>
      <c r="F13" s="6"/>
      <c r="G13" s="6"/>
      <c r="H13" s="6">
        <f t="shared" si="1"/>
        <v>6201883</v>
      </c>
      <c r="I13" s="6">
        <f t="shared" si="2"/>
        <v>6201883</v>
      </c>
      <c r="J13" s="6">
        <f t="shared" si="3"/>
        <v>7101798</v>
      </c>
      <c r="K13" s="6">
        <f t="shared" si="4"/>
        <v>7101798</v>
      </c>
    </row>
    <row r="14" spans="1:11" ht="15.75">
      <c r="A14" s="8" t="s">
        <v>176</v>
      </c>
      <c r="B14" s="6"/>
      <c r="C14" s="6">
        <v>0</v>
      </c>
      <c r="D14" s="6">
        <v>0</v>
      </c>
      <c r="E14" s="6"/>
      <c r="F14" s="6"/>
      <c r="G14" s="6"/>
      <c r="H14" s="6">
        <f t="shared" si="1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</row>
    <row r="15" spans="1:11" ht="31.5">
      <c r="A15" s="8" t="s">
        <v>177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178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20" spans="1:11" ht="78.75">
      <c r="A20" s="4" t="s">
        <v>11</v>
      </c>
      <c r="B20" s="12" t="s">
        <v>234</v>
      </c>
      <c r="C20" s="12" t="s">
        <v>235</v>
      </c>
      <c r="D20" s="12" t="s">
        <v>242</v>
      </c>
      <c r="E20" s="12" t="s">
        <v>236</v>
      </c>
      <c r="F20" s="12" t="s">
        <v>237</v>
      </c>
      <c r="G20" s="12" t="s">
        <v>238</v>
      </c>
      <c r="H20" s="78" t="s">
        <v>239</v>
      </c>
      <c r="I20" s="78" t="s">
        <v>261</v>
      </c>
      <c r="J20" s="78" t="s">
        <v>241</v>
      </c>
      <c r="K20" s="78" t="s">
        <v>268</v>
      </c>
    </row>
    <row r="21" spans="1:11" s="1" customFormat="1" ht="31.5">
      <c r="A21" s="113" t="s">
        <v>151</v>
      </c>
      <c r="B21" s="10">
        <f>SUM(B22:B33)</f>
        <v>26881367</v>
      </c>
      <c r="C21" s="10">
        <f>SUM(C22:C33)</f>
        <v>113252402</v>
      </c>
      <c r="D21" s="10">
        <f>SUM(D22:D33)</f>
        <v>111439515</v>
      </c>
      <c r="E21" s="10">
        <f aca="true" t="shared" si="5" ref="E21:J21">SUM(E22:E33)</f>
        <v>0</v>
      </c>
      <c r="F21" s="10">
        <f t="shared" si="5"/>
        <v>0</v>
      </c>
      <c r="G21" s="10">
        <f t="shared" si="5"/>
        <v>0</v>
      </c>
      <c r="H21" s="10">
        <f t="shared" si="5"/>
        <v>26881367</v>
      </c>
      <c r="I21" s="10">
        <f t="shared" si="5"/>
        <v>113252402</v>
      </c>
      <c r="J21" s="10">
        <f t="shared" si="5"/>
        <v>111439515</v>
      </c>
      <c r="K21" s="10">
        <f aca="true" t="shared" si="6" ref="K21:K33">D21+G21</f>
        <v>111439515</v>
      </c>
    </row>
    <row r="22" spans="1:11" ht="15.75">
      <c r="A22" s="8" t="s">
        <v>206</v>
      </c>
      <c r="B22" s="6"/>
      <c r="C22" s="6"/>
      <c r="D22" s="6"/>
      <c r="E22" s="6"/>
      <c r="F22" s="6"/>
      <c r="G22" s="6"/>
      <c r="H22" s="6">
        <f aca="true" t="shared" si="7" ref="H22:J29">B22+E22</f>
        <v>0</v>
      </c>
      <c r="I22" s="6">
        <f t="shared" si="7"/>
        <v>0</v>
      </c>
      <c r="J22" s="6">
        <f t="shared" si="7"/>
        <v>0</v>
      </c>
      <c r="K22" s="6">
        <f t="shared" si="6"/>
        <v>0</v>
      </c>
    </row>
    <row r="23" spans="1:11" ht="15.75">
      <c r="A23" s="8" t="s">
        <v>170</v>
      </c>
      <c r="B23" s="6"/>
      <c r="C23" s="6"/>
      <c r="D23" s="6"/>
      <c r="E23" s="6"/>
      <c r="F23" s="6"/>
      <c r="G23" s="6"/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6"/>
        <v>0</v>
      </c>
    </row>
    <row r="24" spans="1:11" ht="15.75">
      <c r="A24" s="8" t="s">
        <v>169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6"/>
        <v>0</v>
      </c>
    </row>
    <row r="25" spans="1:11" ht="31.5">
      <c r="A25" s="8" t="s">
        <v>171</v>
      </c>
      <c r="B25" s="6">
        <v>26881367</v>
      </c>
      <c r="C25" s="6">
        <f>113252702-17914787</f>
        <v>95337915</v>
      </c>
      <c r="D25" s="6">
        <v>93525028</v>
      </c>
      <c r="E25" s="6"/>
      <c r="F25" s="6"/>
      <c r="G25" s="6"/>
      <c r="H25" s="6">
        <f t="shared" si="7"/>
        <v>26881367</v>
      </c>
      <c r="I25" s="6">
        <f t="shared" si="7"/>
        <v>95337915</v>
      </c>
      <c r="J25" s="6">
        <f t="shared" si="7"/>
        <v>93525028</v>
      </c>
      <c r="K25" s="6">
        <f t="shared" si="6"/>
        <v>93525028</v>
      </c>
    </row>
    <row r="26" spans="1:11" ht="15.75">
      <c r="A26" s="8" t="s">
        <v>172</v>
      </c>
      <c r="B26" s="6"/>
      <c r="C26" s="6">
        <v>17914487</v>
      </c>
      <c r="D26" s="6">
        <v>17914487</v>
      </c>
      <c r="E26" s="6"/>
      <c r="F26" s="6"/>
      <c r="G26" s="6"/>
      <c r="H26" s="6">
        <f t="shared" si="7"/>
        <v>0</v>
      </c>
      <c r="I26" s="6">
        <f t="shared" si="7"/>
        <v>17914487</v>
      </c>
      <c r="J26" s="6">
        <f t="shared" si="7"/>
        <v>17914487</v>
      </c>
      <c r="K26" s="6">
        <f t="shared" si="6"/>
        <v>17914487</v>
      </c>
    </row>
    <row r="27" spans="1:11" ht="15.75">
      <c r="A27" s="8" t="s">
        <v>173</v>
      </c>
      <c r="B27" s="6"/>
      <c r="C27" s="6"/>
      <c r="D27" s="6"/>
      <c r="E27" s="6"/>
      <c r="F27" s="6"/>
      <c r="G27" s="6"/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6"/>
        <v>0</v>
      </c>
    </row>
    <row r="28" spans="1:11" ht="15.75">
      <c r="A28" s="8" t="s">
        <v>174</v>
      </c>
      <c r="B28" s="6"/>
      <c r="C28" s="6"/>
      <c r="D28" s="6"/>
      <c r="E28" s="6"/>
      <c r="F28" s="6"/>
      <c r="G28" s="6"/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6"/>
        <v>0</v>
      </c>
    </row>
    <row r="29" spans="1:11" ht="15.75">
      <c r="A29" s="8" t="s">
        <v>175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6"/>
        <v>0</v>
      </c>
    </row>
    <row r="30" spans="1:11" ht="15.75">
      <c r="A30" s="8" t="s">
        <v>176</v>
      </c>
      <c r="B30" s="6"/>
      <c r="C30" s="6"/>
      <c r="D30" s="6"/>
      <c r="E30" s="6"/>
      <c r="F30" s="6"/>
      <c r="G30" s="6"/>
      <c r="H30" s="6"/>
      <c r="I30" s="6"/>
      <c r="J30" s="6"/>
      <c r="K30" s="6">
        <f t="shared" si="6"/>
        <v>0</v>
      </c>
    </row>
    <row r="31" spans="1:11" ht="31.5">
      <c r="A31" s="8" t="s">
        <v>177</v>
      </c>
      <c r="B31" s="6"/>
      <c r="C31" s="6"/>
      <c r="D31" s="6"/>
      <c r="E31" s="6"/>
      <c r="F31" s="6"/>
      <c r="G31" s="6"/>
      <c r="H31" s="6">
        <f aca="true" t="shared" si="8" ref="H31:J33">B31+E31</f>
        <v>0</v>
      </c>
      <c r="I31" s="6">
        <f t="shared" si="8"/>
        <v>0</v>
      </c>
      <c r="J31" s="6">
        <f t="shared" si="8"/>
        <v>0</v>
      </c>
      <c r="K31" s="6">
        <f t="shared" si="6"/>
        <v>0</v>
      </c>
    </row>
    <row r="32" spans="1:11" ht="24.75" customHeight="1">
      <c r="A32" s="8" t="s">
        <v>178</v>
      </c>
      <c r="B32" s="6"/>
      <c r="C32" s="6"/>
      <c r="D32" s="6"/>
      <c r="E32" s="6"/>
      <c r="F32" s="6"/>
      <c r="G32" s="6"/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6"/>
        <v>0</v>
      </c>
    </row>
    <row r="33" spans="1:11" ht="15.75">
      <c r="A33" s="9" t="s">
        <v>249</v>
      </c>
      <c r="B33" s="6">
        <v>0</v>
      </c>
      <c r="C33" s="6">
        <v>0</v>
      </c>
      <c r="D33" s="6">
        <v>0</v>
      </c>
      <c r="E33" s="6"/>
      <c r="F33" s="6"/>
      <c r="G33" s="6"/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6"/>
        <v>0</v>
      </c>
    </row>
  </sheetData>
  <sheetProtection/>
  <mergeCells count="2">
    <mergeCell ref="A1:K1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&amp;C5. melléklet a 6/2020. (VII.16.)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K32" sqref="A1:K32"/>
    </sheetView>
  </sheetViews>
  <sheetFormatPr defaultColWidth="9.140625" defaultRowHeight="12.75"/>
  <cols>
    <col min="1" max="1" width="46.28125" style="2" customWidth="1"/>
    <col min="2" max="4" width="20.57421875" style="3" customWidth="1"/>
    <col min="5" max="7" width="19.28125" style="3" customWidth="1"/>
    <col min="8" max="9" width="19.00390625" style="3" customWidth="1"/>
    <col min="10" max="10" width="19.00390625" style="3" hidden="1" customWidth="1"/>
    <col min="11" max="11" width="19.00390625" style="3" customWidth="1"/>
    <col min="12" max="16384" width="9.140625" style="2" customWidth="1"/>
  </cols>
  <sheetData>
    <row r="1" spans="1:11" ht="15.75">
      <c r="A1" s="407" t="s">
        <v>204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241</v>
      </c>
    </row>
    <row r="6" spans="1:11" s="1" customFormat="1" ht="15.75">
      <c r="A6" s="113" t="s">
        <v>150</v>
      </c>
      <c r="B6" s="10"/>
      <c r="C6" s="10">
        <f>SUM(C7:C17)</f>
        <v>0</v>
      </c>
      <c r="D6" s="10">
        <f>SUM(D7:D17)</f>
        <v>0</v>
      </c>
      <c r="E6" s="10"/>
      <c r="F6" s="10"/>
      <c r="G6" s="10"/>
      <c r="H6" s="10">
        <f aca="true" t="shared" si="0" ref="H6:H15">B6+E6</f>
        <v>0</v>
      </c>
      <c r="I6" s="10">
        <f aca="true" t="shared" si="1" ref="I6:I15">C6+F6</f>
        <v>0</v>
      </c>
      <c r="J6" s="10">
        <f aca="true" t="shared" si="2" ref="J6:J15">D6+G6</f>
        <v>0</v>
      </c>
      <c r="K6" s="10">
        <f>D6+G6</f>
        <v>0</v>
      </c>
    </row>
    <row r="7" spans="1:11" ht="15.75">
      <c r="A7" s="8" t="s">
        <v>179</v>
      </c>
      <c r="B7" s="6"/>
      <c r="C7" s="6"/>
      <c r="D7" s="6"/>
      <c r="E7" s="6"/>
      <c r="F7" s="6"/>
      <c r="G7" s="6"/>
      <c r="H7" s="6">
        <f t="shared" si="0"/>
        <v>0</v>
      </c>
      <c r="I7" s="6">
        <f t="shared" si="1"/>
        <v>0</v>
      </c>
      <c r="J7" s="6">
        <f t="shared" si="2"/>
        <v>0</v>
      </c>
      <c r="K7" s="6">
        <f aca="true" t="shared" si="3" ref="K7:K17">D7+G7</f>
        <v>0</v>
      </c>
    </row>
    <row r="8" spans="1:11" ht="15.75">
      <c r="A8" s="8" t="s">
        <v>180</v>
      </c>
      <c r="B8" s="6"/>
      <c r="C8" s="6"/>
      <c r="D8" s="6"/>
      <c r="E8" s="6"/>
      <c r="F8" s="6"/>
      <c r="G8" s="6"/>
      <c r="H8" s="6">
        <f t="shared" si="0"/>
        <v>0</v>
      </c>
      <c r="I8" s="6">
        <f t="shared" si="1"/>
        <v>0</v>
      </c>
      <c r="J8" s="6">
        <f t="shared" si="2"/>
        <v>0</v>
      </c>
      <c r="K8" s="6">
        <f t="shared" si="3"/>
        <v>0</v>
      </c>
    </row>
    <row r="9" spans="1:11" ht="15.75">
      <c r="A9" s="8" t="s">
        <v>181</v>
      </c>
      <c r="B9" s="6"/>
      <c r="C9" s="6"/>
      <c r="D9" s="6"/>
      <c r="E9" s="6"/>
      <c r="F9" s="6"/>
      <c r="G9" s="6"/>
      <c r="H9" s="6">
        <f t="shared" si="0"/>
        <v>0</v>
      </c>
      <c r="I9" s="6">
        <f t="shared" si="1"/>
        <v>0</v>
      </c>
      <c r="J9" s="6">
        <f t="shared" si="2"/>
        <v>0</v>
      </c>
      <c r="K9" s="6">
        <f t="shared" si="3"/>
        <v>0</v>
      </c>
    </row>
    <row r="10" spans="1:11" ht="15.75">
      <c r="A10" s="8" t="s">
        <v>182</v>
      </c>
      <c r="B10" s="6"/>
      <c r="C10" s="6"/>
      <c r="D10" s="6"/>
      <c r="E10" s="6"/>
      <c r="F10" s="6"/>
      <c r="G10" s="6"/>
      <c r="H10" s="6">
        <f t="shared" si="0"/>
        <v>0</v>
      </c>
      <c r="I10" s="6">
        <f t="shared" si="1"/>
        <v>0</v>
      </c>
      <c r="J10" s="6">
        <f t="shared" si="2"/>
        <v>0</v>
      </c>
      <c r="K10" s="6">
        <f t="shared" si="3"/>
        <v>0</v>
      </c>
    </row>
    <row r="11" spans="1:11" ht="15.75">
      <c r="A11" s="8" t="s">
        <v>183</v>
      </c>
      <c r="B11" s="6"/>
      <c r="C11" s="6"/>
      <c r="D11" s="6"/>
      <c r="E11" s="6"/>
      <c r="F11" s="6"/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</row>
    <row r="12" spans="1:11" ht="31.5">
      <c r="A12" s="8" t="s">
        <v>184</v>
      </c>
      <c r="B12" s="6"/>
      <c r="C12" s="6"/>
      <c r="D12" s="6"/>
      <c r="E12" s="6"/>
      <c r="F12" s="6"/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</row>
    <row r="13" spans="1:11" ht="31.5">
      <c r="A13" s="8" t="s">
        <v>185</v>
      </c>
      <c r="B13" s="6"/>
      <c r="C13" s="6">
        <v>0</v>
      </c>
      <c r="D13" s="6">
        <v>0</v>
      </c>
      <c r="E13" s="6"/>
      <c r="F13" s="6"/>
      <c r="G13" s="6"/>
      <c r="H13" s="6">
        <f t="shared" si="0"/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</row>
    <row r="14" spans="1:11" ht="18.75" customHeight="1">
      <c r="A14" s="8" t="s">
        <v>186</v>
      </c>
      <c r="B14" s="6"/>
      <c r="C14" s="6"/>
      <c r="D14" s="6"/>
      <c r="E14" s="6"/>
      <c r="F14" s="6"/>
      <c r="G14" s="6"/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</row>
    <row r="15" spans="1:11" ht="18" customHeight="1">
      <c r="A15" s="8" t="s">
        <v>187</v>
      </c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</row>
    <row r="16" spans="1:11" ht="26.25" customHeight="1">
      <c r="A16" s="8" t="s">
        <v>188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3"/>
        <v>0</v>
      </c>
    </row>
    <row r="17" spans="1:11" ht="26.25" customHeight="1">
      <c r="A17" s="8" t="s">
        <v>189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3"/>
        <v>0</v>
      </c>
    </row>
    <row r="18" ht="15.75">
      <c r="A18" s="39"/>
    </row>
    <row r="19" ht="15.75">
      <c r="A19" s="39"/>
    </row>
    <row r="20" spans="1:11" ht="63">
      <c r="A20" s="4" t="s">
        <v>11</v>
      </c>
      <c r="B20" s="12" t="s">
        <v>234</v>
      </c>
      <c r="C20" s="12" t="s">
        <v>235</v>
      </c>
      <c r="D20" s="12" t="s">
        <v>242</v>
      </c>
      <c r="E20" s="12" t="s">
        <v>236</v>
      </c>
      <c r="F20" s="12" t="s">
        <v>251</v>
      </c>
      <c r="G20" s="12" t="s">
        <v>238</v>
      </c>
      <c r="H20" s="78" t="s">
        <v>239</v>
      </c>
      <c r="I20" s="78" t="s">
        <v>240</v>
      </c>
      <c r="J20" s="78" t="s">
        <v>241</v>
      </c>
      <c r="K20" s="78" t="s">
        <v>252</v>
      </c>
    </row>
    <row r="21" spans="1:11" s="1" customFormat="1" ht="15.75">
      <c r="A21" s="113" t="s">
        <v>152</v>
      </c>
      <c r="B21" s="10">
        <f aca="true" t="shared" si="4" ref="B21:J21">SUM(B22:B32)</f>
        <v>0</v>
      </c>
      <c r="C21" s="10">
        <f t="shared" si="4"/>
        <v>23826352</v>
      </c>
      <c r="D21" s="10">
        <f t="shared" si="4"/>
        <v>23826352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23826352</v>
      </c>
      <c r="J21" s="10">
        <f t="shared" si="4"/>
        <v>23826352</v>
      </c>
      <c r="K21" s="10">
        <f aca="true" t="shared" si="5" ref="K21:K32">D21+G21</f>
        <v>23826352</v>
      </c>
    </row>
    <row r="22" spans="1:11" ht="15.75">
      <c r="A22" s="8" t="s">
        <v>179</v>
      </c>
      <c r="B22" s="6"/>
      <c r="C22" s="6"/>
      <c r="D22" s="6"/>
      <c r="E22" s="6"/>
      <c r="F22" s="6"/>
      <c r="G22" s="6"/>
      <c r="H22" s="6">
        <f aca="true" t="shared" si="6" ref="H22:H32">B22+E22</f>
        <v>0</v>
      </c>
      <c r="I22" s="6">
        <f aca="true" t="shared" si="7" ref="I22:I32">C22+F22</f>
        <v>0</v>
      </c>
      <c r="J22" s="6">
        <f aca="true" t="shared" si="8" ref="J22:J32">D22+G22</f>
        <v>0</v>
      </c>
      <c r="K22" s="6">
        <f t="shared" si="5"/>
        <v>0</v>
      </c>
    </row>
    <row r="23" spans="1:11" ht="15.75">
      <c r="A23" s="8" t="s">
        <v>180</v>
      </c>
      <c r="B23" s="6"/>
      <c r="C23" s="6"/>
      <c r="D23" s="6"/>
      <c r="E23" s="6"/>
      <c r="F23" s="6"/>
      <c r="G23" s="6"/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5"/>
        <v>0</v>
      </c>
    </row>
    <row r="24" spans="1:11" ht="15.75">
      <c r="A24" s="8" t="s">
        <v>181</v>
      </c>
      <c r="B24" s="6"/>
      <c r="C24" s="6"/>
      <c r="D24" s="6"/>
      <c r="E24" s="6"/>
      <c r="F24" s="6"/>
      <c r="G24" s="6"/>
      <c r="H24" s="6">
        <f t="shared" si="6"/>
        <v>0</v>
      </c>
      <c r="I24" s="6">
        <f t="shared" si="7"/>
        <v>0</v>
      </c>
      <c r="J24" s="6">
        <f t="shared" si="8"/>
        <v>0</v>
      </c>
      <c r="K24" s="6">
        <f t="shared" si="5"/>
        <v>0</v>
      </c>
    </row>
    <row r="25" spans="1:11" ht="15.75">
      <c r="A25" s="8" t="s">
        <v>182</v>
      </c>
      <c r="B25" s="6"/>
      <c r="C25" s="6">
        <v>193280</v>
      </c>
      <c r="D25" s="6">
        <v>193280</v>
      </c>
      <c r="E25" s="6"/>
      <c r="F25" s="6"/>
      <c r="G25" s="6"/>
      <c r="H25" s="6">
        <f t="shared" si="6"/>
        <v>0</v>
      </c>
      <c r="I25" s="6">
        <f t="shared" si="7"/>
        <v>193280</v>
      </c>
      <c r="J25" s="6">
        <f t="shared" si="8"/>
        <v>193280</v>
      </c>
      <c r="K25" s="6">
        <f t="shared" si="5"/>
        <v>193280</v>
      </c>
    </row>
    <row r="26" spans="1:11" ht="15.75">
      <c r="A26" s="8" t="s">
        <v>183</v>
      </c>
      <c r="B26" s="6"/>
      <c r="C26" s="6"/>
      <c r="D26" s="6"/>
      <c r="E26" s="6"/>
      <c r="F26" s="6"/>
      <c r="G26" s="6"/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5"/>
        <v>0</v>
      </c>
    </row>
    <row r="27" spans="1:11" ht="31.5">
      <c r="A27" s="8" t="s">
        <v>184</v>
      </c>
      <c r="B27" s="6"/>
      <c r="C27" s="6"/>
      <c r="D27" s="6"/>
      <c r="E27" s="6"/>
      <c r="F27" s="6"/>
      <c r="G27" s="6"/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5"/>
        <v>0</v>
      </c>
    </row>
    <row r="28" spans="1:11" ht="31.5">
      <c r="A28" s="8" t="s">
        <v>185</v>
      </c>
      <c r="B28" s="6"/>
      <c r="C28" s="6"/>
      <c r="D28" s="6"/>
      <c r="E28" s="6"/>
      <c r="F28" s="6"/>
      <c r="G28" s="6"/>
      <c r="H28" s="6">
        <f t="shared" si="6"/>
        <v>0</v>
      </c>
      <c r="I28" s="6">
        <f t="shared" si="7"/>
        <v>0</v>
      </c>
      <c r="J28" s="6">
        <f t="shared" si="8"/>
        <v>0</v>
      </c>
      <c r="K28" s="6">
        <f t="shared" si="5"/>
        <v>0</v>
      </c>
    </row>
    <row r="29" spans="1:11" ht="15.75">
      <c r="A29" s="8" t="s">
        <v>186</v>
      </c>
      <c r="B29" s="6"/>
      <c r="C29" s="6"/>
      <c r="D29" s="6"/>
      <c r="E29" s="6"/>
      <c r="F29" s="6"/>
      <c r="G29" s="6"/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5"/>
        <v>0</v>
      </c>
    </row>
    <row r="30" spans="1:11" s="47" customFormat="1" ht="15.75">
      <c r="A30" s="8" t="s">
        <v>187</v>
      </c>
      <c r="B30" s="11"/>
      <c r="C30" s="11"/>
      <c r="D30" s="11"/>
      <c r="E30" s="11"/>
      <c r="F30" s="11"/>
      <c r="G30" s="11"/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5"/>
        <v>0</v>
      </c>
    </row>
    <row r="31" spans="1:11" ht="15.75">
      <c r="A31" s="8" t="s">
        <v>188</v>
      </c>
      <c r="B31" s="6"/>
      <c r="C31" s="6"/>
      <c r="D31" s="6"/>
      <c r="E31" s="6"/>
      <c r="F31" s="6"/>
      <c r="G31" s="6"/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5"/>
        <v>0</v>
      </c>
    </row>
    <row r="32" spans="1:11" ht="15.75">
      <c r="A32" s="8" t="s">
        <v>189</v>
      </c>
      <c r="B32" s="6"/>
      <c r="C32" s="6">
        <v>23633072</v>
      </c>
      <c r="D32" s="6">
        <v>23633072</v>
      </c>
      <c r="E32" s="6"/>
      <c r="F32" s="6"/>
      <c r="G32" s="6"/>
      <c r="H32" s="6">
        <f t="shared" si="6"/>
        <v>0</v>
      </c>
      <c r="I32" s="6">
        <f t="shared" si="7"/>
        <v>23633072</v>
      </c>
      <c r="J32" s="6">
        <f t="shared" si="8"/>
        <v>23633072</v>
      </c>
      <c r="K32" s="6">
        <f t="shared" si="5"/>
        <v>23633072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&amp;C6. melléklet a 6/2020. (VII.16.)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1">
      <selection activeCell="J21" sqref="A1:J21"/>
    </sheetView>
  </sheetViews>
  <sheetFormatPr defaultColWidth="9.140625" defaultRowHeight="12.75"/>
  <cols>
    <col min="1" max="1" width="46.28125" style="2" customWidth="1"/>
    <col min="2" max="4" width="18.421875" style="3" customWidth="1"/>
    <col min="5" max="7" width="16.140625" style="3" customWidth="1"/>
    <col min="8" max="10" width="18.8515625" style="3" customWidth="1"/>
    <col min="11" max="16384" width="9.140625" style="2" customWidth="1"/>
  </cols>
  <sheetData>
    <row r="1" spans="1:10" ht="15.75">
      <c r="A1" s="407" t="s">
        <v>147</v>
      </c>
      <c r="B1" s="408"/>
      <c r="C1" s="408"/>
      <c r="D1" s="408"/>
      <c r="E1" s="408"/>
      <c r="F1" s="408"/>
      <c r="G1" s="408"/>
      <c r="H1" s="408"/>
      <c r="I1" s="406"/>
      <c r="J1" s="406"/>
    </row>
    <row r="2" spans="1:10" ht="15.75">
      <c r="A2" s="407" t="s">
        <v>933</v>
      </c>
      <c r="B2" s="408"/>
      <c r="C2" s="408"/>
      <c r="D2" s="408"/>
      <c r="E2" s="408"/>
      <c r="F2" s="408"/>
      <c r="G2" s="408"/>
      <c r="H2" s="408"/>
      <c r="I2" s="406"/>
      <c r="J2" s="406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0" ht="78.75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</row>
    <row r="6" spans="1:10" ht="15.75">
      <c r="A6" s="37" t="s">
        <v>191</v>
      </c>
      <c r="B6" s="125">
        <f aca="true" t="shared" si="0" ref="B6:I6">SUM(B7)</f>
        <v>2200000</v>
      </c>
      <c r="C6" s="125">
        <f t="shared" si="0"/>
        <v>2083266</v>
      </c>
      <c r="D6" s="125">
        <f t="shared" si="0"/>
        <v>1821866</v>
      </c>
      <c r="E6" s="97">
        <f t="shared" si="0"/>
        <v>0</v>
      </c>
      <c r="F6" s="157">
        <f t="shared" si="0"/>
        <v>0</v>
      </c>
      <c r="G6" s="157">
        <f t="shared" si="0"/>
        <v>0</v>
      </c>
      <c r="H6" s="97">
        <f t="shared" si="0"/>
        <v>2200000</v>
      </c>
      <c r="I6" s="97">
        <f t="shared" si="0"/>
        <v>2083266</v>
      </c>
      <c r="J6" s="97">
        <f>D6+G6</f>
        <v>1821866</v>
      </c>
    </row>
    <row r="7" spans="1:10" ht="15.75">
      <c r="A7" s="41" t="s">
        <v>31</v>
      </c>
      <c r="B7" s="6">
        <v>2200000</v>
      </c>
      <c r="C7" s="6">
        <v>2083266</v>
      </c>
      <c r="D7" s="6">
        <v>1821866</v>
      </c>
      <c r="E7" s="6">
        <v>0</v>
      </c>
      <c r="F7" s="6">
        <v>0</v>
      </c>
      <c r="G7" s="6">
        <v>0</v>
      </c>
      <c r="H7" s="6">
        <f>B7+E7</f>
        <v>2200000</v>
      </c>
      <c r="I7" s="6">
        <f>C7+F7</f>
        <v>2083266</v>
      </c>
      <c r="J7" s="157">
        <f aca="true" t="shared" si="1" ref="J7:J21">D7+G7</f>
        <v>1821866</v>
      </c>
    </row>
    <row r="8" spans="1:10" s="1" customFormat="1" ht="15.75">
      <c r="A8" s="129" t="s">
        <v>192</v>
      </c>
      <c r="B8" s="10">
        <f aca="true" t="shared" si="2" ref="B8:I8">SUM(B9:B9)</f>
        <v>10000000</v>
      </c>
      <c r="C8" s="10">
        <f t="shared" si="2"/>
        <v>10125048</v>
      </c>
      <c r="D8" s="10">
        <f t="shared" si="2"/>
        <v>6946477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10000000</v>
      </c>
      <c r="I8" s="10">
        <f t="shared" si="2"/>
        <v>10125048</v>
      </c>
      <c r="J8" s="97">
        <f t="shared" si="1"/>
        <v>6946477</v>
      </c>
    </row>
    <row r="9" spans="1:10" ht="31.5">
      <c r="A9" s="41" t="s">
        <v>190</v>
      </c>
      <c r="B9" s="6">
        <v>10000000</v>
      </c>
      <c r="C9" s="6">
        <v>10125048</v>
      </c>
      <c r="D9" s="6">
        <v>6946477</v>
      </c>
      <c r="E9" s="6"/>
      <c r="F9" s="6"/>
      <c r="G9" s="6"/>
      <c r="H9" s="6">
        <f>B9+E9</f>
        <v>10000000</v>
      </c>
      <c r="I9" s="6">
        <f>C9+F9</f>
        <v>10125048</v>
      </c>
      <c r="J9" s="157">
        <f t="shared" si="1"/>
        <v>6946477</v>
      </c>
    </row>
    <row r="10" spans="1:10" s="1" customFormat="1" ht="15.75">
      <c r="A10" s="129" t="s">
        <v>193</v>
      </c>
      <c r="B10" s="10">
        <f>SUM(B11)</f>
        <v>2400000</v>
      </c>
      <c r="C10" s="10">
        <f>C11</f>
        <v>2931395</v>
      </c>
      <c r="D10" s="10">
        <f>D11</f>
        <v>2400333</v>
      </c>
      <c r="E10" s="10">
        <f>E13</f>
        <v>0</v>
      </c>
      <c r="F10" s="10">
        <f>F13</f>
        <v>0</v>
      </c>
      <c r="G10" s="10">
        <f>G13</f>
        <v>0</v>
      </c>
      <c r="H10" s="10">
        <f>H11</f>
        <v>2400000</v>
      </c>
      <c r="I10" s="10">
        <f>I11</f>
        <v>2931395</v>
      </c>
      <c r="J10" s="97">
        <f t="shared" si="1"/>
        <v>2400333</v>
      </c>
    </row>
    <row r="11" spans="1:10" ht="15.75">
      <c r="A11" s="42" t="s">
        <v>56</v>
      </c>
      <c r="B11" s="6">
        <v>2400000</v>
      </c>
      <c r="C11" s="6">
        <v>2931395</v>
      </c>
      <c r="D11" s="6">
        <v>2400333</v>
      </c>
      <c r="E11" s="6"/>
      <c r="F11" s="6"/>
      <c r="G11" s="6"/>
      <c r="H11" s="6">
        <f aca="true" t="shared" si="3" ref="H11:I13">B11+E11</f>
        <v>2400000</v>
      </c>
      <c r="I11" s="6">
        <f t="shared" si="3"/>
        <v>2931395</v>
      </c>
      <c r="J11" s="157">
        <f t="shared" si="1"/>
        <v>2400333</v>
      </c>
    </row>
    <row r="12" spans="1:10" ht="15.75" hidden="1">
      <c r="A12" s="42" t="s">
        <v>100</v>
      </c>
      <c r="B12" s="6">
        <v>0</v>
      </c>
      <c r="C12" s="6">
        <v>0</v>
      </c>
      <c r="D12" s="6"/>
      <c r="E12" s="6"/>
      <c r="F12" s="6"/>
      <c r="G12" s="6"/>
      <c r="H12" s="6">
        <f t="shared" si="3"/>
        <v>0</v>
      </c>
      <c r="I12" s="6">
        <f t="shared" si="3"/>
        <v>0</v>
      </c>
      <c r="J12" s="157">
        <f t="shared" si="1"/>
        <v>0</v>
      </c>
    </row>
    <row r="13" spans="1:10" ht="15.75" hidden="1">
      <c r="A13" s="42" t="s">
        <v>194</v>
      </c>
      <c r="B13" s="6">
        <v>0</v>
      </c>
      <c r="C13" s="6">
        <v>0</v>
      </c>
      <c r="D13" s="6">
        <v>0</v>
      </c>
      <c r="E13" s="6"/>
      <c r="F13" s="6"/>
      <c r="G13" s="6"/>
      <c r="H13" s="6">
        <f t="shared" si="3"/>
        <v>0</v>
      </c>
      <c r="I13" s="6">
        <f t="shared" si="3"/>
        <v>0</v>
      </c>
      <c r="J13" s="157">
        <f t="shared" si="1"/>
        <v>0</v>
      </c>
    </row>
    <row r="14" spans="1:10" s="1" customFormat="1" ht="15.75">
      <c r="A14" s="130" t="s">
        <v>195</v>
      </c>
      <c r="B14" s="10">
        <f aca="true" t="shared" si="4" ref="B14:I14">SUM(B15)</f>
        <v>0</v>
      </c>
      <c r="C14" s="10">
        <f t="shared" si="4"/>
        <v>0</v>
      </c>
      <c r="D14" s="10">
        <f t="shared" si="4"/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97">
        <f t="shared" si="1"/>
        <v>0</v>
      </c>
    </row>
    <row r="15" spans="1:10" ht="15.75">
      <c r="A15" s="41" t="s">
        <v>98</v>
      </c>
      <c r="B15" s="6"/>
      <c r="C15" s="6">
        <v>0</v>
      </c>
      <c r="D15" s="6">
        <v>0</v>
      </c>
      <c r="E15" s="6"/>
      <c r="F15" s="6"/>
      <c r="G15" s="6"/>
      <c r="H15" s="6">
        <f aca="true" t="shared" si="5" ref="H15:I20">B15+E15</f>
        <v>0</v>
      </c>
      <c r="I15" s="6">
        <f t="shared" si="5"/>
        <v>0</v>
      </c>
      <c r="J15" s="157">
        <f t="shared" si="1"/>
        <v>0</v>
      </c>
    </row>
    <row r="16" spans="1:10" ht="15.75">
      <c r="A16" s="37" t="s">
        <v>246</v>
      </c>
      <c r="B16" s="10">
        <v>2000000</v>
      </c>
      <c r="C16" s="10">
        <v>1093095</v>
      </c>
      <c r="D16" s="10">
        <v>600713</v>
      </c>
      <c r="E16" s="6"/>
      <c r="F16" s="6"/>
      <c r="G16" s="6"/>
      <c r="H16" s="10">
        <f t="shared" si="5"/>
        <v>2000000</v>
      </c>
      <c r="I16" s="10">
        <f t="shared" si="5"/>
        <v>1093095</v>
      </c>
      <c r="J16" s="97">
        <f t="shared" si="1"/>
        <v>600713</v>
      </c>
    </row>
    <row r="17" spans="1:10" ht="15.75" hidden="1">
      <c r="A17" s="41" t="s">
        <v>98</v>
      </c>
      <c r="B17" s="6"/>
      <c r="C17" s="6"/>
      <c r="D17" s="6"/>
      <c r="E17" s="6"/>
      <c r="F17" s="6"/>
      <c r="G17" s="6"/>
      <c r="H17" s="6"/>
      <c r="I17" s="6">
        <f t="shared" si="5"/>
        <v>0</v>
      </c>
      <c r="J17" s="157">
        <f t="shared" si="1"/>
        <v>0</v>
      </c>
    </row>
    <row r="18" spans="1:10" ht="15.75" hidden="1">
      <c r="A18" s="41" t="s">
        <v>258</v>
      </c>
      <c r="B18" s="6">
        <v>0</v>
      </c>
      <c r="C18" s="6"/>
      <c r="D18" s="6"/>
      <c r="E18" s="6"/>
      <c r="F18" s="6"/>
      <c r="G18" s="6"/>
      <c r="H18" s="6"/>
      <c r="I18" s="6">
        <f t="shared" si="5"/>
        <v>0</v>
      </c>
      <c r="J18" s="157">
        <f t="shared" si="1"/>
        <v>0</v>
      </c>
    </row>
    <row r="19" spans="1:10" ht="15.75" hidden="1">
      <c r="A19" s="41" t="s">
        <v>259</v>
      </c>
      <c r="B19" s="6"/>
      <c r="C19" s="6"/>
      <c r="D19" s="6">
        <v>0</v>
      </c>
      <c r="E19" s="6"/>
      <c r="F19" s="6"/>
      <c r="G19" s="6"/>
      <c r="H19" s="6"/>
      <c r="I19" s="6">
        <f t="shared" si="5"/>
        <v>0</v>
      </c>
      <c r="J19" s="157">
        <f t="shared" si="1"/>
        <v>0</v>
      </c>
    </row>
    <row r="20" spans="1:10" s="1" customFormat="1" ht="15.75" hidden="1">
      <c r="A20" s="9" t="s">
        <v>260</v>
      </c>
      <c r="B20" s="10"/>
      <c r="C20" s="6"/>
      <c r="D20" s="6">
        <v>0</v>
      </c>
      <c r="E20" s="10"/>
      <c r="F20" s="10"/>
      <c r="G20" s="10"/>
      <c r="H20" s="6">
        <f t="shared" si="5"/>
        <v>0</v>
      </c>
      <c r="I20" s="6">
        <f t="shared" si="5"/>
        <v>0</v>
      </c>
      <c r="J20" s="157">
        <f t="shared" si="1"/>
        <v>0</v>
      </c>
    </row>
    <row r="21" spans="1:10" s="1" customFormat="1" ht="15.75">
      <c r="A21" s="37" t="s">
        <v>99</v>
      </c>
      <c r="B21" s="10">
        <f>B6+B8+B10+B14+B16</f>
        <v>16600000</v>
      </c>
      <c r="C21" s="10">
        <f>C6+C8+C10+C14+C16</f>
        <v>16232804</v>
      </c>
      <c r="D21" s="10">
        <f>D6+D8+D10+D14+D16</f>
        <v>11769389</v>
      </c>
      <c r="E21" s="10">
        <f>E6+E8+E10+E14+E20</f>
        <v>0</v>
      </c>
      <c r="F21" s="10">
        <f>F6+F8+F10+F14+F16</f>
        <v>0</v>
      </c>
      <c r="G21" s="10">
        <f>G6+G8+G10+G14+G16</f>
        <v>0</v>
      </c>
      <c r="H21" s="10">
        <f>H6+H8+H10+H14+H16</f>
        <v>16600000</v>
      </c>
      <c r="I21" s="10">
        <f>I6+I8+I10+I14+I16</f>
        <v>16232804</v>
      </c>
      <c r="J21" s="97">
        <f t="shared" si="1"/>
        <v>11769389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&amp;C7. melléklet a 6/2020. (VII.16.)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Layout" workbookViewId="0" topLeftCell="A1">
      <selection activeCell="K15" sqref="A1:K15"/>
    </sheetView>
  </sheetViews>
  <sheetFormatPr defaultColWidth="9.140625" defaultRowHeight="12.75"/>
  <cols>
    <col min="1" max="1" width="66.57421875" style="2" customWidth="1"/>
    <col min="2" max="4" width="19.8515625" style="3" customWidth="1"/>
    <col min="5" max="7" width="17.140625" style="3" customWidth="1"/>
    <col min="8" max="9" width="18.8515625" style="3" customWidth="1"/>
    <col min="10" max="10" width="18.8515625" style="3" hidden="1" customWidth="1"/>
    <col min="11" max="11" width="18.8515625" style="3" customWidth="1"/>
    <col min="12" max="16384" width="9.140625" style="2" customWidth="1"/>
  </cols>
  <sheetData>
    <row r="1" spans="1:11" ht="15.75">
      <c r="A1" s="407" t="s">
        <v>149</v>
      </c>
      <c r="B1" s="408"/>
      <c r="C1" s="408"/>
      <c r="D1" s="408"/>
      <c r="E1" s="408"/>
      <c r="F1" s="408"/>
      <c r="G1" s="408"/>
      <c r="H1" s="408"/>
      <c r="I1" s="406"/>
      <c r="J1" s="406"/>
      <c r="K1" s="406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8"/>
      <c r="I2" s="406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234</v>
      </c>
      <c r="C5" s="12" t="s">
        <v>269</v>
      </c>
      <c r="D5" s="12" t="s">
        <v>242</v>
      </c>
      <c r="E5" s="12" t="s">
        <v>236</v>
      </c>
      <c r="F5" s="12" t="s">
        <v>237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241</v>
      </c>
    </row>
    <row r="6" spans="1:11" ht="15.75">
      <c r="A6" s="7" t="s">
        <v>197</v>
      </c>
      <c r="B6" s="6"/>
      <c r="C6" s="6"/>
      <c r="D6" s="6"/>
      <c r="E6" s="6"/>
      <c r="F6" s="6"/>
      <c r="G6" s="6"/>
      <c r="H6" s="6">
        <f aca="true" t="shared" si="0" ref="H6:J7">B6+E6</f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15.75">
      <c r="A7" s="7" t="s">
        <v>196</v>
      </c>
      <c r="B7" s="6"/>
      <c r="C7" s="6">
        <v>0</v>
      </c>
      <c r="D7" s="6">
        <v>0</v>
      </c>
      <c r="E7" s="6"/>
      <c r="F7" s="6"/>
      <c r="G7" s="6"/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>D7+G7</f>
        <v>0</v>
      </c>
    </row>
    <row r="8" spans="1:11" ht="15.75">
      <c r="A8" s="7" t="s">
        <v>198</v>
      </c>
      <c r="B8" s="6"/>
      <c r="C8" s="6"/>
      <c r="D8" s="6"/>
      <c r="E8" s="6"/>
      <c r="F8" s="6"/>
      <c r="G8" s="6"/>
      <c r="H8" s="6"/>
      <c r="I8" s="6"/>
      <c r="J8" s="6"/>
      <c r="K8" s="6">
        <f>D8+G8</f>
        <v>0</v>
      </c>
    </row>
    <row r="9" spans="1:11" ht="15.75">
      <c r="A9" s="7" t="s">
        <v>199</v>
      </c>
      <c r="B9" s="6"/>
      <c r="C9" s="6"/>
      <c r="D9" s="6"/>
      <c r="E9" s="6"/>
      <c r="F9" s="6"/>
      <c r="G9" s="6"/>
      <c r="H9" s="6">
        <f aca="true" t="shared" si="1" ref="H9:J10">B9+E9</f>
        <v>0</v>
      </c>
      <c r="I9" s="6">
        <f t="shared" si="1"/>
        <v>0</v>
      </c>
      <c r="J9" s="6">
        <f t="shared" si="1"/>
        <v>0</v>
      </c>
      <c r="K9" s="6">
        <f>D9+G9</f>
        <v>0</v>
      </c>
    </row>
    <row r="10" spans="1:11" s="1" customFormat="1" ht="15.75">
      <c r="A10" s="43" t="s">
        <v>33</v>
      </c>
      <c r="B10" s="10">
        <f aca="true" t="shared" si="2" ref="B10:G10">SUM(B6:B9)</f>
        <v>0</v>
      </c>
      <c r="C10" s="10">
        <f t="shared" si="2"/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>D10+G10</f>
        <v>0</v>
      </c>
    </row>
    <row r="11" ht="15.75">
      <c r="A11" s="44"/>
    </row>
    <row r="12" ht="15.75">
      <c r="A12" s="44"/>
    </row>
    <row r="13" spans="1:11" ht="78.75">
      <c r="A13" s="4" t="s">
        <v>11</v>
      </c>
      <c r="B13" s="12" t="s">
        <v>234</v>
      </c>
      <c r="C13" s="12" t="s">
        <v>269</v>
      </c>
      <c r="D13" s="12" t="s">
        <v>242</v>
      </c>
      <c r="E13" s="12" t="s">
        <v>236</v>
      </c>
      <c r="F13" s="12" t="s">
        <v>237</v>
      </c>
      <c r="G13" s="12" t="s">
        <v>238</v>
      </c>
      <c r="H13" s="78" t="s">
        <v>239</v>
      </c>
      <c r="I13" s="78" t="s">
        <v>240</v>
      </c>
      <c r="J13" s="78" t="s">
        <v>241</v>
      </c>
      <c r="K13" s="78" t="s">
        <v>241</v>
      </c>
    </row>
    <row r="14" spans="1:11" ht="15.75">
      <c r="A14" s="13" t="s">
        <v>32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&amp;C8. melléklet a  6/2020. (VII.16.)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Layout" workbookViewId="0" topLeftCell="A1">
      <selection activeCell="K42" sqref="A1:K42"/>
    </sheetView>
  </sheetViews>
  <sheetFormatPr defaultColWidth="9.140625" defaultRowHeight="12.75"/>
  <cols>
    <col min="1" max="1" width="68.57421875" style="2" customWidth="1"/>
    <col min="2" max="4" width="20.140625" style="3" customWidth="1"/>
    <col min="5" max="9" width="16.28125" style="3" customWidth="1"/>
    <col min="10" max="10" width="16.28125" style="3" hidden="1" customWidth="1"/>
    <col min="11" max="11" width="16.28125" style="3" customWidth="1"/>
    <col min="12" max="16384" width="9.140625" style="2" customWidth="1"/>
  </cols>
  <sheetData>
    <row r="1" spans="1:11" s="1" customFormat="1" ht="33" customHeight="1">
      <c r="A1" s="407" t="s">
        <v>575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933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62.25" customHeight="1">
      <c r="A5" s="4" t="s">
        <v>11</v>
      </c>
      <c r="B5" s="12" t="s">
        <v>234</v>
      </c>
      <c r="C5" s="12" t="s">
        <v>235</v>
      </c>
      <c r="D5" s="12" t="s">
        <v>242</v>
      </c>
      <c r="E5" s="12" t="s">
        <v>236</v>
      </c>
      <c r="F5" s="12" t="s">
        <v>251</v>
      </c>
      <c r="G5" s="12" t="s">
        <v>238</v>
      </c>
      <c r="H5" s="78" t="s">
        <v>239</v>
      </c>
      <c r="I5" s="78" t="s">
        <v>240</v>
      </c>
      <c r="J5" s="78" t="s">
        <v>241</v>
      </c>
      <c r="K5" s="78" t="s">
        <v>241</v>
      </c>
    </row>
    <row r="6" spans="1:11" ht="15.75">
      <c r="A6" s="63" t="s">
        <v>121</v>
      </c>
      <c r="B6" s="101">
        <v>33663000</v>
      </c>
      <c r="C6" s="101">
        <v>33663000</v>
      </c>
      <c r="D6" s="101">
        <v>33663000</v>
      </c>
      <c r="E6" s="6"/>
      <c r="F6" s="6"/>
      <c r="G6" s="6"/>
      <c r="H6" s="6">
        <f aca="true" t="shared" si="0" ref="H6:J15">B6+E6</f>
        <v>33663000</v>
      </c>
      <c r="I6" s="6">
        <f t="shared" si="0"/>
        <v>33663000</v>
      </c>
      <c r="J6" s="6">
        <f t="shared" si="0"/>
        <v>33663000</v>
      </c>
      <c r="K6" s="6">
        <f>D6+G6</f>
        <v>33663000</v>
      </c>
    </row>
    <row r="7" spans="1:11" ht="15.75">
      <c r="A7" s="63" t="s">
        <v>122</v>
      </c>
      <c r="B7" s="101">
        <v>2468610</v>
      </c>
      <c r="C7" s="101">
        <v>2468610</v>
      </c>
      <c r="D7" s="101">
        <v>2468610</v>
      </c>
      <c r="E7" s="6"/>
      <c r="F7" s="6"/>
      <c r="G7" s="6"/>
      <c r="H7" s="6">
        <f t="shared" si="0"/>
        <v>2468610</v>
      </c>
      <c r="I7" s="6">
        <f t="shared" si="0"/>
        <v>2468610</v>
      </c>
      <c r="J7" s="6">
        <f t="shared" si="0"/>
        <v>2468610</v>
      </c>
      <c r="K7" s="6">
        <f aca="true" t="shared" si="1" ref="K7:K32">D7+G7</f>
        <v>2468610</v>
      </c>
    </row>
    <row r="8" spans="1:11" ht="15.75">
      <c r="A8" s="63" t="s">
        <v>123</v>
      </c>
      <c r="B8" s="101">
        <v>2400000</v>
      </c>
      <c r="C8" s="101">
        <v>2400000</v>
      </c>
      <c r="D8" s="101">
        <v>2400000</v>
      </c>
      <c r="E8" s="6"/>
      <c r="F8" s="6"/>
      <c r="G8" s="6"/>
      <c r="H8" s="6">
        <f t="shared" si="0"/>
        <v>2400000</v>
      </c>
      <c r="I8" s="6">
        <f t="shared" si="0"/>
        <v>2400000</v>
      </c>
      <c r="J8" s="6">
        <f t="shared" si="0"/>
        <v>2400000</v>
      </c>
      <c r="K8" s="6">
        <f t="shared" si="1"/>
        <v>2400000</v>
      </c>
    </row>
    <row r="9" spans="1:11" ht="15.75">
      <c r="A9" s="63" t="s">
        <v>124</v>
      </c>
      <c r="B9" s="101">
        <v>675372</v>
      </c>
      <c r="C9" s="101">
        <v>675372</v>
      </c>
      <c r="D9" s="101">
        <v>675372</v>
      </c>
      <c r="E9" s="6"/>
      <c r="F9" s="6"/>
      <c r="G9" s="6"/>
      <c r="H9" s="6">
        <f t="shared" si="0"/>
        <v>675372</v>
      </c>
      <c r="I9" s="6">
        <f t="shared" si="0"/>
        <v>675372</v>
      </c>
      <c r="J9" s="6">
        <f t="shared" si="0"/>
        <v>675372</v>
      </c>
      <c r="K9" s="6">
        <f t="shared" si="1"/>
        <v>675372</v>
      </c>
    </row>
    <row r="10" spans="1:11" ht="15.75">
      <c r="A10" s="63" t="s">
        <v>125</v>
      </c>
      <c r="B10" s="101">
        <v>1135000</v>
      </c>
      <c r="C10" s="101">
        <v>1135000</v>
      </c>
      <c r="D10" s="101">
        <v>1135000</v>
      </c>
      <c r="E10" s="6"/>
      <c r="F10" s="6"/>
      <c r="G10" s="6"/>
      <c r="H10" s="6">
        <f t="shared" si="0"/>
        <v>1135000</v>
      </c>
      <c r="I10" s="6">
        <f t="shared" si="0"/>
        <v>1135000</v>
      </c>
      <c r="J10" s="6">
        <f t="shared" si="0"/>
        <v>1135000</v>
      </c>
      <c r="K10" s="6">
        <f t="shared" si="1"/>
        <v>1135000</v>
      </c>
    </row>
    <row r="11" spans="1:11" ht="15.75">
      <c r="A11" s="63" t="s">
        <v>126</v>
      </c>
      <c r="B11" s="101">
        <v>5000000</v>
      </c>
      <c r="C11" s="101">
        <v>5000000</v>
      </c>
      <c r="D11" s="101">
        <v>5000000</v>
      </c>
      <c r="E11" s="6"/>
      <c r="F11" s="6"/>
      <c r="G11" s="6"/>
      <c r="H11" s="6">
        <f t="shared" si="0"/>
        <v>5000000</v>
      </c>
      <c r="I11" s="6">
        <f t="shared" si="0"/>
        <v>5000000</v>
      </c>
      <c r="J11" s="6">
        <f t="shared" si="0"/>
        <v>5000000</v>
      </c>
      <c r="K11" s="6">
        <f t="shared" si="1"/>
        <v>5000000</v>
      </c>
    </row>
    <row r="12" spans="1:11" ht="15.75">
      <c r="A12" s="63" t="s">
        <v>578</v>
      </c>
      <c r="B12" s="101">
        <v>20861605</v>
      </c>
      <c r="C12" s="101">
        <v>20861605</v>
      </c>
      <c r="D12" s="101">
        <v>20861605</v>
      </c>
      <c r="E12" s="6"/>
      <c r="F12" s="6"/>
      <c r="G12" s="6"/>
      <c r="H12" s="6">
        <f t="shared" si="0"/>
        <v>20861605</v>
      </c>
      <c r="I12" s="6">
        <f t="shared" si="0"/>
        <v>20861605</v>
      </c>
      <c r="J12" s="6">
        <f t="shared" si="0"/>
        <v>20861605</v>
      </c>
      <c r="K12" s="6">
        <f t="shared" si="1"/>
        <v>20861605</v>
      </c>
    </row>
    <row r="13" spans="1:11" ht="15.75">
      <c r="A13" s="63" t="s">
        <v>1042</v>
      </c>
      <c r="B13" s="101">
        <v>0</v>
      </c>
      <c r="C13" s="101">
        <v>123360</v>
      </c>
      <c r="D13" s="101">
        <v>123360</v>
      </c>
      <c r="E13" s="6"/>
      <c r="F13" s="6"/>
      <c r="G13" s="6"/>
      <c r="H13" s="6">
        <f t="shared" si="0"/>
        <v>0</v>
      </c>
      <c r="I13" s="6">
        <f t="shared" si="0"/>
        <v>123360</v>
      </c>
      <c r="J13" s="6"/>
      <c r="K13" s="6">
        <f t="shared" si="1"/>
        <v>123360</v>
      </c>
    </row>
    <row r="14" spans="1:11" ht="15.75">
      <c r="A14" s="42" t="s">
        <v>1080</v>
      </c>
      <c r="B14" s="101">
        <v>0</v>
      </c>
      <c r="C14" s="101">
        <v>1395000</v>
      </c>
      <c r="D14" s="101">
        <v>1395000</v>
      </c>
      <c r="E14" s="6"/>
      <c r="F14" s="6"/>
      <c r="G14" s="6"/>
      <c r="H14" s="6">
        <f t="shared" si="0"/>
        <v>0</v>
      </c>
      <c r="I14" s="6">
        <f t="shared" si="0"/>
        <v>1395000</v>
      </c>
      <c r="J14" s="6">
        <f t="shared" si="0"/>
        <v>1395000</v>
      </c>
      <c r="K14" s="6">
        <f t="shared" si="1"/>
        <v>1395000</v>
      </c>
    </row>
    <row r="15" spans="1:11" ht="15.75">
      <c r="A15" s="42" t="s">
        <v>1040</v>
      </c>
      <c r="B15" s="101">
        <v>1120500</v>
      </c>
      <c r="C15" s="101">
        <v>1120500</v>
      </c>
      <c r="D15" s="101">
        <v>1120500</v>
      </c>
      <c r="E15" s="6"/>
      <c r="F15" s="6"/>
      <c r="G15" s="6"/>
      <c r="H15" s="6">
        <f t="shared" si="0"/>
        <v>1120500</v>
      </c>
      <c r="I15" s="6">
        <f t="shared" si="0"/>
        <v>1120500</v>
      </c>
      <c r="J15" s="6"/>
      <c r="K15" s="6">
        <f t="shared" si="1"/>
        <v>1120500</v>
      </c>
    </row>
    <row r="16" spans="1:11" s="47" customFormat="1" ht="15.75">
      <c r="A16" s="30" t="s">
        <v>200</v>
      </c>
      <c r="B16" s="51">
        <f aca="true" t="shared" si="2" ref="B16:I16">SUM(B6:B15)</f>
        <v>67324087</v>
      </c>
      <c r="C16" s="51">
        <f t="shared" si="2"/>
        <v>68842447</v>
      </c>
      <c r="D16" s="51">
        <f t="shared" si="2"/>
        <v>68842447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67324087</v>
      </c>
      <c r="I16" s="51">
        <f t="shared" si="2"/>
        <v>68842447</v>
      </c>
      <c r="J16" s="51">
        <f>SUM(J6:J14)</f>
        <v>67598587</v>
      </c>
      <c r="K16" s="10">
        <f t="shared" si="1"/>
        <v>68842447</v>
      </c>
    </row>
    <row r="17" spans="1:11" ht="15.75" hidden="1">
      <c r="A17" s="63"/>
      <c r="B17" s="101">
        <v>0</v>
      </c>
      <c r="C17" s="101">
        <v>0</v>
      </c>
      <c r="D17" s="101">
        <v>0</v>
      </c>
      <c r="E17" s="6"/>
      <c r="F17" s="6"/>
      <c r="G17" s="6"/>
      <c r="H17" s="6">
        <f aca="true" t="shared" si="3" ref="H17:J22">B17+E17</f>
        <v>0</v>
      </c>
      <c r="I17" s="6">
        <f t="shared" si="3"/>
        <v>0</v>
      </c>
      <c r="J17" s="6">
        <f t="shared" si="3"/>
        <v>0</v>
      </c>
      <c r="K17" s="6">
        <f t="shared" si="1"/>
        <v>0</v>
      </c>
    </row>
    <row r="18" spans="1:11" ht="15.75">
      <c r="A18" s="63" t="s">
        <v>942</v>
      </c>
      <c r="B18" s="101">
        <v>4827800</v>
      </c>
      <c r="C18" s="101">
        <v>4827800</v>
      </c>
      <c r="D18" s="101">
        <v>4827800</v>
      </c>
      <c r="E18" s="6"/>
      <c r="F18" s="6"/>
      <c r="G18" s="6"/>
      <c r="H18" s="6">
        <f t="shared" si="3"/>
        <v>4827800</v>
      </c>
      <c r="I18" s="6">
        <f t="shared" si="3"/>
        <v>4827800</v>
      </c>
      <c r="J18" s="6">
        <f t="shared" si="3"/>
        <v>4827800</v>
      </c>
      <c r="K18" s="6">
        <f t="shared" si="1"/>
        <v>4827800</v>
      </c>
    </row>
    <row r="19" spans="1:11" ht="15.75">
      <c r="A19" s="63" t="s">
        <v>1080</v>
      </c>
      <c r="B19" s="101">
        <v>0</v>
      </c>
      <c r="C19" s="101">
        <v>96000</v>
      </c>
      <c r="D19" s="101">
        <v>96000</v>
      </c>
      <c r="E19" s="6"/>
      <c r="F19" s="6"/>
      <c r="G19" s="6"/>
      <c r="H19" s="6">
        <f t="shared" si="3"/>
        <v>0</v>
      </c>
      <c r="I19" s="6">
        <f t="shared" si="3"/>
        <v>96000</v>
      </c>
      <c r="J19" s="6"/>
      <c r="K19" s="6">
        <f t="shared" si="1"/>
        <v>96000</v>
      </c>
    </row>
    <row r="20" spans="1:11" s="126" customFormat="1" ht="15.75">
      <c r="A20" s="63" t="s">
        <v>232</v>
      </c>
      <c r="B20" s="101">
        <v>912000</v>
      </c>
      <c r="C20" s="101">
        <v>912000</v>
      </c>
      <c r="D20" s="101">
        <v>912000</v>
      </c>
      <c r="E20" s="101"/>
      <c r="F20" s="101"/>
      <c r="G20" s="101"/>
      <c r="H20" s="101">
        <f t="shared" si="3"/>
        <v>912000</v>
      </c>
      <c r="I20" s="101">
        <f t="shared" si="3"/>
        <v>912000</v>
      </c>
      <c r="J20" s="101">
        <f t="shared" si="3"/>
        <v>912000</v>
      </c>
      <c r="K20" s="6">
        <f t="shared" si="1"/>
        <v>912000</v>
      </c>
    </row>
    <row r="21" spans="1:11" s="126" customFormat="1" ht="15.75">
      <c r="A21" s="63" t="s">
        <v>233</v>
      </c>
      <c r="B21" s="101">
        <v>1391256</v>
      </c>
      <c r="C21" s="101">
        <v>1146869</v>
      </c>
      <c r="D21" s="101">
        <v>1146869</v>
      </c>
      <c r="E21" s="101"/>
      <c r="F21" s="101"/>
      <c r="G21" s="101"/>
      <c r="H21" s="101">
        <f t="shared" si="3"/>
        <v>1391256</v>
      </c>
      <c r="I21" s="101">
        <f t="shared" si="3"/>
        <v>1146869</v>
      </c>
      <c r="J21" s="101">
        <f t="shared" si="3"/>
        <v>1146869</v>
      </c>
      <c r="K21" s="6">
        <f t="shared" si="1"/>
        <v>1146869</v>
      </c>
    </row>
    <row r="22" spans="1:11" s="126" customFormat="1" ht="15.75">
      <c r="A22" s="63" t="s">
        <v>943</v>
      </c>
      <c r="B22" s="101">
        <v>755820</v>
      </c>
      <c r="C22" s="101">
        <v>717060</v>
      </c>
      <c r="D22" s="101">
        <v>717060</v>
      </c>
      <c r="E22" s="101"/>
      <c r="F22" s="101"/>
      <c r="G22" s="101"/>
      <c r="H22" s="101">
        <f t="shared" si="3"/>
        <v>755820</v>
      </c>
      <c r="I22" s="101">
        <f t="shared" si="3"/>
        <v>717060</v>
      </c>
      <c r="J22" s="101">
        <f t="shared" si="3"/>
        <v>717060</v>
      </c>
      <c r="K22" s="6">
        <f t="shared" si="1"/>
        <v>717060</v>
      </c>
    </row>
    <row r="23" spans="1:11" s="1" customFormat="1" ht="31.5">
      <c r="A23" s="120" t="s">
        <v>579</v>
      </c>
      <c r="B23" s="110">
        <f>SUM(B17:B22)</f>
        <v>7886876</v>
      </c>
      <c r="C23" s="110">
        <f>SUM(C17:C22)</f>
        <v>7699729</v>
      </c>
      <c r="D23" s="110">
        <f>SUM(D17:D22)</f>
        <v>7699729</v>
      </c>
      <c r="E23" s="110">
        <f aca="true" t="shared" si="4" ref="E23:J23">SUM(E17:E21)</f>
        <v>0</v>
      </c>
      <c r="F23" s="110">
        <f t="shared" si="4"/>
        <v>0</v>
      </c>
      <c r="G23" s="110">
        <f t="shared" si="4"/>
        <v>0</v>
      </c>
      <c r="H23" s="110">
        <f t="shared" si="4"/>
        <v>7131056</v>
      </c>
      <c r="I23" s="110">
        <f t="shared" si="4"/>
        <v>6982669</v>
      </c>
      <c r="J23" s="110">
        <f t="shared" si="4"/>
        <v>6886669</v>
      </c>
      <c r="K23" s="10">
        <f t="shared" si="1"/>
        <v>7699729</v>
      </c>
    </row>
    <row r="24" spans="1:11" ht="31.5">
      <c r="A24" s="100" t="s">
        <v>101</v>
      </c>
      <c r="B24" s="101">
        <v>1800000</v>
      </c>
      <c r="C24" s="101">
        <v>1800000</v>
      </c>
      <c r="D24" s="101">
        <v>1800000</v>
      </c>
      <c r="E24" s="6"/>
      <c r="F24" s="6"/>
      <c r="G24" s="6"/>
      <c r="H24" s="6">
        <f>B24+E24</f>
        <v>1800000</v>
      </c>
      <c r="I24" s="6">
        <f>C24+F24</f>
        <v>1800000</v>
      </c>
      <c r="J24" s="6">
        <f>D24+G24</f>
        <v>1800000</v>
      </c>
      <c r="K24" s="6">
        <f t="shared" si="1"/>
        <v>1800000</v>
      </c>
    </row>
    <row r="25" spans="1:11" s="1" customFormat="1" ht="15.75">
      <c r="A25" s="130" t="s">
        <v>201</v>
      </c>
      <c r="B25" s="10">
        <f aca="true" t="shared" si="5" ref="B25:J25">SUM(B24)</f>
        <v>1800000</v>
      </c>
      <c r="C25" s="10">
        <f t="shared" si="5"/>
        <v>1800000</v>
      </c>
      <c r="D25" s="10">
        <f t="shared" si="5"/>
        <v>1800000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1800000</v>
      </c>
      <c r="I25" s="10">
        <f t="shared" si="5"/>
        <v>1800000</v>
      </c>
      <c r="J25" s="10">
        <f t="shared" si="5"/>
        <v>1800000</v>
      </c>
      <c r="K25" s="10">
        <f t="shared" si="1"/>
        <v>1800000</v>
      </c>
    </row>
    <row r="26" spans="1:11" ht="15.75">
      <c r="A26" s="9" t="s">
        <v>247</v>
      </c>
      <c r="B26" s="6"/>
      <c r="C26" s="6">
        <v>8574600</v>
      </c>
      <c r="D26" s="6">
        <v>8574600</v>
      </c>
      <c r="E26" s="6"/>
      <c r="F26" s="6"/>
      <c r="G26" s="6"/>
      <c r="H26" s="6">
        <f aca="true" t="shared" si="6" ref="H26:J31">B26+E26</f>
        <v>0</v>
      </c>
      <c r="I26" s="6">
        <f t="shared" si="6"/>
        <v>8574600</v>
      </c>
      <c r="J26" s="6">
        <f t="shared" si="6"/>
        <v>8574600</v>
      </c>
      <c r="K26" s="6">
        <f t="shared" si="1"/>
        <v>8574600</v>
      </c>
    </row>
    <row r="27" spans="1:11" ht="15.75" hidden="1">
      <c r="A27" s="9"/>
      <c r="B27" s="6"/>
      <c r="C27" s="6"/>
      <c r="D27" s="6"/>
      <c r="E27" s="6"/>
      <c r="F27" s="6"/>
      <c r="G27" s="6"/>
      <c r="H27" s="6"/>
      <c r="I27" s="6"/>
      <c r="J27" s="6"/>
      <c r="K27" s="6">
        <f t="shared" si="1"/>
        <v>0</v>
      </c>
    </row>
    <row r="28" spans="1:11" ht="15.75" hidden="1">
      <c r="A28" s="9"/>
      <c r="B28" s="6"/>
      <c r="C28" s="6"/>
      <c r="D28" s="6"/>
      <c r="E28" s="6"/>
      <c r="F28" s="6"/>
      <c r="G28" s="6"/>
      <c r="H28" s="6">
        <f t="shared" si="6"/>
        <v>0</v>
      </c>
      <c r="I28" s="6">
        <f t="shared" si="6"/>
        <v>0</v>
      </c>
      <c r="J28" s="6"/>
      <c r="K28" s="6">
        <f t="shared" si="1"/>
        <v>0</v>
      </c>
    </row>
    <row r="29" spans="1:11" ht="15.75">
      <c r="A29" s="9" t="s">
        <v>1041</v>
      </c>
      <c r="B29" s="6"/>
      <c r="C29" s="6">
        <v>500000</v>
      </c>
      <c r="D29" s="6">
        <v>500000</v>
      </c>
      <c r="E29" s="6"/>
      <c r="F29" s="6"/>
      <c r="G29" s="6"/>
      <c r="H29" s="6">
        <f t="shared" si="6"/>
        <v>0</v>
      </c>
      <c r="I29" s="6">
        <f t="shared" si="6"/>
        <v>500000</v>
      </c>
      <c r="J29" s="6"/>
      <c r="K29" s="6">
        <f t="shared" si="1"/>
        <v>500000</v>
      </c>
    </row>
    <row r="30" spans="1:11" ht="15.75">
      <c r="A30" s="9" t="s">
        <v>1082</v>
      </c>
      <c r="B30" s="6"/>
      <c r="C30" s="6">
        <v>2940000</v>
      </c>
      <c r="D30" s="6">
        <v>2940000</v>
      </c>
      <c r="E30" s="6"/>
      <c r="F30" s="6"/>
      <c r="G30" s="6"/>
      <c r="H30" s="6">
        <f t="shared" si="6"/>
        <v>0</v>
      </c>
      <c r="I30" s="6">
        <f t="shared" si="6"/>
        <v>2940000</v>
      </c>
      <c r="J30" s="6"/>
      <c r="K30" s="6">
        <f t="shared" si="1"/>
        <v>2940000</v>
      </c>
    </row>
    <row r="31" spans="1:11" ht="15.75" hidden="1">
      <c r="A31" s="42"/>
      <c r="B31" s="6"/>
      <c r="C31" s="6"/>
      <c r="D31" s="6"/>
      <c r="E31" s="6"/>
      <c r="F31" s="6"/>
      <c r="G31" s="6"/>
      <c r="H31" s="6">
        <f t="shared" si="6"/>
        <v>0</v>
      </c>
      <c r="I31" s="6">
        <f t="shared" si="6"/>
        <v>0</v>
      </c>
      <c r="J31" s="6">
        <f t="shared" si="6"/>
        <v>0</v>
      </c>
      <c r="K31" s="6">
        <f t="shared" si="1"/>
        <v>0</v>
      </c>
    </row>
    <row r="32" spans="1:11" s="1" customFormat="1" ht="15.75">
      <c r="A32" s="139" t="s">
        <v>580</v>
      </c>
      <c r="B32" s="10">
        <f aca="true" t="shared" si="7" ref="B32:J33">SUM(B26:B31)</f>
        <v>0</v>
      </c>
      <c r="C32" s="10">
        <f t="shared" si="7"/>
        <v>12014600</v>
      </c>
      <c r="D32" s="10">
        <f t="shared" si="7"/>
        <v>12014600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12014600</v>
      </c>
      <c r="J32" s="10">
        <f t="shared" si="7"/>
        <v>8574600</v>
      </c>
      <c r="K32" s="6">
        <f t="shared" si="1"/>
        <v>12014600</v>
      </c>
    </row>
    <row r="33" spans="1:11" s="1" customFormat="1" ht="15.75">
      <c r="A33" s="139" t="s">
        <v>1081</v>
      </c>
      <c r="B33" s="10"/>
      <c r="C33" s="10">
        <v>130340</v>
      </c>
      <c r="D33" s="10">
        <v>130340</v>
      </c>
      <c r="E33" s="10"/>
      <c r="F33" s="10"/>
      <c r="G33" s="10"/>
      <c r="H33" s="10">
        <f t="shared" si="7"/>
        <v>0</v>
      </c>
      <c r="I33" s="10">
        <f>C33+F33</f>
        <v>130340</v>
      </c>
      <c r="J33" s="10">
        <f t="shared" si="7"/>
        <v>8574600</v>
      </c>
      <c r="K33" s="6">
        <f>D33+G33</f>
        <v>130340</v>
      </c>
    </row>
    <row r="34" spans="1:11" s="47" customFormat="1" ht="15.75">
      <c r="A34" s="4" t="s">
        <v>205</v>
      </c>
      <c r="B34" s="11">
        <f aca="true" t="shared" si="8" ref="B34:K34">B16+B23+B25+B32+B33</f>
        <v>77010963</v>
      </c>
      <c r="C34" s="11">
        <f t="shared" si="8"/>
        <v>90487116</v>
      </c>
      <c r="D34" s="11">
        <f t="shared" si="8"/>
        <v>90487116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t="shared" si="8"/>
        <v>76255143</v>
      </c>
      <c r="I34" s="11">
        <f t="shared" si="8"/>
        <v>89770056</v>
      </c>
      <c r="J34" s="11">
        <f t="shared" si="8"/>
        <v>93434456</v>
      </c>
      <c r="K34" s="11">
        <f t="shared" si="8"/>
        <v>90487116</v>
      </c>
    </row>
    <row r="35" spans="1:11" ht="15.75" hidden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47" customFormat="1" ht="15.75" hidden="1">
      <c r="A36" s="45" t="s">
        <v>249</v>
      </c>
      <c r="B36" s="11">
        <v>0</v>
      </c>
      <c r="C36" s="11"/>
      <c r="D36" s="11"/>
      <c r="E36" s="11">
        <v>0</v>
      </c>
      <c r="F36" s="11">
        <v>0</v>
      </c>
      <c r="G36" s="11">
        <v>0</v>
      </c>
      <c r="H36" s="11">
        <f>B36+E36</f>
        <v>0</v>
      </c>
      <c r="I36" s="11">
        <f>C36+F36</f>
        <v>0</v>
      </c>
      <c r="J36" s="11">
        <f>D36+G36</f>
        <v>0</v>
      </c>
      <c r="K36" s="11">
        <f>E36+H36</f>
        <v>0</v>
      </c>
    </row>
    <row r="38" spans="1:11" ht="15.75" hidden="1">
      <c r="A38" s="9"/>
      <c r="B38" s="6"/>
      <c r="C38" s="6">
        <v>0</v>
      </c>
      <c r="D38" s="6"/>
      <c r="E38" s="6"/>
      <c r="F38" s="6"/>
      <c r="G38" s="6"/>
      <c r="H38" s="6"/>
      <c r="I38" s="6"/>
      <c r="J38" s="6"/>
      <c r="K38" s="10">
        <f>D38+G38</f>
        <v>0</v>
      </c>
    </row>
    <row r="39" spans="1:11" ht="15.75">
      <c r="A39" s="9" t="s">
        <v>249</v>
      </c>
      <c r="B39" s="6"/>
      <c r="C39" s="6"/>
      <c r="D39" s="6"/>
      <c r="E39" s="6"/>
      <c r="F39" s="6"/>
      <c r="G39" s="6"/>
      <c r="H39" s="6">
        <f>B39+E39</f>
        <v>0</v>
      </c>
      <c r="I39" s="6">
        <f>C39+F39</f>
        <v>0</v>
      </c>
      <c r="J39" s="6"/>
      <c r="K39" s="6">
        <f>D39+G39</f>
        <v>0</v>
      </c>
    </row>
    <row r="40" spans="1:11" ht="15.75" hidden="1">
      <c r="A40" s="9"/>
      <c r="B40" s="6"/>
      <c r="C40" s="6"/>
      <c r="D40" s="6"/>
      <c r="E40" s="6"/>
      <c r="F40" s="6"/>
      <c r="G40" s="6"/>
      <c r="H40" s="6"/>
      <c r="I40" s="6"/>
      <c r="J40" s="6"/>
      <c r="K40" s="6">
        <f>D40+G40</f>
        <v>0</v>
      </c>
    </row>
    <row r="41" spans="1:11" ht="15.75">
      <c r="A41" s="9" t="s">
        <v>1043</v>
      </c>
      <c r="B41" s="6"/>
      <c r="C41" s="6"/>
      <c r="D41" s="6"/>
      <c r="E41" s="6"/>
      <c r="F41" s="6"/>
      <c r="G41" s="6"/>
      <c r="H41" s="6">
        <f>B41+E41</f>
        <v>0</v>
      </c>
      <c r="I41" s="6">
        <f>C41+F41</f>
        <v>0</v>
      </c>
      <c r="J41" s="6"/>
      <c r="K41" s="6">
        <f>D41+G41</f>
        <v>0</v>
      </c>
    </row>
    <row r="42" spans="1:11" s="1" customFormat="1" ht="15.75">
      <c r="A42" s="30" t="s">
        <v>249</v>
      </c>
      <c r="B42" s="10">
        <f>SUM(B38:B41)</f>
        <v>0</v>
      </c>
      <c r="C42" s="10">
        <f aca="true" t="shared" si="9" ref="C42:J42">SUM(C38:C41)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  <c r="I42" s="10">
        <f t="shared" si="9"/>
        <v>0</v>
      </c>
      <c r="J42" s="10">
        <f t="shared" si="9"/>
        <v>0</v>
      </c>
      <c r="K42" s="10">
        <f>D42+G42</f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&amp;C9. melléklet a  6/2020. (VII.16.)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Windows-felhasználó</cp:lastModifiedBy>
  <cp:lastPrinted>2020-07-21T08:41:42Z</cp:lastPrinted>
  <dcterms:created xsi:type="dcterms:W3CDTF">2013-01-22T19:33:25Z</dcterms:created>
  <dcterms:modified xsi:type="dcterms:W3CDTF">2020-07-21T08:41:59Z</dcterms:modified>
  <cp:category/>
  <cp:version/>
  <cp:contentType/>
  <cp:contentStatus/>
</cp:coreProperties>
</file>