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210" firstSheet="24" activeTab="33"/>
  </bookViews>
  <sheets>
    <sheet name="bevételek össz" sheetId="1" r:id="rId1"/>
    <sheet name="kiadások össz" sheetId="2" r:id="rId2"/>
    <sheet name="finansz bev kiad" sheetId="3" r:id="rId3"/>
    <sheet name="létszám" sheetId="4" r:id="rId4"/>
    <sheet name="támogatásért átvett" sheetId="5" r:id="rId5"/>
    <sheet name="átvett pe" sheetId="6" r:id="rId6"/>
    <sheet name="helyi adók" sheetId="7" r:id="rId7"/>
    <sheet name="egyéb felhalm bevétel" sheetId="8" r:id="rId8"/>
    <sheet name="állami tám" sheetId="9" r:id="rId9"/>
    <sheet name="támog érték kiad" sheetId="10" r:id="rId10"/>
    <sheet name="átadott p" sheetId="11" r:id="rId11"/>
    <sheet name="beruh felújít" sheetId="12" r:id="rId12"/>
    <sheet name="E-EU PROJEKT" sheetId="13" r:id="rId13"/>
    <sheet name="E -stabilitási" sheetId="14" r:id="rId14"/>
    <sheet name="tartalékok" sheetId="15" r:id="rId15"/>
    <sheet name="ellátottak pj." sheetId="16" r:id="rId16"/>
    <sheet name="intézmény finansz" sheetId="17" r:id="rId17"/>
    <sheet name="ÚJ RENDELET MELLÉKLET" sheetId="18" r:id="rId18"/>
    <sheet name="új mell KÖH" sheetId="19" r:id="rId19"/>
    <sheet name="pm" sheetId="20" r:id="rId20"/>
    <sheet name="eredmény " sheetId="21" r:id="rId21"/>
    <sheet name="vagyonmérleg" sheetId="22" r:id="rId22"/>
    <sheet name="MÉRLEG BEVÉTEL" sheetId="23" r:id="rId23"/>
    <sheet name="MÉRLEG KIADÁS" sheetId="24" r:id="rId24"/>
    <sheet name="TÖBB ÉVES" sheetId="25" r:id="rId25"/>
    <sheet name="KÖZVETETT" sheetId="26" r:id="rId26"/>
    <sheet name="EI ÜTEMTERV" sheetId="27" r:id="rId27"/>
    <sheet name="ei ütemterv KÖH" sheetId="28" r:id="rId28"/>
    <sheet name="gördülő" sheetId="29" r:id="rId29"/>
    <sheet name="vagyonkimut" sheetId="30" r:id="rId30"/>
    <sheet name="pénzeszk.vált hiány" sheetId="31" r:id="rId31"/>
    <sheet name="hitel" sheetId="32" r:id="rId32"/>
    <sheet name="gazd" sheetId="33" r:id="rId33"/>
    <sheet name="környvéd.alap" sheetId="34" r:id="rId34"/>
  </sheets>
  <definedNames>
    <definedName name="_xlnm.Print_Titles" localSheetId="20">'eredmény '!$4:$5</definedName>
    <definedName name="_xlnm.Print_Titles" localSheetId="28">'gördülő'!$8:$8</definedName>
    <definedName name="_xlnm.Print_Titles" localSheetId="29">'vagyonkimut'!$5:$5</definedName>
    <definedName name="_xlnm.Print_Titles" localSheetId="21">'vagyonmérleg'!$4:$5</definedName>
    <definedName name="_xlnm.Print_Area" localSheetId="8">'állami tám'!$A$1:$E$35</definedName>
    <definedName name="_xlnm.Print_Area" localSheetId="5">'átvett pe'!$A$1:$E$32</definedName>
    <definedName name="_xlnm.Print_Area" localSheetId="11">'beruh felújít'!$A$1:$K$59</definedName>
    <definedName name="_xlnm.Print_Area" localSheetId="0">'bevételek össz'!$A$13</definedName>
    <definedName name="_xlnm.Print_Area" localSheetId="13">'E -stabilitási'!$A$1:$H$17</definedName>
    <definedName name="_xlnm.Print_Area" localSheetId="12">'E-EU PROJEKT'!$A$1:$G$13</definedName>
    <definedName name="_xlnm.Print_Area" localSheetId="7">'egyéb felhalm bevétel'!$A$1:$H$17</definedName>
    <definedName name="_xlnm.Print_Area" localSheetId="26">'EI ÜTEMTERV'!$A$1:$O$49</definedName>
    <definedName name="_xlnm.Print_Area" localSheetId="15">'ellátottak pj.'!$A$1:$E$35</definedName>
    <definedName name="_xlnm.Print_Area" localSheetId="2">'finansz bev kiad'!$A$1:$E$28</definedName>
    <definedName name="_xlnm.Print_Area" localSheetId="16">'intézmény finansz'!$A$1:$E$24</definedName>
    <definedName name="_xlnm.Print_Area" localSheetId="1">'kiadások össz'!$A$1:$E$30</definedName>
    <definedName name="_xlnm.Print_Area" localSheetId="25">'KÖZVETETT'!$A$1:$D$47</definedName>
    <definedName name="_xlnm.Print_Area" localSheetId="22">'MÉRLEG BEVÉTEL'!$A$1:$A$32</definedName>
    <definedName name="_xlnm.Print_Area" localSheetId="23">'MÉRLEG KIADÁS'!$A$1:$A$37</definedName>
    <definedName name="_xlnm.Print_Area" localSheetId="9">'támog érték kiad'!$A$1:$H$29</definedName>
    <definedName name="_xlnm.Print_Area" localSheetId="4">'támogatásért átvett'!$A$1:$H$34</definedName>
    <definedName name="_xlnm.Print_Area" localSheetId="14">'tartalékok'!$A$1:$H$17</definedName>
    <definedName name="_xlnm.Print_Area" localSheetId="24">'TÖBB ÉVES'!$A$1:$I$33</definedName>
    <definedName name="_xlnm.Print_Area" localSheetId="17">'ÚJ RENDELET MELLÉKLET'!$A$2:$H$55</definedName>
  </definedNames>
  <calcPr fullCalcOnLoad="1"/>
</workbook>
</file>

<file path=xl/comments18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képviselők tiszt.díj
</t>
        </r>
      </text>
    </comment>
    <comment ref="G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szolg.áfa
</t>
        </r>
      </text>
    </comment>
    <comment ref="G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program közműv.+civil szerv.tám</t>
        </r>
      </text>
    </comment>
    <comment ref="G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kölcsön őrség határok
</t>
        </r>
      </text>
    </comment>
  </commentList>
</comments>
</file>

<file path=xl/sharedStrings.xml><?xml version="1.0" encoding="utf-8"?>
<sst xmlns="http://schemas.openxmlformats.org/spreadsheetml/2006/main" count="2511" uniqueCount="1132">
  <si>
    <t>MŰKÖDÉSI KÖLTSÉGVETÉS ÖSSZESEN</t>
  </si>
  <si>
    <t>FELHALMOZÁSI KÖLTSÉGVETÉS ÖSSZESEN</t>
  </si>
  <si>
    <t>KIADÁSOK MINDÖSSZESEN:</t>
  </si>
  <si>
    <t>Felhalmozási célú költségvetési bevételek összesen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</si>
  <si>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</si>
  <si>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</si>
  <si>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</si>
  <si>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</si>
  <si>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</si>
  <si>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</si>
  <si>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Közös Önkormányzati Hivatal</t>
  </si>
  <si>
    <t>megnevezés</t>
  </si>
  <si>
    <t>Finanszírozási kiadások összesen:</t>
  </si>
  <si>
    <t>Finanszírozási bevételek összesen:</t>
  </si>
  <si>
    <t>Összesen:</t>
  </si>
  <si>
    <t>FELÚJÍTÁSOK ÖSSZESEN:</t>
  </si>
  <si>
    <t>hitel, kölcsön felvétele, átvállalása</t>
  </si>
  <si>
    <t>Összesen</t>
  </si>
  <si>
    <t>Következő évek</t>
  </si>
  <si>
    <t>Céltartalékok</t>
  </si>
  <si>
    <t>felhalmozási célú</t>
  </si>
  <si>
    <t>működési célú</t>
  </si>
  <si>
    <t>Általános tartalékok</t>
  </si>
  <si>
    <t>Kiadás összesen:</t>
  </si>
  <si>
    <t>Bevétel (forrás) összesen:</t>
  </si>
  <si>
    <t>Állami támogatás (kötelező feladatra)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</si>
  <si>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</si>
  <si>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</si>
  <si>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</si>
  <si>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</si>
  <si>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</si>
  <si>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2018.</t>
  </si>
  <si>
    <t xml:space="preserve">Magánszemélyek kommunális adója 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</si>
  <si>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</si>
  <si>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</si>
  <si>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</si>
  <si>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</si>
  <si>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</si>
  <si>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</si>
  <si>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</si>
  <si>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</si>
  <si>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</si>
  <si>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</si>
  <si>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</si>
  <si>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</si>
  <si>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</si>
  <si>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</si>
  <si>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</si>
  <si>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</si>
  <si>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</si>
  <si>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</si>
  <si>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</si>
  <si>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</si>
  <si>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</si>
  <si>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</si>
  <si>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</si>
  <si>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</si>
  <si>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</si>
  <si>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</si>
  <si>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</si>
  <si>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</si>
  <si>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</si>
  <si>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</si>
  <si>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</si>
  <si>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</si>
  <si>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</si>
  <si>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</si>
  <si>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</si>
  <si>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</si>
  <si>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A Képviselő-testület 2013. évben közvetett támogatásokat nem tervez.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</si>
  <si>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</si>
  <si>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</si>
  <si>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</si>
  <si>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</si>
  <si>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Önkormányzat</t>
  </si>
  <si>
    <t>Mindösszesen</t>
  </si>
  <si>
    <t>·        - az európai uniós forrásból finanszírozott támogatással megvalósuló programok, projektek kiadásai, valamint a helyi önkormányzat ilyen projektekhez történő hozzájárulásai</t>
  </si>
  <si>
    <t>Költségvetési bevételek</t>
  </si>
  <si>
    <t>Költségvetési kiadások</t>
  </si>
  <si>
    <t>Beruházások, felújítások</t>
  </si>
  <si>
    <t>BERUHÁZÁSOK ÖSSZESEN</t>
  </si>
  <si>
    <t xml:space="preserve">Csörötnek Község Önkormányzata </t>
  </si>
  <si>
    <t>Európai Uniós támogatással megvalósuló programjai</t>
  </si>
  <si>
    <t>Saját forrásból (kötelező feladatra)</t>
  </si>
  <si>
    <t>Saját forrásból (önként vállalt feladatra)</t>
  </si>
  <si>
    <t xml:space="preserve">Intézmény finanszírozás </t>
  </si>
  <si>
    <t>( létszám adatok fő-ben megadva)</t>
  </si>
  <si>
    <t>Költségvetési mérleg</t>
  </si>
  <si>
    <t>Közvetett támogatások -adóelengedések, adókedvezmények-</t>
  </si>
  <si>
    <t>A többéves kihatással járó feladatok előirányzatai éves bontásban</t>
  </si>
  <si>
    <t>ÖRRAGO projekt</t>
  </si>
  <si>
    <t xml:space="preserve"> </t>
  </si>
  <si>
    <t>Rendszeres szociális segély</t>
  </si>
  <si>
    <t>Foglalkoztatás helyettesítő támogatás</t>
  </si>
  <si>
    <t>helyi adók</t>
  </si>
  <si>
    <t>Saját bevétel:</t>
  </si>
  <si>
    <t>vagyon haszn.sz.bevétel</t>
  </si>
  <si>
    <t>illeték, bírság, díj</t>
  </si>
  <si>
    <t>egyéb sajátos bevételek</t>
  </si>
  <si>
    <t>Talajterhelési díj</t>
  </si>
  <si>
    <t>Közhatalmi bevételek:</t>
  </si>
  <si>
    <t>Gépjárműadó (állami 60%)</t>
  </si>
  <si>
    <t>Települési önk.támogatása nyilvános könyvtári ellátási és a közművelődési feladatokhoz</t>
  </si>
  <si>
    <t>Megnevezés</t>
  </si>
  <si>
    <t>ÁLLAMI FELADATOK</t>
  </si>
  <si>
    <t>11/2011.(XII.11.) 15/2010.(XII.09.) Ök.rendelet</t>
  </si>
  <si>
    <t>Csörötnek Község Önkormányzata</t>
  </si>
  <si>
    <t>Csörötneki Közös Önkormányzati Hivatal</t>
  </si>
  <si>
    <t xml:space="preserve">    - működési célú </t>
  </si>
  <si>
    <t xml:space="preserve">   - felhalmozási célú</t>
  </si>
  <si>
    <t>haszn.bevét</t>
  </si>
  <si>
    <t>Müködési kiadások összesen:</t>
  </si>
  <si>
    <t>Felhalmozási kiadások összesen:</t>
  </si>
  <si>
    <t>Működési bevételek összesen</t>
  </si>
  <si>
    <t>Ellátottak pénzbeli juttatásai</t>
  </si>
  <si>
    <t>Központi, irányítószervi működési támogatás</t>
  </si>
  <si>
    <t>Központi, irányítószervi felhalmozási támogatás</t>
  </si>
  <si>
    <t>T Önkormányzat</t>
  </si>
  <si>
    <t>T Közös Önkormányzati Hivatal</t>
  </si>
  <si>
    <t>T Mindösszesen</t>
  </si>
  <si>
    <t>Finanszírozási kiadások</t>
  </si>
  <si>
    <t xml:space="preserve">Finanszírozási bevételek </t>
  </si>
  <si>
    <t>Önkormányzati hivatal működésének támogatása beszámítás után</t>
  </si>
  <si>
    <t>Zöldterület gazdálkodással kapcs.feladatok támogatása beszám.után</t>
  </si>
  <si>
    <t>Közvilágítás fenntartásának támogatása beszámítás után</t>
  </si>
  <si>
    <t>Köztemető fenntartásának támogatása beszámítás után</t>
  </si>
  <si>
    <t>Közutak fenntartásának támogatása beszámítás után</t>
  </si>
  <si>
    <t>Egyéb kötelező önkormányzati feladatok támogatása beszámítás után</t>
  </si>
  <si>
    <t>2019.</t>
  </si>
  <si>
    <t xml:space="preserve">     - támogatás megelőlegező hitel</t>
  </si>
  <si>
    <t>működési költségvetés</t>
  </si>
  <si>
    <t>felhalmozási költségvetés</t>
  </si>
  <si>
    <t>összesen</t>
  </si>
  <si>
    <t>Személyi juttatások</t>
  </si>
  <si>
    <t>Munkaadókat terhelő járulékok és szociális hozzájárulási adó</t>
  </si>
  <si>
    <t>Dologi kiadások</t>
  </si>
  <si>
    <t>Egyéb működési célú kiadások</t>
  </si>
  <si>
    <t>·        - Egyéb működési célú támogatások államháztartáson belülre</t>
  </si>
  <si>
    <t>·        - Egyéb működési célú támogatások államháztartáson kívülre</t>
  </si>
  <si>
    <t>·        - Tartalékok</t>
  </si>
  <si>
    <t xml:space="preserve">Beruházások </t>
  </si>
  <si>
    <t>Felújítások</t>
  </si>
  <si>
    <t xml:space="preserve"> Egyéb felhalmozási célú kiadások </t>
  </si>
  <si>
    <t>·        - Egyéb felhalmozási célú támogatások államháztartáson belülre</t>
  </si>
  <si>
    <t>·        - Egyéb felhalmozási célú támogatások államháztartáson kivülre</t>
  </si>
  <si>
    <t>Működési célú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</si>
  <si>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</si>
  <si>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</si>
  <si>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</si>
  <si>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</si>
  <si>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</si>
  <si>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</si>
  <si>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támogatások államháztartáson belülről</t>
  </si>
  <si>
    <t>Felhalmozási célú átvett pénzeszközök</t>
  </si>
  <si>
    <t>Központi, irányítószervi támogatás (finanszírozási bevétel)</t>
  </si>
  <si>
    <t>Központi, irányítószervi támogatás folyósítása (finanszírozási kiadás)</t>
  </si>
  <si>
    <t>Előző év költségvetési maradványának igénybevétele működési célra (finanszírozási bevétel)</t>
  </si>
  <si>
    <t>Előző év költségvetési maradványának igénybevétele felhalmozási célra (finanszírozási bevétel)</t>
  </si>
  <si>
    <t>Belföldi értékpapírok kiadásai</t>
  </si>
  <si>
    <t>Belföldi finanszírozás kiadásai</t>
  </si>
  <si>
    <t>Külföldi finanszírozás kiadásai</t>
  </si>
  <si>
    <t>Adóssághoz nem kapcsolódó származékos ügyletek kiadásai</t>
  </si>
  <si>
    <t>Hitel-, kölcsönfelvétel államháztartáson kívülről</t>
  </si>
  <si>
    <t>Belföldi értékpapírok bevételei</t>
  </si>
  <si>
    <t>Maradvány igénybevétele</t>
  </si>
  <si>
    <t>Hitel-, kölcsöntörlesztés államháztartáson kívülre</t>
  </si>
  <si>
    <t>Központi, irányító szervi támogatás folyósítása</t>
  </si>
  <si>
    <t>Belföldi finanszírozás bevételei</t>
  </si>
  <si>
    <t>Külföldi finanszírozás bevételei</t>
  </si>
  <si>
    <t>Adóssághoz nem kapcsolódó származékos ügyletek bevételei</t>
  </si>
  <si>
    <t xml:space="preserve"> - ebből: fejezeti kezelésű előirányzatok</t>
  </si>
  <si>
    <t xml:space="preserve"> - ebből: központi kezelésű előirányzatok</t>
  </si>
  <si>
    <t xml:space="preserve"> - ebből: fejezeti kezelésű előirányzatok EU-s programokra és azok hazai társfinanszírozására</t>
  </si>
  <si>
    <t xml:space="preserve"> - ebből: egyéb fejezeti kezelésű előirányzatok</t>
  </si>
  <si>
    <t xml:space="preserve"> - ebből: társadalombiztosítás pénzügyi alapjai</t>
  </si>
  <si>
    <t xml:space="preserve"> - ebből: elkülönített állami pénzalapok</t>
  </si>
  <si>
    <t xml:space="preserve"> - ebből: helyi önkormányzatok és költségvetési szerveik</t>
  </si>
  <si>
    <t xml:space="preserve"> - ebből társulások és költségvetési szerveik</t>
  </si>
  <si>
    <t xml:space="preserve"> - ebből: nemzetiségi önkormányzatok és költségvetési szerveik</t>
  </si>
  <si>
    <t xml:space="preserve"> - ebből : térségi fejlesztési tanácsok és költségvetési szerveik</t>
  </si>
  <si>
    <t xml:space="preserve"> - ebből egyházi jogi személyek</t>
  </si>
  <si>
    <t xml:space="preserve"> - ebből: nonprofit gazdasági társaságok</t>
  </si>
  <si>
    <t xml:space="preserve"> - ebből: egyéb civil szervezetek</t>
  </si>
  <si>
    <t xml:space="preserve"> - ebből: háztartások</t>
  </si>
  <si>
    <t xml:space="preserve"> - ebből: pénzügyi vállalkozások</t>
  </si>
  <si>
    <t xml:space="preserve"> - ebből: állami többségi tulajdonú nem pénzügyi vállalkozások</t>
  </si>
  <si>
    <t xml:space="preserve"> - ebből: önkormányzati többségi tulajdonú nem pénzügyi vállalkozások</t>
  </si>
  <si>
    <t xml:space="preserve"> - ebből: egyéb vállalkozások</t>
  </si>
  <si>
    <t xml:space="preserve"> - ebből: Európai Unió</t>
  </si>
  <si>
    <t xml:space="preserve"> - ebből: kormányok és nemzetközi szervezetek</t>
  </si>
  <si>
    <t xml:space="preserve"> - ebből: egyéb külföldiek</t>
  </si>
  <si>
    <t xml:space="preserve">Állandó jelleggel végzett iparűzési tevékenység után fizetett helyi iparűzési adó </t>
  </si>
  <si>
    <t>Vagyoni típusú adók</t>
  </si>
  <si>
    <t>Értékesítési és forgalmi adók</t>
  </si>
  <si>
    <t>Gépjárműadók</t>
  </si>
  <si>
    <t>Gépjárműadó (önk. 40%)</t>
  </si>
  <si>
    <t>Egyéb áruhasználati és szolgáltatási adók</t>
  </si>
  <si>
    <t>Ingatlanok értékesítése</t>
  </si>
  <si>
    <t>Immateriális javak értékesítése</t>
  </si>
  <si>
    <t>Egyéb tárgyi eszköz értékesítése</t>
  </si>
  <si>
    <t>Részesedések értékesítése</t>
  </si>
  <si>
    <t>Helyi önkormányzatok működésének általános támogatásai</t>
  </si>
  <si>
    <t>Települési önkormányzatok kulturális feladatainak támogatása</t>
  </si>
  <si>
    <t>Működési célú és felhalmozási célú támogatások államháztartáson belülre</t>
  </si>
  <si>
    <t>Működési és felhalmozási célú támogatások államháztartáson belülről</t>
  </si>
  <si>
    <t xml:space="preserve">Működési célú és felhalmozási célú átvett pénzeszközök </t>
  </si>
  <si>
    <t>Önkormányzatok működési támogatásai</t>
  </si>
  <si>
    <t xml:space="preserve"> - ebből: központi költségvetési szervek</t>
  </si>
  <si>
    <t>Működési célú és felhalmozási célú támogatások államháztartáson kívülre</t>
  </si>
  <si>
    <t>Működési célú támogatások államháztartáson kívülre</t>
  </si>
  <si>
    <t>Felhalmozási célú támogatások államháztartáson kívülre</t>
  </si>
  <si>
    <t xml:space="preserve">Ingatlan felújítás </t>
  </si>
  <si>
    <t>Egyéb tárgyi eszközök felújítása</t>
  </si>
  <si>
    <t>Felújítási célú előzetesen felszámított ÁFA</t>
  </si>
  <si>
    <t>Immateriális javak beszerzése, létesítése</t>
  </si>
  <si>
    <t>Ingatlanok beszerzése, létesítése</t>
  </si>
  <si>
    <t>Informatikai eszközök beszerzése,létesítése</t>
  </si>
  <si>
    <t>Egyéb tárgyi eszközök beszerzése, létesítése</t>
  </si>
  <si>
    <t>Részesedések beszerzése</t>
  </si>
  <si>
    <t>Meglévő részesedések növeléséhez kapcs.kiadások</t>
  </si>
  <si>
    <t>Tartalékok</t>
  </si>
  <si>
    <t>Lakásfenntartási támogatás</t>
  </si>
  <si>
    <t>Foglalkoztatással, munkanélküliséggel kapcsolatos ellátások</t>
  </si>
  <si>
    <t>Lakhatással kapcsolatos ellátások</t>
  </si>
  <si>
    <t>Egyéb nem intézményi ellátások</t>
  </si>
  <si>
    <t>Betegséggel kapcsolatos (nem TB) ellátások</t>
  </si>
  <si>
    <t>Központi, irányítószervi működési támogatás folyósítása (finanszírozási kiadás)</t>
  </si>
  <si>
    <t xml:space="preserve">Egyéb felhalmozási célú kiadások </t>
  </si>
  <si>
    <t>Központi, irányítószervi felhalmozási támogatás folyósítása (finanszírozási kiadás)</t>
  </si>
  <si>
    <t>·        -  egyéb működési célú támogatások államháztartáson belülre</t>
  </si>
  <si>
    <t>·        -  egyéb működési célú támogatások államháztartáson kivülre</t>
  </si>
  <si>
    <t>·        -  tartalékok</t>
  </si>
  <si>
    <t>·        -  egyéb felhalmozási célú támogatások államháztartáson belülre</t>
  </si>
  <si>
    <t>·        -  egyéb felhalmozási célú támogatások államháztartáson kivülre</t>
  </si>
  <si>
    <t>Gyermekétkeztetés támogatása (finansz.szemp.elis.dolg.bértámogatása)</t>
  </si>
  <si>
    <t>Gyermekétkeztetés üzemeltetési támogatása</t>
  </si>
  <si>
    <t>Önkormányzat Eredeti előirányzat</t>
  </si>
  <si>
    <t>Önkormányzat Módosított előirányzat</t>
  </si>
  <si>
    <t>Közös Önkormányzati Hivatal Eredeti előirányzat</t>
  </si>
  <si>
    <t>Közös Önkormányzati Hivatal Módosított előirányzat</t>
  </si>
  <si>
    <t>Közös Önkormányzati Hivatal Teljesítés</t>
  </si>
  <si>
    <t>Mindösszesen Eredeti előirányzat</t>
  </si>
  <si>
    <t>Mindösszesen Módosított előirányzat</t>
  </si>
  <si>
    <t>Mindösszesen Teljesítés</t>
  </si>
  <si>
    <t>Önkormányzat Teljesítés</t>
  </si>
  <si>
    <t>·        - Elvonások befizetések</t>
  </si>
  <si>
    <t xml:space="preserve"> - Felhalmozási célú önkormányzati támogatások</t>
  </si>
  <si>
    <t xml:space="preserve"> - Egyéb felhalmozási célú támogatások államháztartáson belülről</t>
  </si>
  <si>
    <t>Egyéb közhatalmi bevételek</t>
  </si>
  <si>
    <t>Lakossági víz- és csatornaszolgáltatás támogatása</t>
  </si>
  <si>
    <t>Családi támogatások</t>
  </si>
  <si>
    <t>Felhalmozási célú önkormányzati támogatások</t>
  </si>
  <si>
    <t>·        -  elvonások és befizetések</t>
  </si>
  <si>
    <t xml:space="preserve">Közös Önkormányzati Hivatal </t>
  </si>
  <si>
    <t xml:space="preserve">Mindösszesen </t>
  </si>
  <si>
    <t>Államháztartáson belüli megelőlegezés</t>
  </si>
  <si>
    <t>Államháztartáson belüli megelőlegezés visszafizetése</t>
  </si>
  <si>
    <t>képvis.+12+32</t>
  </si>
  <si>
    <t>civil műk</t>
  </si>
  <si>
    <t>óv+szoc.köt</t>
  </si>
  <si>
    <t>Késedelmi és önellenőrzési pótlék</t>
  </si>
  <si>
    <t>Igazgatási szolgáltatási díj</t>
  </si>
  <si>
    <t>Önk.megillető szabálysértési és helyszíni bírság</t>
  </si>
  <si>
    <t>Mindösszesen  Módosított előirányzat</t>
  </si>
  <si>
    <t>Közös Önkormányzati Hivatal  Módosított előirányzat</t>
  </si>
  <si>
    <t>Költségvetési szerveknék foglalkoztatottak létszáma</t>
  </si>
  <si>
    <t>Költségvetési engedélyezett létszámkeret</t>
  </si>
  <si>
    <t>Munkajogi zárólétszám</t>
  </si>
  <si>
    <t>Átlagos statisztikai állományi létszám</t>
  </si>
  <si>
    <t>Választott tisztségviselők</t>
  </si>
  <si>
    <t>Mindösszesen  Teljesítés</t>
  </si>
  <si>
    <t>Önkormányzat Módosított előrányzat</t>
  </si>
  <si>
    <t xml:space="preserve">Önkormányzat Módosított előirányzat </t>
  </si>
  <si>
    <t>Eredeti előirányzat</t>
  </si>
  <si>
    <t>Módosított előirányzat</t>
  </si>
  <si>
    <t>Teljesítés</t>
  </si>
  <si>
    <t xml:space="preserve"> KÖTELEZŐ FELADAT</t>
  </si>
  <si>
    <t>Finanszírozási bevételek  (támogatás megelőlegező hitel)</t>
  </si>
  <si>
    <t>A költségvetési hiány külső finanszírozására, vagy a költségvetési többlet felhasználására szolgáló finanszírozási kiadások, finanszírozási bevételek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</si>
  <si>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</si>
  <si>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</si>
  <si>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</si>
  <si>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</si>
  <si>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</si>
  <si>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</si>
  <si>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</si>
  <si>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</si>
  <si>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</si>
  <si>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</si>
  <si>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</si>
  <si>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</si>
  <si>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</si>
  <si>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</si>
  <si>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</si>
  <si>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</si>
  <si>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</si>
  <si>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</si>
  <si>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</si>
  <si>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</si>
  <si>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</si>
  <si>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</si>
  <si>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</si>
  <si>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</si>
  <si>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04        Saját termelésű készletek állományváltozása</t>
  </si>
  <si>
    <t>05        Saját előállítású eszközök aktivált értéke</t>
  </si>
  <si>
    <t>06        Központi működési célú támogatások eredményszemléletű bevételei</t>
  </si>
  <si>
    <t>07        Egyéb működési célú támogatások eredményszemléletű bevételei</t>
  </si>
  <si>
    <t>VI        Értékcsökkenési leírás</t>
  </si>
  <si>
    <t>VII        Egyéb ráfordítások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</si>
  <si>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</si>
  <si>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</si>
  <si>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</si>
  <si>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</si>
  <si>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</si>
  <si>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</si>
  <si>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</si>
  <si>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</si>
  <si>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</si>
  <si>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</si>
  <si>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</si>
  <si>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</si>
  <si>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</si>
  <si>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</si>
  <si>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</si>
  <si>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</si>
  <si>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</si>
  <si>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</si>
  <si>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</si>
  <si>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</si>
  <si>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</si>
  <si>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</si>
  <si>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</si>
  <si>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</si>
  <si>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</si>
  <si>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</si>
  <si>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</si>
  <si>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</si>
  <si>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</si>
  <si>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</si>
  <si>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</si>
  <si>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</si>
  <si>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</si>
  <si>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</si>
  <si>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</si>
  <si>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</si>
  <si>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</si>
  <si>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</si>
  <si>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</si>
  <si>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</si>
  <si>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</si>
  <si>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</si>
  <si>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</si>
  <si>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</si>
  <si>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</si>
  <si>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</si>
  <si>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</si>
  <si>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</si>
  <si>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</si>
  <si>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</si>
  <si>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</si>
  <si>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</si>
  <si>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</si>
  <si>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</si>
  <si>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</si>
  <si>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</si>
  <si>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</si>
  <si>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</si>
  <si>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</si>
  <si>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</si>
  <si>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</si>
  <si>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</si>
  <si>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</si>
  <si>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</si>
  <si>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</si>
  <si>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</si>
  <si>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</si>
  <si>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</si>
  <si>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</si>
  <si>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</si>
  <si>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</si>
  <si>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</si>
  <si>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</si>
  <si>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</si>
  <si>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</si>
  <si>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</si>
  <si>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</si>
  <si>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</si>
  <si>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</si>
  <si>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</si>
  <si>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</si>
  <si>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</si>
  <si>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</si>
  <si>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</si>
  <si>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</si>
  <si>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</si>
  <si>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</si>
  <si>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</si>
  <si>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</si>
  <si>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</si>
  <si>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</si>
  <si>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</si>
  <si>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</si>
  <si>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</si>
  <si>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</si>
  <si>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</si>
  <si>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</si>
  <si>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</si>
  <si>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</si>
  <si>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</si>
  <si>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</si>
  <si>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</si>
  <si>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</si>
  <si>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</si>
  <si>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</si>
  <si>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</si>
  <si>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</si>
  <si>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</si>
  <si>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</si>
  <si>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</si>
  <si>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</si>
  <si>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</si>
  <si>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</si>
  <si>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</si>
  <si>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</si>
  <si>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</si>
  <si>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</si>
  <si>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</si>
  <si>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</si>
  <si>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</si>
  <si>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FORRÁSOK ÖSSZESEN 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</si>
  <si>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</si>
  <si>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</si>
  <si>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</si>
  <si>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</si>
  <si>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</si>
  <si>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</si>
  <si>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</si>
  <si>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</si>
  <si>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</si>
  <si>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</si>
  <si>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</si>
  <si>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</si>
  <si>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</si>
  <si>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>K6</t>
  </si>
  <si>
    <t xml:space="preserve">Felújítások </t>
  </si>
  <si>
    <t>K7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</si>
  <si>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</si>
  <si>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</si>
  <si>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</si>
  <si>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</si>
  <si>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</si>
  <si>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</si>
  <si>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</si>
  <si>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</si>
  <si>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</si>
  <si>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</si>
  <si>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</si>
  <si>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</si>
  <si>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</si>
  <si>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</si>
  <si>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</si>
  <si>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</si>
  <si>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</si>
  <si>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</si>
  <si>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</si>
  <si>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</si>
  <si>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</si>
  <si>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</si>
  <si>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</si>
  <si>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</si>
  <si>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K93</t>
  </si>
  <si>
    <t xml:space="preserve">Finanszírozási kiadások </t>
  </si>
  <si>
    <t>K9</t>
  </si>
  <si>
    <t>Rovat-
szám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</si>
  <si>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</si>
  <si>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</si>
  <si>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</si>
  <si>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</si>
  <si>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</si>
  <si>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</si>
  <si>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</si>
  <si>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</si>
  <si>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</si>
  <si>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</si>
  <si>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</si>
  <si>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</si>
  <si>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</si>
  <si>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</si>
  <si>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</si>
  <si>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</si>
  <si>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</si>
  <si>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</si>
  <si>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</si>
  <si>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</si>
  <si>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</si>
  <si>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</si>
  <si>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</si>
  <si>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</si>
  <si>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</si>
  <si>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</si>
  <si>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</si>
  <si>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</si>
  <si>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</si>
  <si>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</si>
  <si>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</si>
  <si>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</si>
  <si>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</si>
  <si>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B83</t>
  </si>
  <si>
    <t>B8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</si>
  <si>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</si>
  <si>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</si>
  <si>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</si>
  <si>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</si>
  <si>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</si>
  <si>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</si>
  <si>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</si>
  <si>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</si>
  <si>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</si>
  <si>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</si>
  <si>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</si>
  <si>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</si>
  <si>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</si>
  <si>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</si>
  <si>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</si>
  <si>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</si>
  <si>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</si>
  <si>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</si>
  <si>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</si>
  <si>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</si>
  <si>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</si>
  <si>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</si>
  <si>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</si>
  <si>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</si>
  <si>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</si>
  <si>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</si>
  <si>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</si>
  <si>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</si>
  <si>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</si>
  <si>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</si>
  <si>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</si>
  <si>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</si>
  <si>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</si>
  <si>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(E Ft)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</si>
  <si>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</si>
  <si>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</si>
  <si>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</si>
  <si>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</si>
  <si>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</si>
  <si>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</si>
  <si>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</si>
  <si>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</si>
  <si>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</si>
  <si>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</si>
  <si>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</si>
  <si>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</si>
  <si>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</si>
  <si>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</si>
  <si>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(belföldi irányú kötelezetttségek)</t>
  </si>
  <si>
    <t>Az önkormányzat tulajdonában álló gazdálkodó szervezetek működéséből származó kötelezettségek, és részesedések alakulása</t>
  </si>
  <si>
    <t>I. Rába-Víz szennyvízcsatorna Szolgáltató Kft</t>
  </si>
  <si>
    <t>A társaság tagjainak neve:</t>
  </si>
  <si>
    <t>A tagok törzsbetétje: (Ft)</t>
  </si>
  <si>
    <t>Holló János</t>
  </si>
  <si>
    <t>Aquainvest Vagyonkezelő Kft</t>
  </si>
  <si>
    <t>Őrségi Többcélú Kistérségi Társulás</t>
  </si>
  <si>
    <t>40 db önkormányzat tulajdonos</t>
  </si>
  <si>
    <t>ÖNKORMÁNYZAT ÉS KÖZÖS ÖNKORMÁNYZATI HIVATAL ELŐIRÁNYZATA MINDÖSSZESEN</t>
  </si>
  <si>
    <t xml:space="preserve">KIADÁSOK ÖSSZESEN </t>
  </si>
  <si>
    <t>BEVÉTELEK ÖSSZESEN</t>
  </si>
  <si>
    <t xml:space="preserve">           Tartós részesedés: Rába Víz Kft.</t>
  </si>
  <si>
    <t xml:space="preserve">           Tartós részesedés: Naturpark Kht</t>
  </si>
  <si>
    <t xml:space="preserve">           Tartós részesedés: Vasivíz Zrt</t>
  </si>
  <si>
    <t>ÖNKORMÁNYZAT ÉS CSÖRÖTNEKI KÖZÖS ÖNKORMÁNYZATI HIVATAL ÖSSZESEN</t>
  </si>
  <si>
    <t xml:space="preserve">Belföldi részesedések értékvesztése: </t>
  </si>
  <si>
    <t xml:space="preserve">Belföldi részesedések: </t>
  </si>
  <si>
    <t>Az önkormányzat tulajdonában álló gazdálkodó szervezetek működéséből származó kötelezettség nincs.</t>
  </si>
  <si>
    <t xml:space="preserve">   -34103 pm</t>
  </si>
  <si>
    <t>Önkormányzatok működési és felhalmozási  támogatásai</t>
  </si>
  <si>
    <t>·        - Műk.célú vissztér.támogatások,kölcsönök nyújtási áh-n kívülre</t>
  </si>
  <si>
    <t>Egyéb működési célú támogatások bevételei államháztartáson belülről</t>
  </si>
  <si>
    <t>Kiegészítés</t>
  </si>
  <si>
    <t>Települési önkormányzatok szociális, gyermekjóléti és gyermekétkeztetési feladatainak támogatása</t>
  </si>
  <si>
    <t>Működési célú költségvetési támogatások és kiegészítő támogatások</t>
  </si>
  <si>
    <t>Rendkívüli önkormányzati támogatás</t>
  </si>
  <si>
    <t>Egyéb működési célú támogatások államháztartáson belülre</t>
  </si>
  <si>
    <t>Egyéb felhalmozási  célú támogatások államháztartáson belülre</t>
  </si>
  <si>
    <t>Beruházási célú előzetesen felszámított ÁFA</t>
  </si>
  <si>
    <t>2020.</t>
  </si>
  <si>
    <t>Önkormányzati segély</t>
  </si>
  <si>
    <t>Egyéb önkormányzat rendeletében megállapított juttatások</t>
  </si>
  <si>
    <t>Települési támogatás</t>
  </si>
  <si>
    <t>·        -  műk.c.visszatér.tám.,kölcsönök nyújtása áh-n kívülre</t>
  </si>
  <si>
    <t xml:space="preserve">Előző időszak </t>
  </si>
  <si>
    <t xml:space="preserve">Tárgyi időszak </t>
  </si>
  <si>
    <t>Előző időszak</t>
  </si>
  <si>
    <t>Tárgyi időszak</t>
  </si>
  <si>
    <t>·        - Műk.célú vissztér.támogatások, kölcsönök nyújtása áh-n kívülre</t>
  </si>
  <si>
    <t xml:space="preserve"> A költségvetés előterjesztésekor a képviselő-testület részére tájékoztatásul  kell - szöveges indokolással együtt - bemutatni:</t>
  </si>
  <si>
    <t>ÖNKORMÁNYZATI ELŐIRÁNYZATOK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</si>
  <si>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</si>
  <si>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</si>
  <si>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</si>
  <si>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</si>
  <si>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</si>
  <si>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</si>
  <si>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</si>
  <si>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</si>
  <si>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</si>
  <si>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</si>
  <si>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</si>
  <si>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</si>
  <si>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</si>
  <si>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Ell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</si>
  <si>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</si>
  <si>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</si>
  <si>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</si>
  <si>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</si>
  <si>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</si>
  <si>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</si>
  <si>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</si>
  <si>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</si>
  <si>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</si>
  <si>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</si>
  <si>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</si>
  <si>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</si>
  <si>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</si>
  <si>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</si>
  <si>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</si>
  <si>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</si>
  <si>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</si>
  <si>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</si>
  <si>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</si>
  <si>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</si>
  <si>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</si>
  <si>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</si>
  <si>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</si>
  <si>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</si>
  <si>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</si>
  <si>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</si>
  <si>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</si>
  <si>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</si>
  <si>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</si>
  <si>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</si>
  <si>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</si>
  <si>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</si>
  <si>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</si>
  <si>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</si>
  <si>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</si>
  <si>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</si>
  <si>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</si>
  <si>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</si>
  <si>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</si>
  <si>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</si>
  <si>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</si>
  <si>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</si>
  <si>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</si>
  <si>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</si>
  <si>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</si>
  <si>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</si>
  <si>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</si>
  <si>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</si>
  <si>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</si>
  <si>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</si>
  <si>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</si>
  <si>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</si>
  <si>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</si>
  <si>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</si>
  <si>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</si>
  <si>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</si>
  <si>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</si>
  <si>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</si>
  <si>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</si>
  <si>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</si>
  <si>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</si>
  <si>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</si>
  <si>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</si>
  <si>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</si>
  <si>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</si>
  <si>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</si>
  <si>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</si>
  <si>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</si>
  <si>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</si>
  <si>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</si>
  <si>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</si>
  <si>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</si>
  <si>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</si>
  <si>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</si>
  <si>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</si>
  <si>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</si>
  <si>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</si>
  <si>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</si>
  <si>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</si>
  <si>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</si>
  <si>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</si>
  <si>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</si>
  <si>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</si>
  <si>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</si>
  <si>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>Társadalombiztosítási ellátások</t>
  </si>
  <si>
    <t>K41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</si>
  <si>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</si>
  <si>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</si>
  <si>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</si>
  <si>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</si>
  <si>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</si>
  <si>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K45</t>
  </si>
  <si>
    <t>K46</t>
  </si>
  <si>
    <t>Intézményi ellátottak pénzbeli juttatásai</t>
  </si>
  <si>
    <t>K47</t>
  </si>
  <si>
    <t>K48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</si>
  <si>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</si>
  <si>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</si>
  <si>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</si>
  <si>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</si>
  <si>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</si>
  <si>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</si>
  <si>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</si>
  <si>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</si>
  <si>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</si>
  <si>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</si>
  <si>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</si>
  <si>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</si>
  <si>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</si>
  <si>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</si>
  <si>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</si>
  <si>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</si>
  <si>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</si>
  <si>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</si>
  <si>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</si>
  <si>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</si>
  <si>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</si>
  <si>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</si>
  <si>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</si>
  <si>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</si>
  <si>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>Működési kiadások összesen</t>
  </si>
  <si>
    <t>K61</t>
  </si>
  <si>
    <t>K62</t>
  </si>
  <si>
    <t>Informatikai eszközök beszerzése, létesítése</t>
  </si>
  <si>
    <t>K63</t>
  </si>
  <si>
    <t>K64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</si>
  <si>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</si>
  <si>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</si>
  <si>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</si>
  <si>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</si>
  <si>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</si>
  <si>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</si>
  <si>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</si>
  <si>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</si>
  <si>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</si>
  <si>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</si>
  <si>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</si>
  <si>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</si>
  <si>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</si>
  <si>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</si>
  <si>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</si>
  <si>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</si>
  <si>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</si>
  <si>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</si>
  <si>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</si>
  <si>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</si>
  <si>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</si>
  <si>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</si>
  <si>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</si>
  <si>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</si>
  <si>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</si>
  <si>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</si>
  <si>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</si>
  <si>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</si>
  <si>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</si>
  <si>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Felhalmozási kiadások összesen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</si>
  <si>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</si>
  <si>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</si>
  <si>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</si>
  <si>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</si>
  <si>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</si>
  <si>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</si>
  <si>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</si>
  <si>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</si>
  <si>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</si>
  <si>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</si>
  <si>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</si>
  <si>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</si>
  <si>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</si>
  <si>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</si>
  <si>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</si>
  <si>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</si>
  <si>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</si>
  <si>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</si>
  <si>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</si>
  <si>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</si>
  <si>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</si>
  <si>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</si>
  <si>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KIADÁSOK ÖSSZESEN (K1-9)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</si>
  <si>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</si>
  <si>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</si>
  <si>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</si>
  <si>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</si>
  <si>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</si>
  <si>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</si>
  <si>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</si>
  <si>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</si>
  <si>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</si>
  <si>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</si>
  <si>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</si>
  <si>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</si>
  <si>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</si>
  <si>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</si>
  <si>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</si>
  <si>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</si>
  <si>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</si>
  <si>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</si>
  <si>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</si>
  <si>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</si>
  <si>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</si>
  <si>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</si>
  <si>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</si>
  <si>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</si>
  <si>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</si>
  <si>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</si>
  <si>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</si>
  <si>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</si>
  <si>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</si>
  <si>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</si>
  <si>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</si>
  <si>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</si>
  <si>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</si>
  <si>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</si>
  <si>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</si>
  <si>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</si>
  <si>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</si>
  <si>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</si>
  <si>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</si>
  <si>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</si>
  <si>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</si>
  <si>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</si>
  <si>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</si>
  <si>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</si>
  <si>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</si>
  <si>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</si>
  <si>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</si>
  <si>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</si>
  <si>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</si>
  <si>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</si>
  <si>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</si>
  <si>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</si>
  <si>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</si>
  <si>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</si>
  <si>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</si>
  <si>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</si>
  <si>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</si>
  <si>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</si>
  <si>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</si>
  <si>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</si>
  <si>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</si>
  <si>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</si>
  <si>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</si>
  <si>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</si>
  <si>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</si>
  <si>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</si>
  <si>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</si>
  <si>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</si>
  <si>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</si>
  <si>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</si>
  <si>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</si>
  <si>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</si>
  <si>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</si>
  <si>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</si>
  <si>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</si>
  <si>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</si>
  <si>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</si>
  <si>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</si>
  <si>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</si>
  <si>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</si>
  <si>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</si>
  <si>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</si>
  <si>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</si>
  <si>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</si>
  <si>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</si>
  <si>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</si>
  <si>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</si>
  <si>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</si>
  <si>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</si>
  <si>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</si>
  <si>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</si>
  <si>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</si>
  <si>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</si>
  <si>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</si>
  <si>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</si>
  <si>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</si>
  <si>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</si>
  <si>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</si>
  <si>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</si>
  <si>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</si>
  <si>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</si>
  <si>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</si>
  <si>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</si>
  <si>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</si>
  <si>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</si>
  <si>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</si>
  <si>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</si>
  <si>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</si>
  <si>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</si>
  <si>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</si>
  <si>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</si>
  <si>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</si>
  <si>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</si>
  <si>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</si>
  <si>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</si>
  <si>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</si>
  <si>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</si>
  <si>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</si>
  <si>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</si>
  <si>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</si>
  <si>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</si>
  <si>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</si>
  <si>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</si>
  <si>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</si>
  <si>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</si>
  <si>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</si>
  <si>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</si>
  <si>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</si>
  <si>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</si>
  <si>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</si>
  <si>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</si>
  <si>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BEVÉTELEK ÖSSZESEN (B1-8)</t>
  </si>
  <si>
    <t>KÖLTSÉGVETÉSI SZERV ELŐIRÁNYZATAI</t>
  </si>
  <si>
    <t>2018. évi eredeti ei.</t>
  </si>
  <si>
    <t>Költségvetési bevételek, költségvetési kiadások kötelező feladatok, önként vállalt feladatok és államigazgatási feladatok szerint bontásban</t>
  </si>
  <si>
    <t>Bevételek:</t>
  </si>
  <si>
    <t>Az önkormányzat Környezetvédelmi Alap számla bevételei és kiadásai</t>
  </si>
  <si>
    <t>Jogcím</t>
  </si>
  <si>
    <t>Összeg</t>
  </si>
  <si>
    <t>Talajterhelési díj átvezetése</t>
  </si>
  <si>
    <t>(adatok forintban)</t>
  </si>
  <si>
    <t>Kiadások:</t>
  </si>
  <si>
    <t>Jogcím:</t>
  </si>
  <si>
    <t>Finanszírozási bevételek</t>
  </si>
  <si>
    <t>(adatok Ft-ban)</t>
  </si>
  <si>
    <t>Zárólétszám</t>
  </si>
  <si>
    <t>(adatok  Ft-ban)</t>
  </si>
  <si>
    <t>A helyi önkormányzat maradvány kimutatása ( adatok  Ft-ban)</t>
  </si>
  <si>
    <t>Eredménykimutatás (Ft)</t>
  </si>
  <si>
    <t>A helyi önkormányzat mérlege (Ft)</t>
  </si>
  <si>
    <t>Előirányzat felhasználási terv ( Ft)</t>
  </si>
  <si>
    <t>Előirányzat felhasználási terv (Ft)</t>
  </si>
  <si>
    <t>A költségvetési évet követő három év tervezett bevételi előirányzatainak és kiadási előirányzatainak keretszámai ( Ft)</t>
  </si>
  <si>
    <t>A helyi önkormányzat vagyonkimutatása ( Ft)</t>
  </si>
  <si>
    <t>A pénzeszközök változása ( Ft)</t>
  </si>
  <si>
    <t>Települési önkormányzatok szociális feladatainak egyéb támogatása</t>
  </si>
  <si>
    <t>Rászoruló gyerm.int.kiv. Szünidei étkeztetésének támogatása</t>
  </si>
  <si>
    <t>08        Felhalmozási célú támogatások ereményszemlétű bevételei</t>
  </si>
  <si>
    <t>09        Különféle egyéb eredményszemléletű bevételek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</si>
  <si>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</si>
  <si>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</si>
  <si>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</si>
  <si>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</si>
  <si>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</si>
  <si>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</si>
  <si>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</si>
  <si>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 xml:space="preserve">II        Aktivált saját teljesítmények értéke (=±04+05) </t>
  </si>
  <si>
    <t>I        Tevékenység nettó eredményszemléletű bevétele (=01+02+03)</t>
  </si>
  <si>
    <t>III        Egyéb eredményszemléletű bevételek (=06+07+08)</t>
  </si>
  <si>
    <t>IV        Anyagjellegű ráfordítások (=09+10+11+12+13)</t>
  </si>
  <si>
    <t>V        Személyi jellegű ráfordítások (=14+15+16)</t>
  </si>
  <si>
    <t xml:space="preserve">A) TEVÉKENYSÉGEK EREDMÉNYE (=I±II+III-IV-V-VI-VII) </t>
  </si>
  <si>
    <t>17        Kapott (járó) osztalék és részesedés</t>
  </si>
  <si>
    <t>18        Részesedésekből származó eredményszemléletű bevételek, árfolyamnyereségek</t>
  </si>
  <si>
    <t>19       Befektetett pénzügyi eszközökből származó eredményszemléletű bevételek, árfolyamnyereségek</t>
  </si>
  <si>
    <t>20       Egyéb kapott (járó) kamatok és kamatjellegű eredményszemléletű bevételek</t>
  </si>
  <si>
    <t xml:space="preserve">21        Pénzügyi műveletek egyéb eredményszemléletű bevételei </t>
  </si>
  <si>
    <t>21 a - ebből: lekötött bankbetétek mérlegfordulónapi értékelése során megállapított (nem realizált) árfolyamnyeresége</t>
  </si>
  <si>
    <t>21 b - ebből: egyéb pénzeszközök mérlegfordulónapi értékelése során megállapított (nem realizált) árfolyamnyeresége</t>
  </si>
  <si>
    <t>VIII        Pénzügyi műveletek eredményszemléletű bevételei (=17+18+19+20+21)</t>
  </si>
  <si>
    <t>22       Részesedésekből származó ráfordítások, árfolyamveszteségek</t>
  </si>
  <si>
    <t>23       Befektetett pénzügyi eszközökből (értékpapírokból, kölcsönökból) származó ráfordítások, árfolyamveszteségek</t>
  </si>
  <si>
    <t>24        Fizetendő kamatok és kamatjellegű ráfordítások</t>
  </si>
  <si>
    <t>25        Részesedések, értékpapírok, pénzeszközök értékvesztése</t>
  </si>
  <si>
    <t>25 a - ebből: lekötött bankbetétek értékvesztése</t>
  </si>
  <si>
    <t>25 b - ebből: Kincstáron kívüli forint és devizaszámlák értékvesztése</t>
  </si>
  <si>
    <t>26        Pénzügyi műveletek egyéb ráfordításai (&gt;=26a+ 26b)</t>
  </si>
  <si>
    <t>26 a -ebből: lekötött bankbetétek mérlegfordulónapi értékelése során megállapított (nem realizált) árfolyamnyeresége</t>
  </si>
  <si>
    <t>26 b- ebből: egyéb pénzeszközök mérlegfordulónapi értékelése során megállapított (nem realizált) árfolyamvesztesége</t>
  </si>
  <si>
    <t>IX        Pénzügyi műveletek ráfordításai (=22+23+24+25+26)</t>
  </si>
  <si>
    <t xml:space="preserve">B)        PÉNZÜGYI MŰVELETEK EREDMÉNYE (=VIII-IX) </t>
  </si>
  <si>
    <t>C)        MÉRLEG SZERINTI EREDMÉNY (=+-A+-B)</t>
  </si>
  <si>
    <t>A/III/1a - ebből: tartós részesedések jegybankban</t>
  </si>
  <si>
    <t>A/III/1b - ebből: tartós részesedések nem pénzügyi vállalkozásban</t>
  </si>
  <si>
    <t>A/III/1c - ebből: tartós részesedések pénzügyi vállalkozásban</t>
  </si>
  <si>
    <t>A/III/1d - ebből: tartós részesedések társulásban</t>
  </si>
  <si>
    <t>A/III/1e - ebből: egyéb tartós részesedések</t>
  </si>
  <si>
    <t>A/III/2a - ebből: államkötvények</t>
  </si>
  <si>
    <t>A/III/2b - ebből: helyi önkormányzatok kötvényei</t>
  </si>
  <si>
    <t>A/IV/1a - ebből: immateriális javak</t>
  </si>
  <si>
    <t>A/IV/1b - ebből: tárgyi eszközök</t>
  </si>
  <si>
    <t>A/IV/1c - ebből: tartós részesedések, tartós hitelviszonyt megtestesítő értékpapírok</t>
  </si>
  <si>
    <t>C/I/1      Éven túli lejáratú forint lekötött bankbetétek</t>
  </si>
  <si>
    <t>C/I/2      Éven túli lejáratú deviza lekötött bankbetétek</t>
  </si>
  <si>
    <t>C/I        Lekötött bankbetétek</t>
  </si>
  <si>
    <t>C/II/2    Valutapénztár</t>
  </si>
  <si>
    <t>C/II/1    Forintpénztár</t>
  </si>
  <si>
    <t>C/II/3    Betétkönyvek, csekkek pénzeszközök</t>
  </si>
  <si>
    <t>C/III/1     Kincstáron kívüli forintszámlák</t>
  </si>
  <si>
    <t>C/III/2     Kincstárban vezetett forintszámlák</t>
  </si>
  <si>
    <t>D/I/2a- ebből: költségvetési évben esedékes követelések felhalmozási célú visszatérítendő támogatások, kölcsönök visszatérülésére áh-n belülről</t>
  </si>
  <si>
    <t>D/I/3a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</si>
  <si>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</si>
  <si>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</si>
  <si>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</si>
  <si>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</si>
  <si>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</si>
  <si>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D/III/8     Részesedésszerzés esetén átadott eszközök</t>
  </si>
  <si>
    <t>D/III/9      Letétre, megőrzésre, fedezetkezelésre átadott pénzeszközök, biztosítékok</t>
  </si>
  <si>
    <t>E/I       Előzetesen felszámított általános forgalmi adó elszámolása</t>
  </si>
  <si>
    <t>E/II     Fizetendő általános forgalmi adó elszámolása</t>
  </si>
  <si>
    <t>E/III    Egyéb sajátos eszközoldali elszámolások</t>
  </si>
  <si>
    <t>G/III/1    Megszűnés miatt átvett lekötött betétek könyv szerinti értéke és változása</t>
  </si>
  <si>
    <t>G/III/2   Megszűnés miatt átvett egyéb pénzeszközök könyv szerinti értéke és változása</t>
  </si>
  <si>
    <t>G/III/3   Pénzeszközökön kívüli egyéb eszközök induláskori értéke és változásai</t>
  </si>
  <si>
    <t>H/II/9 a ebből: költségvetési évet követően esedések kötelezettségek hosszú lejáratú hitelek, kölcsönök törlesztésére pénzügyi vállalkozásnak</t>
  </si>
  <si>
    <t>H/II/9 b ebből: költségvetési évet követően esedések kötelezettségek kincstárjegyek beváltására</t>
  </si>
  <si>
    <t>H/II/9 c ebből: költségvetési évet követően esedések kötelezettségek belföldi kötvények beváltására</t>
  </si>
  <si>
    <t>H/II/9 d ebből: költségvetési évet követően esedések kötelezettségek éven túli lejáratú belföldi értékpapírok beváltására</t>
  </si>
  <si>
    <t>H/II/9 e ebből: költségvetési évet követően esedések kötelezettségek államháztartáson belüli megelőlegezések visszafizetésére</t>
  </si>
  <si>
    <t>H/II/9 f ebből: költségvetési évet követően esedések kötelezettségek  pénzügyi lízing kiadásaira</t>
  </si>
  <si>
    <t>H/II/9g ebből: költségvetési évet követően esedések kötelezettségek értékpapírok beváltására</t>
  </si>
  <si>
    <t>H/II/9h ebből: költségvetési évet követően esedések kötelezettségek hitelek, kölcsönök törlesztésére külföldi kormányoknak és nemzetközi szervezeteknek</t>
  </si>
  <si>
    <t>H/II/9i ebből: költségvetési évet követően esedések kötelezettségek küldöldi hitelek, kölcsönök törlesztésére külföldi pénzintézeteknek</t>
  </si>
  <si>
    <t>H/II/9 j ebből: költségvetési évet követően esedések kötelezettségek váltókiadásokra</t>
  </si>
  <si>
    <t>H/III/5        Nemzeti vagyonba tartozó befektetett eszközökkel kapcsolatos egyes kötelezettségjellegű sajátos elszámolások</t>
  </si>
  <si>
    <t>H/III/8       Letétre, megőrzésre, fedezetkezelésre átvett pénzeszközök, biztosítékok</t>
  </si>
  <si>
    <t>H/III/9      Nemzetközi támogatási programok pénzeszközei</t>
  </si>
  <si>
    <t>H/III/10    Államadósság Kezelő Központ Zrt-nél elhelyezett fedezeti betétek</t>
  </si>
  <si>
    <t>I)        KINCSTÁRI SZÁMLAVEZETÉSSEL KAPCSOLATOS ELSZÁMOLÁSOK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</si>
  <si>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</si>
  <si>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</si>
  <si>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</si>
  <si>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>J)        PASSZÍV IDŐBELI ELHATÁROLÁSOK</t>
  </si>
  <si>
    <t>2019. évi kifizetés</t>
  </si>
  <si>
    <t>2019. évi eredeti ei.</t>
  </si>
  <si>
    <t>( Ft)</t>
  </si>
  <si>
    <t xml:space="preserve">I. Hosszú lejáratú hitelek, kölcsönök </t>
  </si>
  <si>
    <t xml:space="preserve">II. Rövid lejáratú hitelek, kölcsönök  </t>
  </si>
  <si>
    <t>(Folyószámlahitel)</t>
  </si>
  <si>
    <t>IV. Visszahang Európa Szocilális Szövetkezet</t>
  </si>
  <si>
    <t>Immateriális javak beszerzése, létesítése (Rendezési terv)</t>
  </si>
  <si>
    <t>2021.</t>
  </si>
  <si>
    <t>2020. évi eredeti ei.</t>
  </si>
  <si>
    <t xml:space="preserve">           Tartós részesedés: Visszhang Szoc.Szövetkezet</t>
  </si>
  <si>
    <t>I. Naturpark Közhasznú Nonprofit Kft</t>
  </si>
  <si>
    <t>II. Vasivíz Zrt</t>
  </si>
  <si>
    <t>Bérkompenzáció 2017. évről áthúzódó</t>
  </si>
  <si>
    <t>Polgármesteri illetmény támogatása</t>
  </si>
  <si>
    <t>Jó adatszolgáltató önkormányzatok támogatása</t>
  </si>
  <si>
    <t>2018. évi kompenzáció</t>
  </si>
  <si>
    <t xml:space="preserve">BM hivatal felújtás </t>
  </si>
  <si>
    <t>ASP műk. támogatás</t>
  </si>
  <si>
    <t>Rezsicsökkentésben korábban nem rész. támog.</t>
  </si>
  <si>
    <t>TOP csapadékvíz</t>
  </si>
  <si>
    <t>Egyéb tárgyi eszközök beszerzése, létesítése (SIHU)</t>
  </si>
  <si>
    <t>Ingatlan felújítás  (ívóvíz és szennyvízhálózat)</t>
  </si>
  <si>
    <t>Ingatlan felújítás (SIHU projekt)</t>
  </si>
  <si>
    <t>Ingatlan felújítás (járda)</t>
  </si>
  <si>
    <t>Informatikai eszközök felújtása (szennyvíz átem.vill.)</t>
  </si>
  <si>
    <t>Egyéb tárgyi eszköz (MVH gépbeszerzés)</t>
  </si>
  <si>
    <t>Ingatlanok beszerzése 1060-1061. hrsz</t>
  </si>
  <si>
    <t>Ingatlanok beszerzése 119-129/2-131/2. hrsz</t>
  </si>
  <si>
    <t>Ingatlan felújtás (óvoda)</t>
  </si>
  <si>
    <t>Egyéb tárgyi eszköz beszerzése (óvoda)</t>
  </si>
  <si>
    <t>Ingatlan felújítás (hivatal)</t>
  </si>
  <si>
    <t xml:space="preserve">Ingatlan felújtás    </t>
  </si>
  <si>
    <t>Egyéb tárgyi eszköz (kisértékű)</t>
  </si>
  <si>
    <t>A fenti előirányzatokból 2018. költségvetési év azon fejlesztési céljai, amelyek megvalósításához a Stabilitási tv. 3. § (1) bekezdése szerinti adósságot keletkeztető ügylet megkötése válik vagy válhat szükségessé (forrás feltüntetése forintban)</t>
  </si>
  <si>
    <t xml:space="preserve">EU Projekt megnevezése: </t>
  </si>
  <si>
    <t>"Az aktív turizmus új határon átnyúló termékének létrehozása és kihelyezése a Mura és a Rába közötti modern turizmus integrált részeként"</t>
  </si>
  <si>
    <t>Rövid cím: MURA RABA TOUR</t>
  </si>
  <si>
    <t>Projektazonosító: SIHU 96</t>
  </si>
  <si>
    <t>A fejlesztés Csörötneki projektelemének alcíme: "Határtalan vadvízi élmények a vadregényes Rába mentén -Vizi-turisztikai infrastuktúra hálózatfejlesztés Csörötneken"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</si>
  <si>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</si>
  <si>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</si>
  <si>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</si>
  <si>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</si>
  <si>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</si>
  <si>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</si>
  <si>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</si>
  <si>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</si>
  <si>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</si>
  <si>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B1-7 A helyi önkormányzat projekthez történő hozzájárulása</t>
  </si>
  <si>
    <t xml:space="preserve">BEVÉTELEK ÖSSZESEN </t>
  </si>
  <si>
    <t>Projektazonosító: TOP-1.4.1-15-VS1-2016/00002</t>
  </si>
  <si>
    <t>B16. Működési célú támogatások fejezeti kezelésű előirányzatok EU-s programokra és azok hazai társfinanszírozásától</t>
  </si>
  <si>
    <t>B25. Felhalmozási célú támogatásokfejezeti kezelésű előirányzatok EU-s programokra és azok hazai társfinanszírozásától</t>
  </si>
  <si>
    <t>B63.  Működési célú átvett pénzeszközök Európai Uniótól</t>
  </si>
  <si>
    <t>B73. Felhalmozási célú átvett pénzeszközök Európai Uniótól</t>
  </si>
  <si>
    <t xml:space="preserve">B1-B7. Költségvetési bevételek </t>
  </si>
  <si>
    <t>B8. Finanszírozási bevételek-előző évi maradvány igénybevétele (támogatás)</t>
  </si>
  <si>
    <t>"Települési környezetvédelmi infrastuktúra-fejlesztések a Rába-völgyében, Csörötnek, Magyarlak és Rábagyarmat községek területén</t>
  </si>
  <si>
    <t>Projektazonosító:TOP-2.1.3-15-VS1-2016/00010</t>
  </si>
  <si>
    <t xml:space="preserve"> "Gyermekellátás óvodai feltételeinek fejlesztése Csörötneken"</t>
  </si>
  <si>
    <t>" Külterületi helyi közutak fejlesztése, önkormányzati utak kezeléséhez, állapotjavításához, karbantartásához szükséges erő- és munkagépek beszerzése</t>
  </si>
  <si>
    <t>Projektazonosító: VP6-7.2.1-7.4-1.2-16</t>
  </si>
  <si>
    <t>2022.</t>
  </si>
  <si>
    <t>Egyéb pénzbeli és természetbeni gyermekvédelmi támogatások</t>
  </si>
  <si>
    <t>Önkormányzat 2017. évi tény</t>
  </si>
  <si>
    <t>Önkormányzat 2018. évi eredeti előirányzat</t>
  </si>
  <si>
    <t>Önkormányzat 2018. évi módosított előirányzat</t>
  </si>
  <si>
    <t>Önkormányzat 2018. évi teljesítés</t>
  </si>
  <si>
    <t>KÖH 2017. évi tény</t>
  </si>
  <si>
    <t>KÖH 2018. évi eredeti előirányzat</t>
  </si>
  <si>
    <t>KÖH 2018. évi módosított előirányzat</t>
  </si>
  <si>
    <t>KÖH 2018. évi teljesítés</t>
  </si>
  <si>
    <t>Összesen 2017. évi tény</t>
  </si>
  <si>
    <t>Összesen 2018. évi eredeti előirányzat</t>
  </si>
  <si>
    <t>Összesen  2018. évi módosított előirányzat</t>
  </si>
  <si>
    <t>Összesen 2018. évi teljesítés</t>
  </si>
  <si>
    <t>Összesen 2018. évi módosított előirányzat</t>
  </si>
  <si>
    <t>Tárgyévi kifizetés (2018. évi ei.)</t>
  </si>
  <si>
    <t>2020. évi kifizetés</t>
  </si>
  <si>
    <t>2021 évi kifizetés</t>
  </si>
  <si>
    <t>2022. év utáni kifizetések</t>
  </si>
  <si>
    <t>2017. évi tény  (teljesítés)</t>
  </si>
  <si>
    <t>2018. évi módosított ei.</t>
  </si>
  <si>
    <t>2018. évi tény (teljesítés)</t>
  </si>
  <si>
    <t>2021. évi eredeti ei.</t>
  </si>
  <si>
    <t>Az önkormányzat adósságának állományának az alakulása 2018. év</t>
  </si>
  <si>
    <t>Nyitó állomány 2018.01.01.</t>
  </si>
  <si>
    <t>2018. évi felvétel:</t>
  </si>
  <si>
    <t>2018. évi törlesztés:</t>
  </si>
  <si>
    <t>2018. december 31-én fennálló állománya:</t>
  </si>
  <si>
    <t>2018. december 31-én fennálló hitelek összesen:</t>
  </si>
  <si>
    <t>Nyitóegyenleg (2018.01.01.)</t>
  </si>
  <si>
    <t>Záróegyenleg (2018.12.31.)</t>
  </si>
  <si>
    <t>Talajterhelési díj átvezetése (2018.12.27.)</t>
  </si>
  <si>
    <t>ebből kizárólagos nemzeti vagyonba tartozó vagyon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</si>
</sst>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\ ##########"/>
    <numFmt numFmtId="169" formatCode="[$-40E]yyyy/\ mmmm;@"/>
  </numFmts>
  <fonts count="93">
    <font>
      <sz val="10"/>
      <name val="Arial"/>
      <family val="0"/>
    </font>
    <font>
      <sz val="10"/>
      <name val="Times New Roman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Tahoma"/>
      <family val="2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b/>
      <sz val="10"/>
      <color indexed="10"/>
      <name val="Times New Roman"/>
      <family val="1"/>
    </font>
    <font>
      <b/>
      <i/>
      <sz val="14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Bookman Old Style"/>
      <family val="1"/>
    </font>
    <font>
      <b/>
      <sz val="11"/>
      <color indexed="63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1"/>
      <color indexed="8"/>
      <name val="Times New Roman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8" borderId="7" applyNumberFormat="0" applyFont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0" fontId="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justify"/>
    </xf>
    <xf numFmtId="164" fontId="10" fillId="0" borderId="10" xfId="56" applyNumberFormat="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right"/>
    </xf>
    <xf numFmtId="164" fontId="10" fillId="0" borderId="10" xfId="56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7" fillId="33" borderId="16" xfId="0" applyFont="1" applyFill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14" xfId="57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0" fontId="17" fillId="33" borderId="21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7" fillId="0" borderId="0" xfId="0" applyFont="1" applyAlignment="1">
      <alignment horizontal="justify"/>
    </xf>
    <xf numFmtId="3" fontId="6" fillId="0" borderId="10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wrapText="1"/>
    </xf>
    <xf numFmtId="0" fontId="14" fillId="0" borderId="23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1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 horizontal="justify"/>
    </xf>
    <xf numFmtId="164" fontId="16" fillId="0" borderId="10" xfId="56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6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3" fontId="23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distributed" wrapText="1"/>
    </xf>
    <xf numFmtId="3" fontId="7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/>
    </xf>
    <xf numFmtId="3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3" fontId="7" fillId="37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7" fillId="37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9" fillId="38" borderId="1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1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38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right" vertical="top" wrapText="1"/>
    </xf>
    <xf numFmtId="3" fontId="29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3" fontId="29" fillId="38" borderId="10" xfId="0" applyNumberFormat="1" applyFont="1" applyFill="1" applyBorder="1" applyAlignment="1">
      <alignment/>
    </xf>
    <xf numFmtId="3" fontId="29" fillId="34" borderId="10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31" fillId="38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5" fillId="0" borderId="10" xfId="0" applyFont="1" applyBorder="1" applyAlignment="1">
      <alignment/>
    </xf>
    <xf numFmtId="0" fontId="29" fillId="0" borderId="10" xfId="0" applyFont="1" applyBorder="1" applyAlignment="1">
      <alignment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3" fontId="34" fillId="0" borderId="0" xfId="0" applyNumberFormat="1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68" fontId="3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2" fillId="39" borderId="10" xfId="0" applyFont="1" applyFill="1" applyBorder="1" applyAlignment="1">
      <alignment/>
    </xf>
    <xf numFmtId="168" fontId="31" fillId="39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168" fontId="16" fillId="34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40" borderId="10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31" fillId="39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2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10" fontId="14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 wrapText="1"/>
    </xf>
    <xf numFmtId="3" fontId="6" fillId="41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justify" wrapText="1"/>
    </xf>
    <xf numFmtId="3" fontId="3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3" fontId="41" fillId="0" borderId="10" xfId="0" applyNumberFormat="1" applyFont="1" applyBorder="1" applyAlignment="1">
      <alignment horizontal="center" wrapText="1"/>
    </xf>
    <xf numFmtId="3" fontId="29" fillId="3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29" fillId="40" borderId="10" xfId="0" applyNumberFormat="1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top" wrapText="1"/>
    </xf>
    <xf numFmtId="3" fontId="28" fillId="0" borderId="10" xfId="0" applyNumberFormat="1" applyFont="1" applyFill="1" applyBorder="1" applyAlignment="1">
      <alignment horizontal="right" vertical="top" wrapText="1"/>
    </xf>
    <xf numFmtId="0" fontId="25" fillId="42" borderId="10" xfId="0" applyFont="1" applyFill="1" applyBorder="1" applyAlignment="1">
      <alignment/>
    </xf>
    <xf numFmtId="3" fontId="27" fillId="42" borderId="10" xfId="0" applyNumberFormat="1" applyFont="1" applyFill="1" applyBorder="1" applyAlignment="1">
      <alignment horizontal="right" vertical="top" wrapText="1"/>
    </xf>
    <xf numFmtId="0" fontId="37" fillId="42" borderId="10" xfId="0" applyFont="1" applyFill="1" applyBorder="1" applyAlignment="1">
      <alignment horizontal="left" vertical="top" wrapText="1"/>
    </xf>
    <xf numFmtId="3" fontId="28" fillId="42" borderId="10" xfId="0" applyNumberFormat="1" applyFont="1" applyFill="1" applyBorder="1" applyAlignment="1">
      <alignment horizontal="right" vertical="top" wrapText="1"/>
    </xf>
    <xf numFmtId="0" fontId="32" fillId="42" borderId="10" xfId="0" applyFont="1" applyFill="1" applyBorder="1" applyAlignment="1">
      <alignment/>
    </xf>
    <xf numFmtId="0" fontId="36" fillId="42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2" fontId="14" fillId="0" borderId="24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31" fillId="43" borderId="0" xfId="0" applyFont="1" applyFill="1" applyAlignment="1">
      <alignment/>
    </xf>
    <xf numFmtId="0" fontId="91" fillId="0" borderId="0" xfId="0" applyFont="1" applyAlignment="1">
      <alignment/>
    </xf>
    <xf numFmtId="169" fontId="29" fillId="0" borderId="10" xfId="0" applyNumberFormat="1" applyFont="1" applyBorder="1" applyAlignment="1">
      <alignment/>
    </xf>
    <xf numFmtId="169" fontId="31" fillId="0" borderId="10" xfId="0" applyNumberFormat="1" applyFont="1" applyBorder="1" applyAlignment="1">
      <alignment/>
    </xf>
    <xf numFmtId="0" fontId="31" fillId="44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14" fillId="43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vertical="center"/>
    </xf>
    <xf numFmtId="168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45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 horizontal="left" vertical="center"/>
    </xf>
    <xf numFmtId="0" fontId="31" fillId="46" borderId="10" xfId="0" applyFont="1" applyFill="1" applyBorder="1" applyAlignment="1">
      <alignment horizontal="left" vertical="center"/>
    </xf>
    <xf numFmtId="168" fontId="31" fillId="4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31" fillId="46" borderId="10" xfId="0" applyFont="1" applyFill="1" applyBorder="1" applyAlignment="1">
      <alignment horizontal="left" vertical="center" wrapText="1"/>
    </xf>
    <xf numFmtId="0" fontId="31" fillId="47" borderId="10" xfId="0" applyFont="1" applyFill="1" applyBorder="1" applyAlignment="1">
      <alignment/>
    </xf>
    <xf numFmtId="0" fontId="29" fillId="47" borderId="10" xfId="0" applyFont="1" applyFill="1" applyBorder="1" applyAlignment="1">
      <alignment/>
    </xf>
    <xf numFmtId="0" fontId="9" fillId="46" borderId="10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/>
    </xf>
    <xf numFmtId="0" fontId="31" fillId="48" borderId="10" xfId="0" applyFont="1" applyFill="1" applyBorder="1" applyAlignment="1">
      <alignment horizontal="left" vertical="center"/>
    </xf>
    <xf numFmtId="0" fontId="32" fillId="43" borderId="0" xfId="0" applyFont="1" applyFill="1" applyAlignment="1">
      <alignment/>
    </xf>
    <xf numFmtId="0" fontId="0" fillId="43" borderId="0" xfId="0" applyFill="1" applyAlignment="1">
      <alignment/>
    </xf>
    <xf numFmtId="0" fontId="87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69" fontId="25" fillId="0" borderId="10" xfId="0" applyNumberFormat="1" applyFont="1" applyBorder="1" applyAlignment="1">
      <alignment/>
    </xf>
    <xf numFmtId="169" fontId="32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/>
    </xf>
    <xf numFmtId="168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168" fontId="36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50" fillId="4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45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52" fillId="44" borderId="10" xfId="0" applyFont="1" applyFill="1" applyBorder="1" applyAlignment="1">
      <alignment/>
    </xf>
    <xf numFmtId="164" fontId="50" fillId="0" borderId="10" xfId="0" applyNumberFormat="1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53" fillId="46" borderId="10" xfId="0" applyFont="1" applyFill="1" applyBorder="1" applyAlignment="1">
      <alignment horizontal="left" vertical="center"/>
    </xf>
    <xf numFmtId="168" fontId="53" fillId="46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37" fillId="46" borderId="10" xfId="0" applyFont="1" applyFill="1" applyBorder="1" applyAlignment="1">
      <alignment horizontal="left" vertical="center"/>
    </xf>
    <xf numFmtId="0" fontId="53" fillId="46" borderId="10" xfId="0" applyFont="1" applyFill="1" applyBorder="1" applyAlignment="1">
      <alignment horizontal="left" vertical="center" wrapText="1"/>
    </xf>
    <xf numFmtId="0" fontId="53" fillId="47" borderId="10" xfId="0" applyFont="1" applyFill="1" applyBorder="1" applyAlignment="1">
      <alignment/>
    </xf>
    <xf numFmtId="0" fontId="54" fillId="47" borderId="10" xfId="0" applyFont="1" applyFill="1" applyBorder="1" applyAlignment="1">
      <alignment/>
    </xf>
    <xf numFmtId="0" fontId="36" fillId="0" borderId="10" xfId="0" applyFont="1" applyFill="1" applyBorder="1" applyAlignment="1">
      <alignment horizontal="left" vertical="center"/>
    </xf>
    <xf numFmtId="0" fontId="32" fillId="44" borderId="10" xfId="0" applyFont="1" applyFill="1" applyBorder="1" applyAlignment="1">
      <alignment horizontal="left" vertical="center"/>
    </xf>
    <xf numFmtId="0" fontId="37" fillId="46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/>
    </xf>
    <xf numFmtId="0" fontId="53" fillId="48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2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1" fontId="32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7" fillId="37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3" fontId="2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16" fillId="47" borderId="1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1" fillId="0" borderId="2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6" fillId="0" borderId="0" xfId="0" applyFont="1" applyAlignment="1">
      <alignment horizontal="center" wrapText="1"/>
    </xf>
    <xf numFmtId="3" fontId="39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Alignment="1">
      <alignment horizontal="center" wrapText="1"/>
    </xf>
    <xf numFmtId="1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97ûrlap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view="pageLayout" workbookViewId="0" topLeftCell="A1">
      <selection activeCell="K32" sqref="A1:K32"/>
    </sheetView>
  </sheetViews>
  <sheetFormatPr defaultColWidth="9.140625" defaultRowHeight="12.75"/>
  <cols>
    <col min="1" max="1" width="86.140625" style="126" customWidth="1"/>
    <col min="2" max="4" width="15.28125" style="117" customWidth="1"/>
    <col min="5" max="7" width="16.7109375" style="117" customWidth="1"/>
    <col min="8" max="9" width="14.57421875" style="117" customWidth="1"/>
    <col min="10" max="10" width="14.57421875" style="117" hidden="1" customWidth="1"/>
    <col min="11" max="11" width="14.57421875" style="117" customWidth="1"/>
    <col min="12" max="16384" width="9.140625" style="126" customWidth="1"/>
  </cols>
  <sheetData>
    <row r="2" spans="1:11" s="109" customFormat="1" ht="15.75">
      <c r="A2" s="404" t="s">
        <v>77</v>
      </c>
      <c r="B2" s="405"/>
      <c r="C2" s="405"/>
      <c r="D2" s="405"/>
      <c r="E2" s="405"/>
      <c r="F2" s="405"/>
      <c r="G2" s="405"/>
      <c r="H2" s="406"/>
      <c r="I2" s="407"/>
      <c r="J2" s="407"/>
      <c r="K2" s="407"/>
    </row>
    <row r="3" spans="1:11" s="109" customFormat="1" ht="15.75">
      <c r="A3" s="404" t="s">
        <v>936</v>
      </c>
      <c r="B3" s="405"/>
      <c r="C3" s="405"/>
      <c r="D3" s="405"/>
      <c r="E3" s="405"/>
      <c r="F3" s="405"/>
      <c r="G3" s="405"/>
      <c r="H3" s="406"/>
      <c r="I3" s="407"/>
      <c r="J3" s="407"/>
      <c r="K3" s="407"/>
    </row>
    <row r="5" spans="1:11" ht="78.75">
      <c r="A5" s="30" t="s">
        <v>11</v>
      </c>
      <c r="B5" s="142" t="s">
        <v>236</v>
      </c>
      <c r="C5" s="142" t="s">
        <v>237</v>
      </c>
      <c r="D5" s="142" t="s">
        <v>244</v>
      </c>
      <c r="E5" s="78" t="s">
        <v>238</v>
      </c>
      <c r="F5" s="78" t="s">
        <v>239</v>
      </c>
      <c r="G5" s="78" t="s">
        <v>240</v>
      </c>
      <c r="H5" s="78" t="s">
        <v>241</v>
      </c>
      <c r="I5" s="78" t="s">
        <v>263</v>
      </c>
      <c r="J5" s="78" t="s">
        <v>243</v>
      </c>
      <c r="K5" s="78" t="s">
        <v>243</v>
      </c>
    </row>
    <row r="6" spans="1:11" s="109" customFormat="1" ht="15.75">
      <c r="A6" s="43" t="s">
        <v>145</v>
      </c>
      <c r="B6" s="110">
        <f aca="true" t="shared" si="0" ref="B6:G6">SUM(B7:B8)</f>
        <v>109313150</v>
      </c>
      <c r="C6" s="110">
        <f t="shared" si="0"/>
        <v>125907161</v>
      </c>
      <c r="D6" s="110">
        <f t="shared" si="0"/>
        <v>123472504</v>
      </c>
      <c r="E6" s="110">
        <f t="shared" si="0"/>
        <v>0</v>
      </c>
      <c r="F6" s="110">
        <f t="shared" si="0"/>
        <v>1356953</v>
      </c>
      <c r="G6" s="110">
        <f t="shared" si="0"/>
        <v>1356953</v>
      </c>
      <c r="H6" s="110">
        <f aca="true" t="shared" si="1" ref="H6:J12">B6+E6</f>
        <v>109313150</v>
      </c>
      <c r="I6" s="110">
        <f t="shared" si="1"/>
        <v>127264114</v>
      </c>
      <c r="J6" s="110">
        <f t="shared" si="1"/>
        <v>124829457</v>
      </c>
      <c r="K6" s="110">
        <f aca="true" t="shared" si="2" ref="K6:K12">D6+G6</f>
        <v>124829457</v>
      </c>
    </row>
    <row r="7" spans="1:11" ht="15.75">
      <c r="A7" s="63" t="s">
        <v>146</v>
      </c>
      <c r="B7" s="143">
        <v>77841266</v>
      </c>
      <c r="C7" s="143">
        <v>91095577</v>
      </c>
      <c r="D7" s="143">
        <v>91095577</v>
      </c>
      <c r="E7" s="143">
        <v>0</v>
      </c>
      <c r="F7" s="143">
        <v>0</v>
      </c>
      <c r="G7" s="143">
        <v>0</v>
      </c>
      <c r="H7" s="101">
        <f t="shared" si="1"/>
        <v>77841266</v>
      </c>
      <c r="I7" s="101">
        <f t="shared" si="1"/>
        <v>91095577</v>
      </c>
      <c r="J7" s="101">
        <f t="shared" si="1"/>
        <v>91095577</v>
      </c>
      <c r="K7" s="101">
        <f t="shared" si="2"/>
        <v>91095577</v>
      </c>
    </row>
    <row r="8" spans="1:11" ht="15.75">
      <c r="A8" s="63" t="s">
        <v>147</v>
      </c>
      <c r="B8" s="143">
        <v>31471884</v>
      </c>
      <c r="C8" s="143">
        <v>34811584</v>
      </c>
      <c r="D8" s="143">
        <v>32376927</v>
      </c>
      <c r="E8" s="143">
        <v>0</v>
      </c>
      <c r="F8" s="143">
        <v>1356953</v>
      </c>
      <c r="G8" s="143">
        <v>1356953</v>
      </c>
      <c r="H8" s="101">
        <f t="shared" si="1"/>
        <v>31471884</v>
      </c>
      <c r="I8" s="101">
        <f t="shared" si="1"/>
        <v>36168537</v>
      </c>
      <c r="J8" s="101">
        <f t="shared" si="1"/>
        <v>33733880</v>
      </c>
      <c r="K8" s="101">
        <f t="shared" si="2"/>
        <v>33733880</v>
      </c>
    </row>
    <row r="9" spans="1:11" s="109" customFormat="1" ht="15.75">
      <c r="A9" s="139" t="s">
        <v>151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2"/>
        <v>0</v>
      </c>
    </row>
    <row r="10" spans="1:11" s="109" customFormat="1" ht="15.75">
      <c r="A10" s="139" t="s">
        <v>148</v>
      </c>
      <c r="B10" s="144">
        <v>14600000</v>
      </c>
      <c r="C10" s="144">
        <v>14675971</v>
      </c>
      <c r="D10" s="144">
        <v>10446233</v>
      </c>
      <c r="E10" s="144">
        <v>0</v>
      </c>
      <c r="F10" s="144">
        <v>0</v>
      </c>
      <c r="G10" s="144">
        <v>0</v>
      </c>
      <c r="H10" s="110">
        <f t="shared" si="1"/>
        <v>14600000</v>
      </c>
      <c r="I10" s="110">
        <f t="shared" si="1"/>
        <v>14675971</v>
      </c>
      <c r="J10" s="110">
        <f t="shared" si="1"/>
        <v>10446233</v>
      </c>
      <c r="K10" s="110">
        <f t="shared" si="2"/>
        <v>10446233</v>
      </c>
    </row>
    <row r="11" spans="1:11" ht="15.75">
      <c r="A11" s="139" t="s">
        <v>149</v>
      </c>
      <c r="B11" s="144">
        <v>16740500</v>
      </c>
      <c r="C11" s="144">
        <v>18267715</v>
      </c>
      <c r="D11" s="144">
        <v>20282990</v>
      </c>
      <c r="E11" s="144">
        <v>0</v>
      </c>
      <c r="F11" s="144">
        <v>1540</v>
      </c>
      <c r="G11" s="144">
        <v>1540</v>
      </c>
      <c r="H11" s="110">
        <f t="shared" si="1"/>
        <v>16740500</v>
      </c>
      <c r="I11" s="110">
        <f t="shared" si="1"/>
        <v>18269255</v>
      </c>
      <c r="J11" s="110">
        <f t="shared" si="1"/>
        <v>20284530</v>
      </c>
      <c r="K11" s="110">
        <f t="shared" si="2"/>
        <v>20284530</v>
      </c>
    </row>
    <row r="12" spans="1:11" ht="15.75">
      <c r="A12" s="120" t="s">
        <v>113</v>
      </c>
      <c r="B12" s="110">
        <f aca="true" t="shared" si="3" ref="B12:G12">B6+B10+B11+B9</f>
        <v>140653650</v>
      </c>
      <c r="C12" s="110">
        <f t="shared" si="3"/>
        <v>158850847</v>
      </c>
      <c r="D12" s="110">
        <f t="shared" si="3"/>
        <v>154201727</v>
      </c>
      <c r="E12" s="110">
        <f t="shared" si="3"/>
        <v>0</v>
      </c>
      <c r="F12" s="110">
        <f t="shared" si="3"/>
        <v>1358493</v>
      </c>
      <c r="G12" s="110">
        <f t="shared" si="3"/>
        <v>1358493</v>
      </c>
      <c r="H12" s="110">
        <f t="shared" si="1"/>
        <v>140653650</v>
      </c>
      <c r="I12" s="110">
        <f t="shared" si="1"/>
        <v>160209340</v>
      </c>
      <c r="J12" s="110">
        <f t="shared" si="1"/>
        <v>155560220</v>
      </c>
      <c r="K12" s="110">
        <f t="shared" si="2"/>
        <v>155560220</v>
      </c>
    </row>
    <row r="13" spans="1:11" ht="15.75">
      <c r="A13" s="120" t="s">
        <v>4</v>
      </c>
      <c r="B13" s="101"/>
      <c r="C13" s="101"/>
      <c r="D13" s="101"/>
      <c r="E13" s="101">
        <f>'kiadások össz'!E14-'bevételek össz'!E12</f>
        <v>40178000</v>
      </c>
      <c r="F13" s="101">
        <f>'kiadások össz'!F14-'bevételek össz'!F12</f>
        <v>42314988</v>
      </c>
      <c r="G13" s="101">
        <f>'kiadások össz'!G14-'bevételek össz'!G12</f>
        <v>41939774</v>
      </c>
      <c r="H13" s="110"/>
      <c r="I13" s="110"/>
      <c r="J13" s="110">
        <f>'kiadások össz'!I14-'bevételek össz'!J12</f>
        <v>1255792</v>
      </c>
      <c r="K13" s="110"/>
    </row>
    <row r="14" spans="1:11" ht="15.75">
      <c r="A14" s="120" t="s">
        <v>5</v>
      </c>
      <c r="B14" s="101">
        <f>B12-'kiadások össz'!B14-'kiadások össz'!B16</f>
        <v>35452266</v>
      </c>
      <c r="C14" s="101">
        <f>C12-'kiadások össz'!C14-'kiadások össz'!C16</f>
        <v>42594665</v>
      </c>
      <c r="D14" s="101">
        <f>D12-'kiadások össz'!D14-'kiadások össz'!D16</f>
        <v>63106220</v>
      </c>
      <c r="E14" s="101"/>
      <c r="F14" s="101"/>
      <c r="G14" s="101"/>
      <c r="H14" s="110">
        <f>H12-'kiadások össz'!H14</f>
        <v>-1612083</v>
      </c>
      <c r="I14" s="110">
        <f>I12-'kiadások össz'!I14</f>
        <v>3393328</v>
      </c>
      <c r="J14" s="110" t="s">
        <v>91</v>
      </c>
      <c r="K14" s="110">
        <f>K12-'kiadások össz'!K14</f>
        <v>24280097</v>
      </c>
    </row>
    <row r="15" spans="1:11" s="109" customFormat="1" ht="19.5" customHeight="1">
      <c r="A15" s="127" t="s">
        <v>156</v>
      </c>
      <c r="B15" s="110">
        <v>15739395</v>
      </c>
      <c r="C15" s="110">
        <v>15739395</v>
      </c>
      <c r="D15" s="110">
        <v>15739395</v>
      </c>
      <c r="E15" s="110">
        <v>0</v>
      </c>
      <c r="F15" s="110">
        <v>1565775</v>
      </c>
      <c r="G15" s="110">
        <v>1565775</v>
      </c>
      <c r="H15" s="110">
        <f>B15+E15</f>
        <v>15739395</v>
      </c>
      <c r="I15" s="110">
        <f>C15+F15</f>
        <v>17305170</v>
      </c>
      <c r="J15" s="110">
        <f>D15+G15</f>
        <v>17305170</v>
      </c>
      <c r="K15" s="110">
        <f>D15+G15</f>
        <v>17305170</v>
      </c>
    </row>
    <row r="16" spans="1:11" ht="19.5" customHeight="1">
      <c r="A16" s="36" t="s">
        <v>154</v>
      </c>
      <c r="B16" s="101"/>
      <c r="C16" s="101"/>
      <c r="D16" s="101"/>
      <c r="E16" s="101">
        <v>40178000</v>
      </c>
      <c r="F16" s="101">
        <v>40849213</v>
      </c>
      <c r="G16" s="101">
        <v>40849213</v>
      </c>
      <c r="H16" s="110">
        <v>0</v>
      </c>
      <c r="I16" s="110">
        <v>0</v>
      </c>
      <c r="J16" s="110">
        <v>0</v>
      </c>
      <c r="K16" s="110">
        <v>0</v>
      </c>
    </row>
    <row r="17" spans="1:11" s="109" customFormat="1" ht="19.5" customHeight="1">
      <c r="A17" s="36" t="s">
        <v>121</v>
      </c>
      <c r="B17" s="110">
        <v>0</v>
      </c>
      <c r="C17" s="110">
        <v>0</v>
      </c>
      <c r="D17" s="110">
        <v>3080438</v>
      </c>
      <c r="E17" s="110"/>
      <c r="F17" s="110"/>
      <c r="G17" s="110"/>
      <c r="H17" s="110">
        <f>B17+E17</f>
        <v>0</v>
      </c>
      <c r="I17" s="110">
        <f>C17+F17</f>
        <v>0</v>
      </c>
      <c r="J17" s="110">
        <f>D17+G17</f>
        <v>3080438</v>
      </c>
      <c r="K17" s="110">
        <f>D17+G17</f>
        <v>3080438</v>
      </c>
    </row>
    <row r="18" spans="1:11" s="147" customFormat="1" ht="27.75" customHeight="1">
      <c r="A18" s="145" t="s">
        <v>0</v>
      </c>
      <c r="B18" s="146">
        <f aca="true" t="shared" si="4" ref="B18:J18">B12+B15+B16+B17</f>
        <v>156393045</v>
      </c>
      <c r="C18" s="146">
        <f t="shared" si="4"/>
        <v>174590242</v>
      </c>
      <c r="D18" s="146">
        <f t="shared" si="4"/>
        <v>173021560</v>
      </c>
      <c r="E18" s="146">
        <f>E12+E15+E16+E17</f>
        <v>40178000</v>
      </c>
      <c r="F18" s="146">
        <f>F12+F15+F16+F17</f>
        <v>43773481</v>
      </c>
      <c r="G18" s="154">
        <f t="shared" si="4"/>
        <v>43773481</v>
      </c>
      <c r="H18" s="154">
        <f t="shared" si="4"/>
        <v>156393045</v>
      </c>
      <c r="I18" s="154">
        <f t="shared" si="4"/>
        <v>177514510</v>
      </c>
      <c r="J18" s="154">
        <f t="shared" si="4"/>
        <v>175945828</v>
      </c>
      <c r="K18" s="154">
        <f>K12+K15+K16+K17</f>
        <v>175945828</v>
      </c>
    </row>
    <row r="19" spans="1:11" s="109" customFormat="1" ht="15.75">
      <c r="A19" s="43" t="s">
        <v>152</v>
      </c>
      <c r="B19" s="110">
        <f aca="true" t="shared" si="5" ref="B19:G19">SUM(B20:B21)</f>
        <v>43005027</v>
      </c>
      <c r="C19" s="110">
        <f t="shared" si="5"/>
        <v>132150495</v>
      </c>
      <c r="D19" s="110">
        <f t="shared" si="5"/>
        <v>125545701</v>
      </c>
      <c r="E19" s="110">
        <f t="shared" si="5"/>
        <v>0</v>
      </c>
      <c r="F19" s="110">
        <f t="shared" si="5"/>
        <v>0</v>
      </c>
      <c r="G19" s="110">
        <f t="shared" si="5"/>
        <v>0</v>
      </c>
      <c r="H19" s="110">
        <f aca="true" t="shared" si="6" ref="H19:J24">B19+E19</f>
        <v>43005027</v>
      </c>
      <c r="I19" s="110">
        <f t="shared" si="6"/>
        <v>132150495</v>
      </c>
      <c r="J19" s="110">
        <f t="shared" si="6"/>
        <v>125545701</v>
      </c>
      <c r="K19" s="110">
        <f aca="true" t="shared" si="7" ref="K19:K24">D19+G19</f>
        <v>125545701</v>
      </c>
    </row>
    <row r="20" spans="1:11" ht="15.75">
      <c r="A20" s="63" t="s">
        <v>246</v>
      </c>
      <c r="B20" s="101">
        <v>14716736</v>
      </c>
      <c r="C20" s="101">
        <v>44716727</v>
      </c>
      <c r="D20" s="101">
        <v>44716727</v>
      </c>
      <c r="E20" s="101"/>
      <c r="F20" s="101"/>
      <c r="G20" s="101"/>
      <c r="H20" s="101">
        <f>B20+E20</f>
        <v>14716736</v>
      </c>
      <c r="I20" s="101">
        <f>C20+F20</f>
        <v>44716727</v>
      </c>
      <c r="J20" s="101"/>
      <c r="K20" s="101">
        <f t="shared" si="7"/>
        <v>44716727</v>
      </c>
    </row>
    <row r="21" spans="1:11" ht="15.75">
      <c r="A21" s="63" t="s">
        <v>247</v>
      </c>
      <c r="B21" s="101">
        <v>28288291</v>
      </c>
      <c r="C21" s="101">
        <v>87433768</v>
      </c>
      <c r="D21" s="101">
        <v>80828974</v>
      </c>
      <c r="E21" s="101">
        <v>0</v>
      </c>
      <c r="F21" s="101">
        <v>0</v>
      </c>
      <c r="G21" s="101">
        <v>0</v>
      </c>
      <c r="H21" s="101">
        <f>B21+E21</f>
        <v>28288291</v>
      </c>
      <c r="I21" s="101">
        <f>C21+F21</f>
        <v>87433768</v>
      </c>
      <c r="J21" s="101"/>
      <c r="K21" s="101">
        <f t="shared" si="7"/>
        <v>80828974</v>
      </c>
    </row>
    <row r="22" spans="1:11" s="109" customFormat="1" ht="15.75">
      <c r="A22" s="43" t="s">
        <v>150</v>
      </c>
      <c r="B22" s="110">
        <v>0</v>
      </c>
      <c r="C22" s="110">
        <v>87360</v>
      </c>
      <c r="D22" s="110">
        <v>87360</v>
      </c>
      <c r="E22" s="110"/>
      <c r="F22" s="110"/>
      <c r="G22" s="110"/>
      <c r="H22" s="110">
        <f t="shared" si="6"/>
        <v>0</v>
      </c>
      <c r="I22" s="110">
        <f t="shared" si="6"/>
        <v>87360</v>
      </c>
      <c r="J22" s="110">
        <f t="shared" si="6"/>
        <v>87360</v>
      </c>
      <c r="K22" s="110">
        <f t="shared" si="7"/>
        <v>87360</v>
      </c>
    </row>
    <row r="23" spans="1:11" s="109" customFormat="1" ht="15.75">
      <c r="A23" s="43" t="s">
        <v>153</v>
      </c>
      <c r="B23" s="110">
        <v>0</v>
      </c>
      <c r="C23" s="110">
        <v>20400</v>
      </c>
      <c r="D23" s="110">
        <v>20400</v>
      </c>
      <c r="E23" s="110"/>
      <c r="F23" s="110"/>
      <c r="G23" s="110"/>
      <c r="H23" s="110">
        <f t="shared" si="6"/>
        <v>0</v>
      </c>
      <c r="I23" s="110">
        <f t="shared" si="6"/>
        <v>20400</v>
      </c>
      <c r="J23" s="110">
        <f t="shared" si="6"/>
        <v>20400</v>
      </c>
      <c r="K23" s="110">
        <f t="shared" si="7"/>
        <v>20400</v>
      </c>
    </row>
    <row r="24" spans="1:11" ht="15.75">
      <c r="A24" s="36" t="s">
        <v>121</v>
      </c>
      <c r="B24" s="110">
        <v>0</v>
      </c>
      <c r="C24" s="110">
        <v>0</v>
      </c>
      <c r="D24" s="110">
        <v>0</v>
      </c>
      <c r="E24" s="110"/>
      <c r="F24" s="110"/>
      <c r="G24" s="110"/>
      <c r="H24" s="110">
        <f t="shared" si="6"/>
        <v>0</v>
      </c>
      <c r="I24" s="110">
        <f t="shared" si="6"/>
        <v>0</v>
      </c>
      <c r="J24" s="110">
        <f t="shared" si="6"/>
        <v>0</v>
      </c>
      <c r="K24" s="110">
        <f t="shared" si="7"/>
        <v>0</v>
      </c>
    </row>
    <row r="25" spans="1:11" ht="15.75">
      <c r="A25" s="120" t="s">
        <v>3</v>
      </c>
      <c r="B25" s="110">
        <f aca="true" t="shared" si="8" ref="B25:J25">B19+B22+B23+B24</f>
        <v>43005027</v>
      </c>
      <c r="C25" s="110">
        <f t="shared" si="8"/>
        <v>132258255</v>
      </c>
      <c r="D25" s="110">
        <f t="shared" si="8"/>
        <v>125653461</v>
      </c>
      <c r="E25" s="110">
        <f>E19+E22+E23</f>
        <v>0</v>
      </c>
      <c r="F25" s="110">
        <f t="shared" si="8"/>
        <v>0</v>
      </c>
      <c r="G25" s="110">
        <f t="shared" si="8"/>
        <v>0</v>
      </c>
      <c r="H25" s="110">
        <f t="shared" si="8"/>
        <v>43005027</v>
      </c>
      <c r="I25" s="110">
        <f t="shared" si="8"/>
        <v>132258255</v>
      </c>
      <c r="J25" s="110">
        <f t="shared" si="8"/>
        <v>125653461</v>
      </c>
      <c r="K25" s="110">
        <f>K19+K22+K23+K24</f>
        <v>125653461</v>
      </c>
    </row>
    <row r="26" spans="1:11" ht="15.75">
      <c r="A26" s="120" t="s">
        <v>6</v>
      </c>
      <c r="B26" s="110">
        <f>'kiadások össz'!B25-'bevételek össz'!B25</f>
        <v>117850209</v>
      </c>
      <c r="C26" s="110">
        <f>'kiadások össz'!C25-'bevételek össz'!C25</f>
        <v>124321395</v>
      </c>
      <c r="D26" s="110">
        <f>'kiadások össz'!D25-'bevételek össz'!D25</f>
        <v>-78327621</v>
      </c>
      <c r="E26" s="101">
        <v>0</v>
      </c>
      <c r="F26" s="101">
        <f>F25-'kiadások össz'!F25</f>
        <v>-100000</v>
      </c>
      <c r="G26" s="101">
        <f>G25-'kiadások össz'!G25</f>
        <v>-99998</v>
      </c>
      <c r="H26" s="110">
        <f aca="true" t="shared" si="9" ref="H26:J29">B26+E26</f>
        <v>117850209</v>
      </c>
      <c r="I26" s="110">
        <f>C26+F26</f>
        <v>124221395</v>
      </c>
      <c r="J26" s="110">
        <f>D26+G26</f>
        <v>-78427619</v>
      </c>
      <c r="K26" s="110">
        <f>D26+G26</f>
        <v>-78427619</v>
      </c>
    </row>
    <row r="27" spans="1:11" ht="15.75">
      <c r="A27" s="120" t="s">
        <v>7</v>
      </c>
      <c r="B27" s="101"/>
      <c r="C27" s="101"/>
      <c r="D27" s="101"/>
      <c r="E27" s="101"/>
      <c r="F27" s="101"/>
      <c r="G27" s="101"/>
      <c r="H27" s="110">
        <f t="shared" si="9"/>
        <v>0</v>
      </c>
      <c r="I27" s="110">
        <f>C27+F27</f>
        <v>0</v>
      </c>
      <c r="J27" s="110">
        <f>D27+G27</f>
        <v>0</v>
      </c>
      <c r="K27" s="110">
        <f>D27+G27</f>
        <v>0</v>
      </c>
    </row>
    <row r="28" spans="1:11" s="109" customFormat="1" ht="20.25" customHeight="1">
      <c r="A28" s="127" t="s">
        <v>157</v>
      </c>
      <c r="B28" s="110">
        <v>106836548</v>
      </c>
      <c r="C28" s="110">
        <v>106836548</v>
      </c>
      <c r="D28" s="110">
        <v>106836548</v>
      </c>
      <c r="E28" s="110"/>
      <c r="F28" s="110"/>
      <c r="G28" s="110"/>
      <c r="H28" s="110">
        <f t="shared" si="9"/>
        <v>106836548</v>
      </c>
      <c r="I28" s="110">
        <f t="shared" si="9"/>
        <v>106836548</v>
      </c>
      <c r="J28" s="110">
        <f t="shared" si="9"/>
        <v>106836548</v>
      </c>
      <c r="K28" s="110">
        <f>D28+G28</f>
        <v>106836548</v>
      </c>
    </row>
    <row r="29" spans="1:11" ht="15.75">
      <c r="A29" s="36" t="s">
        <v>154</v>
      </c>
      <c r="B29" s="110">
        <v>0</v>
      </c>
      <c r="C29" s="110">
        <v>0</v>
      </c>
      <c r="D29" s="110">
        <v>0</v>
      </c>
      <c r="E29" s="110"/>
      <c r="F29" s="110"/>
      <c r="G29" s="110"/>
      <c r="H29" s="110">
        <f t="shared" si="9"/>
        <v>0</v>
      </c>
      <c r="I29" s="110">
        <f t="shared" si="9"/>
        <v>0</v>
      </c>
      <c r="J29" s="110">
        <f t="shared" si="9"/>
        <v>0</v>
      </c>
      <c r="K29" s="110">
        <f>D29+G29</f>
        <v>0</v>
      </c>
    </row>
    <row r="30" spans="1:11" ht="15.75">
      <c r="A30" s="36" t="s">
        <v>935</v>
      </c>
      <c r="B30" s="110"/>
      <c r="C30" s="110">
        <v>0</v>
      </c>
      <c r="D30" s="110">
        <v>0</v>
      </c>
      <c r="E30" s="110"/>
      <c r="F30" s="110"/>
      <c r="G30" s="110"/>
      <c r="H30" s="110">
        <f>B30+E30</f>
        <v>0</v>
      </c>
      <c r="I30" s="110">
        <f>C30+F30</f>
        <v>0</v>
      </c>
      <c r="J30" s="110">
        <f>D30+G30</f>
        <v>0</v>
      </c>
      <c r="K30" s="110">
        <f>D30+G30</f>
        <v>0</v>
      </c>
    </row>
    <row r="31" spans="1:11" s="147" customFormat="1" ht="30" customHeight="1">
      <c r="A31" s="145" t="s">
        <v>1</v>
      </c>
      <c r="B31" s="146">
        <f aca="true" t="shared" si="10" ref="B31:J31">B25+B28+B29+B30</f>
        <v>149841575</v>
      </c>
      <c r="C31" s="146">
        <f t="shared" si="10"/>
        <v>239094803</v>
      </c>
      <c r="D31" s="146">
        <f t="shared" si="10"/>
        <v>232490009</v>
      </c>
      <c r="E31" s="146">
        <f t="shared" si="10"/>
        <v>0</v>
      </c>
      <c r="F31" s="146">
        <f t="shared" si="10"/>
        <v>0</v>
      </c>
      <c r="G31" s="146">
        <f t="shared" si="10"/>
        <v>0</v>
      </c>
      <c r="H31" s="146">
        <f t="shared" si="10"/>
        <v>149841575</v>
      </c>
      <c r="I31" s="146">
        <f t="shared" si="10"/>
        <v>239094803</v>
      </c>
      <c r="J31" s="146">
        <f t="shared" si="10"/>
        <v>232490009</v>
      </c>
      <c r="K31" s="146">
        <f>K25+K28+K29+K30</f>
        <v>232490009</v>
      </c>
    </row>
    <row r="32" spans="1:11" s="147" customFormat="1" ht="30.75" customHeight="1">
      <c r="A32" s="148" t="s">
        <v>8</v>
      </c>
      <c r="B32" s="149">
        <f aca="true" t="shared" si="11" ref="B32:G32">SUM(B18,B31)</f>
        <v>306234620</v>
      </c>
      <c r="C32" s="149">
        <f t="shared" si="11"/>
        <v>413685045</v>
      </c>
      <c r="D32" s="149">
        <f t="shared" si="11"/>
        <v>405511569</v>
      </c>
      <c r="E32" s="149">
        <f t="shared" si="11"/>
        <v>40178000</v>
      </c>
      <c r="F32" s="149">
        <f t="shared" si="11"/>
        <v>43773481</v>
      </c>
      <c r="G32" s="149">
        <f t="shared" si="11"/>
        <v>43773481</v>
      </c>
      <c r="H32" s="146">
        <f>B32+E32-E16+E25</f>
        <v>306234620</v>
      </c>
      <c r="I32" s="146">
        <f>C32+F32-F16</f>
        <v>416609313</v>
      </c>
      <c r="J32" s="146">
        <f>D32+G32-G32+G12</f>
        <v>406870062</v>
      </c>
      <c r="K32" s="146">
        <f>D32+G32-G16</f>
        <v>408435837</v>
      </c>
    </row>
    <row r="33" spans="2:7" ht="15.75" hidden="1">
      <c r="B33" s="117">
        <v>102113</v>
      </c>
      <c r="C33" s="117">
        <v>110235</v>
      </c>
      <c r="D33" s="117">
        <v>58922</v>
      </c>
      <c r="F33" s="117">
        <v>1628</v>
      </c>
      <c r="G33" s="117">
        <v>1618</v>
      </c>
    </row>
    <row r="34" spans="2:7" ht="15.75" hidden="1">
      <c r="B34" s="117">
        <v>4238</v>
      </c>
      <c r="C34" s="117">
        <v>12238</v>
      </c>
      <c r="D34" s="117">
        <v>8000</v>
      </c>
      <c r="E34" s="117">
        <v>32976</v>
      </c>
      <c r="F34" s="117">
        <v>32976</v>
      </c>
      <c r="G34" s="117">
        <v>17833</v>
      </c>
    </row>
    <row r="36" spans="8:11" ht="15.75" hidden="1">
      <c r="H36" s="117">
        <v>102113</v>
      </c>
      <c r="I36" s="117">
        <v>123988</v>
      </c>
      <c r="K36" s="117">
        <v>116253</v>
      </c>
    </row>
    <row r="37" spans="8:11" ht="15.75" hidden="1">
      <c r="H37" s="117">
        <v>37214</v>
      </c>
      <c r="I37" s="117">
        <v>47078</v>
      </c>
      <c r="K37" s="117">
        <v>47078</v>
      </c>
    </row>
    <row r="38" spans="8:11" ht="15.75" hidden="1">
      <c r="H38" s="117">
        <f>SUM(H36:H37)</f>
        <v>139327</v>
      </c>
      <c r="I38" s="117">
        <f>SUM(I36:I37)</f>
        <v>171066</v>
      </c>
      <c r="J38" s="117">
        <f>SUM(J36:J37)</f>
        <v>0</v>
      </c>
      <c r="K38" s="117">
        <f>SUM(K36:K37)</f>
        <v>163331</v>
      </c>
    </row>
    <row r="39" spans="8:11" ht="15.75" hidden="1">
      <c r="H39" s="117">
        <v>-32976</v>
      </c>
      <c r="I39" s="117">
        <v>-33699</v>
      </c>
      <c r="K39" s="117">
        <v>-33699</v>
      </c>
    </row>
    <row r="40" spans="8:11" ht="15.75" hidden="1">
      <c r="H40" s="117">
        <f>SUM(H38:H39)</f>
        <v>106351</v>
      </c>
      <c r="I40" s="117">
        <f>SUM(I38:I39)</f>
        <v>137367</v>
      </c>
      <c r="J40" s="117">
        <f>SUM(J38:J39)</f>
        <v>0</v>
      </c>
      <c r="K40" s="117">
        <f>SUM(K38:K39)</f>
        <v>129632</v>
      </c>
    </row>
  </sheetData>
  <sheetProtection/>
  <mergeCells count="2">
    <mergeCell ref="A3:K3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&amp;C1. melléklet a 6/2019. (V.31.) önkormányzati rendelethez&amp;X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K30" sqref="A1:K30"/>
    </sheetView>
  </sheetViews>
  <sheetFormatPr defaultColWidth="9.140625" defaultRowHeight="12.75"/>
  <cols>
    <col min="1" max="1" width="50.421875" style="2" customWidth="1"/>
    <col min="2" max="4" width="18.7109375" style="3" customWidth="1"/>
    <col min="5" max="7" width="16.57421875" style="3" customWidth="1"/>
    <col min="8" max="9" width="17.57421875" style="3" customWidth="1"/>
    <col min="10" max="10" width="17.57421875" style="3" hidden="1" customWidth="1"/>
    <col min="11" max="11" width="17.57421875" style="3" customWidth="1"/>
    <col min="12" max="16384" width="9.140625" style="2" customWidth="1"/>
  </cols>
  <sheetData>
    <row r="1" spans="1:11" s="1" customFormat="1" ht="15.75">
      <c r="A1" s="408" t="s">
        <v>203</v>
      </c>
      <c r="B1" s="409"/>
      <c r="C1" s="409"/>
      <c r="D1" s="409"/>
      <c r="E1" s="409"/>
      <c r="F1" s="409"/>
      <c r="G1" s="409"/>
      <c r="H1" s="409"/>
      <c r="I1" s="407"/>
      <c r="J1" s="407"/>
      <c r="K1" s="407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9"/>
      <c r="I2" s="407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270</v>
      </c>
    </row>
    <row r="6" spans="1:11" s="1" customFormat="1" ht="31.5">
      <c r="A6" s="113" t="s">
        <v>584</v>
      </c>
      <c r="B6" s="10">
        <f aca="true" t="shared" si="0" ref="B6:J6">SUM(B7:B16)</f>
        <v>15008695</v>
      </c>
      <c r="C6" s="10">
        <f t="shared" si="0"/>
        <v>15008695</v>
      </c>
      <c r="D6" s="10">
        <f t="shared" si="0"/>
        <v>14629995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15008695</v>
      </c>
      <c r="I6" s="10">
        <f t="shared" si="0"/>
        <v>15008695</v>
      </c>
      <c r="J6" s="10">
        <f t="shared" si="0"/>
        <v>14629995</v>
      </c>
      <c r="K6" s="10">
        <f>SUM(K7:K16)</f>
        <v>14629995</v>
      </c>
    </row>
    <row r="7" spans="1:11" ht="15.75">
      <c r="A7" s="8" t="s">
        <v>207</v>
      </c>
      <c r="B7" s="6"/>
      <c r="C7" s="6"/>
      <c r="D7" s="6"/>
      <c r="E7" s="6"/>
      <c r="F7" s="6"/>
      <c r="G7" s="6"/>
      <c r="H7" s="6">
        <f aca="true" t="shared" si="1" ref="H7:H16">B7+E7</f>
        <v>0</v>
      </c>
      <c r="I7" s="6">
        <f aca="true" t="shared" si="2" ref="I7:I16">C7+F7</f>
        <v>0</v>
      </c>
      <c r="J7" s="6">
        <f aca="true" t="shared" si="3" ref="J7:J16">D7+G7</f>
        <v>0</v>
      </c>
      <c r="K7" s="6">
        <f>D7+G7</f>
        <v>0</v>
      </c>
    </row>
    <row r="8" spans="1:11" ht="15.75">
      <c r="A8" s="8" t="s">
        <v>171</v>
      </c>
      <c r="B8" s="6"/>
      <c r="C8" s="6"/>
      <c r="D8" s="6"/>
      <c r="E8" s="6"/>
      <c r="F8" s="6"/>
      <c r="G8" s="6"/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aca="true" t="shared" si="4" ref="K8:K16">D8+G8</f>
        <v>0</v>
      </c>
    </row>
    <row r="9" spans="1:11" ht="31.5">
      <c r="A9" s="8" t="s">
        <v>172</v>
      </c>
      <c r="B9" s="6"/>
      <c r="C9" s="6"/>
      <c r="D9" s="6"/>
      <c r="E9" s="6"/>
      <c r="F9" s="6"/>
      <c r="G9" s="6"/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ht="15.75">
      <c r="A10" s="8" t="s">
        <v>173</v>
      </c>
      <c r="B10" s="6"/>
      <c r="C10" s="6"/>
      <c r="D10" s="6"/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ht="15.75">
      <c r="A11" s="8" t="s">
        <v>174</v>
      </c>
      <c r="B11" s="6"/>
      <c r="C11" s="6"/>
      <c r="D11" s="6"/>
      <c r="E11" s="6"/>
      <c r="F11" s="6"/>
      <c r="G11" s="6"/>
      <c r="H11" s="6">
        <f t="shared" si="1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</row>
    <row r="12" spans="1:11" ht="15.75">
      <c r="A12" s="8" t="s">
        <v>175</v>
      </c>
      <c r="B12" s="6"/>
      <c r="C12" s="6"/>
      <c r="D12" s="6"/>
      <c r="E12" s="6"/>
      <c r="F12" s="6"/>
      <c r="G12" s="6"/>
      <c r="H12" s="6">
        <f t="shared" si="1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</row>
    <row r="13" spans="1:11" ht="31.5">
      <c r="A13" s="8" t="s">
        <v>176</v>
      </c>
      <c r="B13" s="6"/>
      <c r="C13" s="6"/>
      <c r="D13" s="6"/>
      <c r="E13" s="6"/>
      <c r="F13" s="6"/>
      <c r="G13" s="6"/>
      <c r="H13" s="6">
        <f t="shared" si="1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</row>
    <row r="14" spans="1:11" ht="15.75">
      <c r="A14" s="8" t="s">
        <v>177</v>
      </c>
      <c r="B14" s="6">
        <v>15008695</v>
      </c>
      <c r="C14" s="6">
        <v>15008695</v>
      </c>
      <c r="D14" s="6">
        <v>14629995</v>
      </c>
      <c r="E14" s="6"/>
      <c r="F14" s="6"/>
      <c r="G14" s="6"/>
      <c r="H14" s="6">
        <f t="shared" si="1"/>
        <v>15008695</v>
      </c>
      <c r="I14" s="6">
        <f t="shared" si="2"/>
        <v>15008695</v>
      </c>
      <c r="J14" s="6">
        <f t="shared" si="3"/>
        <v>14629995</v>
      </c>
      <c r="K14" s="6">
        <f t="shared" si="4"/>
        <v>14629995</v>
      </c>
    </row>
    <row r="15" spans="1:11" ht="31.5">
      <c r="A15" s="8" t="s">
        <v>178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179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17" spans="1:11" ht="30" customHeight="1">
      <c r="A17" s="131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30" customHeight="1">
      <c r="A18" s="131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78.75">
      <c r="A19" s="4" t="s">
        <v>11</v>
      </c>
      <c r="B19" s="12" t="s">
        <v>236</v>
      </c>
      <c r="C19" s="12" t="s">
        <v>237</v>
      </c>
      <c r="D19" s="12" t="s">
        <v>244</v>
      </c>
      <c r="E19" s="12" t="s">
        <v>238</v>
      </c>
      <c r="F19" s="12" t="s">
        <v>239</v>
      </c>
      <c r="G19" s="12" t="s">
        <v>240</v>
      </c>
      <c r="H19" s="78" t="s">
        <v>241</v>
      </c>
      <c r="I19" s="78" t="s">
        <v>242</v>
      </c>
      <c r="J19" s="78" t="s">
        <v>243</v>
      </c>
      <c r="K19" s="78" t="s">
        <v>270</v>
      </c>
    </row>
    <row r="20" spans="1:11" s="1" customFormat="1" ht="31.5">
      <c r="A20" s="113" t="s">
        <v>585</v>
      </c>
      <c r="B20" s="10">
        <f aca="true" t="shared" si="5" ref="B20:J20">SUM(B21:B30)</f>
        <v>433500</v>
      </c>
      <c r="C20" s="10">
        <f t="shared" si="5"/>
        <v>433500</v>
      </c>
      <c r="D20" s="10">
        <f t="shared" si="5"/>
        <v>0</v>
      </c>
      <c r="E20" s="10">
        <f t="shared" si="5"/>
        <v>0</v>
      </c>
      <c r="F20" s="10">
        <f t="shared" si="5"/>
        <v>0</v>
      </c>
      <c r="G20" s="10">
        <f t="shared" si="5"/>
        <v>0</v>
      </c>
      <c r="H20" s="10">
        <f t="shared" si="5"/>
        <v>433500</v>
      </c>
      <c r="I20" s="10">
        <f t="shared" si="5"/>
        <v>433500</v>
      </c>
      <c r="J20" s="10">
        <f t="shared" si="5"/>
        <v>0</v>
      </c>
      <c r="K20" s="10">
        <f>SUM(K21:K30)</f>
        <v>0</v>
      </c>
    </row>
    <row r="21" spans="1:11" ht="15.75">
      <c r="A21" s="8" t="s">
        <v>207</v>
      </c>
      <c r="B21" s="6"/>
      <c r="C21" s="6"/>
      <c r="D21" s="6"/>
      <c r="E21" s="6"/>
      <c r="F21" s="6"/>
      <c r="G21" s="6"/>
      <c r="H21" s="6">
        <f>B21+E21</f>
        <v>0</v>
      </c>
      <c r="I21" s="6">
        <f>C21+F21</f>
        <v>0</v>
      </c>
      <c r="J21" s="6">
        <f>D21+G21</f>
        <v>0</v>
      </c>
      <c r="K21" s="6">
        <f>D21+G21</f>
        <v>0</v>
      </c>
    </row>
    <row r="22" spans="1:11" ht="15.75">
      <c r="A22" s="8" t="s">
        <v>171</v>
      </c>
      <c r="B22" s="6"/>
      <c r="C22" s="6"/>
      <c r="D22" s="6"/>
      <c r="E22" s="6"/>
      <c r="F22" s="6"/>
      <c r="G22" s="6"/>
      <c r="H22" s="6"/>
      <c r="I22" s="6"/>
      <c r="J22" s="6"/>
      <c r="K22" s="6">
        <f aca="true" t="shared" si="6" ref="K22:K30">D22+G22</f>
        <v>0</v>
      </c>
    </row>
    <row r="23" spans="1:11" ht="31.5">
      <c r="A23" s="8" t="s">
        <v>172</v>
      </c>
      <c r="B23" s="6"/>
      <c r="C23" s="6"/>
      <c r="D23" s="6"/>
      <c r="E23" s="6"/>
      <c r="F23" s="6"/>
      <c r="G23" s="6"/>
      <c r="H23" s="6">
        <f aca="true" t="shared" si="7" ref="H23:H30">B23+E23</f>
        <v>0</v>
      </c>
      <c r="I23" s="6">
        <f aca="true" t="shared" si="8" ref="I23:I30">C23+F23</f>
        <v>0</v>
      </c>
      <c r="J23" s="6">
        <f aca="true" t="shared" si="9" ref="J23:J30">D23+G23</f>
        <v>0</v>
      </c>
      <c r="K23" s="6">
        <f t="shared" si="6"/>
        <v>0</v>
      </c>
    </row>
    <row r="24" spans="1:11" ht="15.75">
      <c r="A24" s="8" t="s">
        <v>173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8"/>
        <v>0</v>
      </c>
      <c r="J24" s="6">
        <f t="shared" si="9"/>
        <v>0</v>
      </c>
      <c r="K24" s="6">
        <f t="shared" si="6"/>
        <v>0</v>
      </c>
    </row>
    <row r="25" spans="1:11" ht="15.75">
      <c r="A25" s="8" t="s">
        <v>174</v>
      </c>
      <c r="B25" s="6"/>
      <c r="C25" s="6"/>
      <c r="D25" s="6"/>
      <c r="E25" s="6"/>
      <c r="F25" s="6"/>
      <c r="G25" s="6"/>
      <c r="H25" s="6">
        <f t="shared" si="7"/>
        <v>0</v>
      </c>
      <c r="I25" s="6">
        <f t="shared" si="8"/>
        <v>0</v>
      </c>
      <c r="J25" s="6">
        <f t="shared" si="9"/>
        <v>0</v>
      </c>
      <c r="K25" s="6">
        <f t="shared" si="6"/>
        <v>0</v>
      </c>
    </row>
    <row r="26" spans="1:11" ht="15.75">
      <c r="A26" s="8" t="s">
        <v>175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8"/>
        <v>0</v>
      </c>
      <c r="J26" s="6">
        <f t="shared" si="9"/>
        <v>0</v>
      </c>
      <c r="K26" s="6">
        <f t="shared" si="6"/>
        <v>0</v>
      </c>
    </row>
    <row r="27" spans="1:11" s="1" customFormat="1" ht="31.5">
      <c r="A27" s="8" t="s">
        <v>176</v>
      </c>
      <c r="B27" s="6"/>
      <c r="C27" s="6"/>
      <c r="D27" s="6"/>
      <c r="E27" s="10"/>
      <c r="F27" s="10"/>
      <c r="G27" s="10"/>
      <c r="H27" s="6">
        <f t="shared" si="7"/>
        <v>0</v>
      </c>
      <c r="I27" s="6">
        <f t="shared" si="8"/>
        <v>0</v>
      </c>
      <c r="J27" s="6">
        <f t="shared" si="9"/>
        <v>0</v>
      </c>
      <c r="K27" s="6">
        <f t="shared" si="6"/>
        <v>0</v>
      </c>
    </row>
    <row r="28" spans="1:11" ht="15.75">
      <c r="A28" s="8" t="s">
        <v>177</v>
      </c>
      <c r="B28" s="6">
        <v>433500</v>
      </c>
      <c r="C28" s="6">
        <v>433500</v>
      </c>
      <c r="D28" s="6"/>
      <c r="E28" s="6"/>
      <c r="F28" s="6"/>
      <c r="G28" s="6"/>
      <c r="H28" s="6">
        <f t="shared" si="7"/>
        <v>433500</v>
      </c>
      <c r="I28" s="6">
        <f t="shared" si="8"/>
        <v>433500</v>
      </c>
      <c r="J28" s="6">
        <f t="shared" si="9"/>
        <v>0</v>
      </c>
      <c r="K28" s="6">
        <f t="shared" si="6"/>
        <v>0</v>
      </c>
    </row>
    <row r="29" spans="1:11" ht="31.5">
      <c r="A29" s="8" t="s">
        <v>178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8"/>
        <v>0</v>
      </c>
      <c r="J29" s="6">
        <f t="shared" si="9"/>
        <v>0</v>
      </c>
      <c r="K29" s="6">
        <f t="shared" si="6"/>
        <v>0</v>
      </c>
    </row>
    <row r="30" spans="1:11" ht="31.5">
      <c r="A30" s="8" t="s">
        <v>179</v>
      </c>
      <c r="B30" s="6"/>
      <c r="C30" s="6"/>
      <c r="D30" s="6"/>
      <c r="E30" s="6"/>
      <c r="F30" s="6"/>
      <c r="G30" s="6"/>
      <c r="H30" s="6">
        <f t="shared" si="7"/>
        <v>0</v>
      </c>
      <c r="I30" s="6">
        <f t="shared" si="8"/>
        <v>0</v>
      </c>
      <c r="J30" s="6">
        <f t="shared" si="9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&amp;C10. melléklet a  6/2019.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Layout" workbookViewId="0" topLeftCell="A1">
      <selection activeCell="J30" sqref="A1:K30"/>
    </sheetView>
  </sheetViews>
  <sheetFormatPr defaultColWidth="9.140625" defaultRowHeight="12.75"/>
  <cols>
    <col min="1" max="1" width="46.28125" style="2" customWidth="1"/>
    <col min="2" max="4" width="18.8515625" style="3" customWidth="1"/>
    <col min="5" max="7" width="19.421875" style="3" customWidth="1"/>
    <col min="8" max="10" width="18.57421875" style="3" customWidth="1"/>
    <col min="11" max="11" width="18.57421875" style="3" hidden="1" customWidth="1"/>
    <col min="12" max="16384" width="9.140625" style="2" customWidth="1"/>
  </cols>
  <sheetData>
    <row r="1" spans="1:11" s="1" customFormat="1" ht="15.75">
      <c r="A1" s="408" t="s">
        <v>208</v>
      </c>
      <c r="B1" s="409"/>
      <c r="C1" s="409"/>
      <c r="D1" s="409"/>
      <c r="E1" s="409"/>
      <c r="F1" s="409"/>
      <c r="G1" s="409"/>
      <c r="H1" s="409"/>
      <c r="I1" s="409"/>
      <c r="J1" s="407"/>
      <c r="K1" s="407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9"/>
      <c r="I2" s="409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63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243</v>
      </c>
    </row>
    <row r="6" spans="1:11" s="1" customFormat="1" ht="31.5">
      <c r="A6" s="14" t="s">
        <v>209</v>
      </c>
      <c r="B6" s="125">
        <f>SUM(B7:B16)</f>
        <v>2085000</v>
      </c>
      <c r="C6" s="125">
        <f aca="true" t="shared" si="0" ref="C6:K6">SUM(C7:C16)</f>
        <v>8825100</v>
      </c>
      <c r="D6" s="125">
        <f t="shared" si="0"/>
        <v>8623568</v>
      </c>
      <c r="E6" s="125">
        <f t="shared" si="0"/>
        <v>0</v>
      </c>
      <c r="F6" s="125">
        <f t="shared" si="0"/>
        <v>0</v>
      </c>
      <c r="G6" s="125">
        <f t="shared" si="0"/>
        <v>0</v>
      </c>
      <c r="H6" s="125">
        <f t="shared" si="0"/>
        <v>2085000</v>
      </c>
      <c r="I6" s="125">
        <f>C6+F6</f>
        <v>8825100</v>
      </c>
      <c r="J6" s="125">
        <f t="shared" si="0"/>
        <v>8623568</v>
      </c>
      <c r="K6" s="125">
        <f t="shared" si="0"/>
        <v>8623568</v>
      </c>
    </row>
    <row r="7" spans="1:11" ht="15.75">
      <c r="A7" s="8" t="s">
        <v>180</v>
      </c>
      <c r="B7" s="6"/>
      <c r="C7" s="6"/>
      <c r="D7" s="6"/>
      <c r="E7" s="6"/>
      <c r="F7" s="6"/>
      <c r="G7" s="6"/>
      <c r="H7" s="6"/>
      <c r="I7" s="6"/>
      <c r="J7" s="6">
        <f>D7+G7</f>
        <v>0</v>
      </c>
      <c r="K7" s="6">
        <f aca="true" t="shared" si="1" ref="K7:K16">D7+G7</f>
        <v>0</v>
      </c>
    </row>
    <row r="8" spans="1:11" ht="15.75">
      <c r="A8" s="8" t="s">
        <v>181</v>
      </c>
      <c r="B8" s="6">
        <v>140000</v>
      </c>
      <c r="C8" s="6">
        <v>140000</v>
      </c>
      <c r="D8" s="6">
        <v>0</v>
      </c>
      <c r="E8" s="6"/>
      <c r="F8" s="6"/>
      <c r="G8" s="6"/>
      <c r="H8" s="6">
        <f aca="true" t="shared" si="2" ref="H8:H16">B8+E8</f>
        <v>140000</v>
      </c>
      <c r="I8" s="6">
        <f>C8+F8</f>
        <v>140000</v>
      </c>
      <c r="J8" s="6">
        <f aca="true" t="shared" si="3" ref="J8:J16">D8+G8</f>
        <v>0</v>
      </c>
      <c r="K8" s="6">
        <f t="shared" si="1"/>
        <v>0</v>
      </c>
    </row>
    <row r="9" spans="1:11" ht="15.75">
      <c r="A9" s="8" t="s">
        <v>182</v>
      </c>
      <c r="B9" s="6">
        <v>1945000</v>
      </c>
      <c r="C9" s="6">
        <v>1945000</v>
      </c>
      <c r="D9" s="6">
        <v>1883468</v>
      </c>
      <c r="E9" s="6"/>
      <c r="F9" s="6"/>
      <c r="G9" s="6"/>
      <c r="H9" s="6">
        <f t="shared" si="2"/>
        <v>1945000</v>
      </c>
      <c r="I9" s="6">
        <f aca="true" t="shared" si="4" ref="I9:I16">C9+F9</f>
        <v>1945000</v>
      </c>
      <c r="J9" s="6">
        <f t="shared" si="3"/>
        <v>1883468</v>
      </c>
      <c r="K9" s="6">
        <f t="shared" si="1"/>
        <v>1883468</v>
      </c>
    </row>
    <row r="10" spans="1:11" ht="15.75">
      <c r="A10" s="8" t="s">
        <v>183</v>
      </c>
      <c r="B10" s="6"/>
      <c r="C10" s="6"/>
      <c r="D10" s="6"/>
      <c r="E10" s="6"/>
      <c r="F10" s="6"/>
      <c r="G10" s="6"/>
      <c r="H10" s="6">
        <f t="shared" si="2"/>
        <v>0</v>
      </c>
      <c r="I10" s="6">
        <f t="shared" si="4"/>
        <v>0</v>
      </c>
      <c r="J10" s="6">
        <f t="shared" si="3"/>
        <v>0</v>
      </c>
      <c r="K10" s="6">
        <f t="shared" si="1"/>
        <v>0</v>
      </c>
    </row>
    <row r="11" spans="1:11" ht="15.75">
      <c r="A11" s="8" t="s">
        <v>184</v>
      </c>
      <c r="B11" s="6"/>
      <c r="C11" s="6"/>
      <c r="D11" s="6"/>
      <c r="E11" s="6"/>
      <c r="F11" s="6"/>
      <c r="G11" s="6"/>
      <c r="H11" s="6">
        <f t="shared" si="2"/>
        <v>0</v>
      </c>
      <c r="I11" s="6">
        <f t="shared" si="4"/>
        <v>0</v>
      </c>
      <c r="J11" s="6">
        <f t="shared" si="3"/>
        <v>0</v>
      </c>
      <c r="K11" s="6">
        <f t="shared" si="1"/>
        <v>0</v>
      </c>
    </row>
    <row r="12" spans="1:11" ht="31.5">
      <c r="A12" s="8" t="s">
        <v>185</v>
      </c>
      <c r="B12" s="6"/>
      <c r="C12" s="6"/>
      <c r="D12" s="6"/>
      <c r="E12" s="6"/>
      <c r="F12" s="6"/>
      <c r="G12" s="6"/>
      <c r="H12" s="6">
        <f t="shared" si="2"/>
        <v>0</v>
      </c>
      <c r="I12" s="6">
        <f t="shared" si="4"/>
        <v>0</v>
      </c>
      <c r="J12" s="6">
        <f t="shared" si="3"/>
        <v>0</v>
      </c>
      <c r="K12" s="6">
        <f t="shared" si="1"/>
        <v>0</v>
      </c>
    </row>
    <row r="13" spans="1:11" ht="31.5">
      <c r="A13" s="8" t="s">
        <v>186</v>
      </c>
      <c r="B13" s="6"/>
      <c r="C13" s="6">
        <v>6740100</v>
      </c>
      <c r="D13" s="6">
        <v>6740100</v>
      </c>
      <c r="E13" s="6"/>
      <c r="F13" s="6"/>
      <c r="G13" s="6"/>
      <c r="H13" s="6">
        <f t="shared" si="2"/>
        <v>0</v>
      </c>
      <c r="I13" s="6">
        <f t="shared" si="4"/>
        <v>6740100</v>
      </c>
      <c r="J13" s="6">
        <f t="shared" si="3"/>
        <v>6740100</v>
      </c>
      <c r="K13" s="6">
        <f t="shared" si="1"/>
        <v>6740100</v>
      </c>
    </row>
    <row r="14" spans="1:11" s="1" customFormat="1" ht="15.75">
      <c r="A14" s="8" t="s">
        <v>187</v>
      </c>
      <c r="B14" s="10"/>
      <c r="C14" s="6"/>
      <c r="D14" s="6"/>
      <c r="E14" s="10"/>
      <c r="F14" s="10"/>
      <c r="G14" s="10"/>
      <c r="H14" s="6">
        <f t="shared" si="2"/>
        <v>0</v>
      </c>
      <c r="I14" s="6">
        <f t="shared" si="4"/>
        <v>0</v>
      </c>
      <c r="J14" s="6">
        <f t="shared" si="3"/>
        <v>0</v>
      </c>
      <c r="K14" s="6">
        <f t="shared" si="1"/>
        <v>0</v>
      </c>
    </row>
    <row r="15" spans="1:11" ht="15.75">
      <c r="A15" s="8" t="s">
        <v>189</v>
      </c>
      <c r="B15" s="6"/>
      <c r="C15" s="6"/>
      <c r="D15" s="6"/>
      <c r="E15" s="6"/>
      <c r="F15" s="6"/>
      <c r="G15" s="6"/>
      <c r="H15" s="6">
        <f t="shared" si="2"/>
        <v>0</v>
      </c>
      <c r="I15" s="6">
        <f t="shared" si="4"/>
        <v>0</v>
      </c>
      <c r="J15" s="6">
        <f t="shared" si="3"/>
        <v>0</v>
      </c>
      <c r="K15" s="6">
        <f t="shared" si="1"/>
        <v>0</v>
      </c>
    </row>
    <row r="16" spans="1:11" ht="15.75">
      <c r="A16" s="8" t="s">
        <v>190</v>
      </c>
      <c r="B16" s="12"/>
      <c r="C16" s="12"/>
      <c r="D16" s="12"/>
      <c r="E16" s="12"/>
      <c r="F16" s="12"/>
      <c r="G16" s="12"/>
      <c r="H16" s="6">
        <f t="shared" si="2"/>
        <v>0</v>
      </c>
      <c r="I16" s="6">
        <f t="shared" si="4"/>
        <v>0</v>
      </c>
      <c r="J16" s="6">
        <f t="shared" si="3"/>
        <v>0</v>
      </c>
      <c r="K16" s="6">
        <f t="shared" si="1"/>
        <v>0</v>
      </c>
    </row>
    <row r="19" spans="1:11" ht="63">
      <c r="A19" s="4" t="s">
        <v>11</v>
      </c>
      <c r="B19" s="12" t="s">
        <v>236</v>
      </c>
      <c r="C19" s="12" t="s">
        <v>237</v>
      </c>
      <c r="D19" s="12" t="s">
        <v>244</v>
      </c>
      <c r="E19" s="12" t="s">
        <v>238</v>
      </c>
      <c r="F19" s="12" t="s">
        <v>239</v>
      </c>
      <c r="G19" s="12" t="s">
        <v>240</v>
      </c>
      <c r="H19" s="78" t="s">
        <v>241</v>
      </c>
      <c r="I19" s="78" t="s">
        <v>242</v>
      </c>
      <c r="J19" s="78" t="s">
        <v>243</v>
      </c>
      <c r="K19" s="78" t="s">
        <v>243</v>
      </c>
    </row>
    <row r="20" spans="1:11" ht="31.5">
      <c r="A20" s="14" t="s">
        <v>210</v>
      </c>
      <c r="B20" s="125">
        <f aca="true" t="shared" si="5" ref="B20:K20">SUM(B21:B30)</f>
        <v>0</v>
      </c>
      <c r="C20" s="125">
        <f t="shared" si="5"/>
        <v>0</v>
      </c>
      <c r="D20" s="125">
        <f t="shared" si="5"/>
        <v>0</v>
      </c>
      <c r="E20" s="125">
        <f t="shared" si="5"/>
        <v>0</v>
      </c>
      <c r="F20" s="125">
        <f t="shared" si="5"/>
        <v>0</v>
      </c>
      <c r="G20" s="125">
        <f t="shared" si="5"/>
        <v>0</v>
      </c>
      <c r="H20" s="125">
        <f t="shared" si="5"/>
        <v>0</v>
      </c>
      <c r="I20" s="125"/>
      <c r="J20" s="125">
        <f t="shared" si="5"/>
        <v>0</v>
      </c>
      <c r="K20" s="125">
        <f t="shared" si="5"/>
        <v>0</v>
      </c>
    </row>
    <row r="21" spans="1:11" ht="15.75">
      <c r="A21" s="8" t="s">
        <v>180</v>
      </c>
      <c r="B21" s="6"/>
      <c r="C21" s="6"/>
      <c r="D21" s="6"/>
      <c r="E21" s="6"/>
      <c r="F21" s="6"/>
      <c r="G21" s="6"/>
      <c r="H21" s="6">
        <f>B21+E21</f>
        <v>0</v>
      </c>
      <c r="I21" s="6"/>
      <c r="J21" s="6">
        <f>D21+G21</f>
        <v>0</v>
      </c>
      <c r="K21" s="6">
        <f aca="true" t="shared" si="6" ref="K21:K30">D21+G21</f>
        <v>0</v>
      </c>
    </row>
    <row r="22" spans="1:11" ht="15.75">
      <c r="A22" s="8" t="s">
        <v>181</v>
      </c>
      <c r="B22" s="6"/>
      <c r="C22" s="6"/>
      <c r="D22" s="6"/>
      <c r="E22" s="6"/>
      <c r="F22" s="6"/>
      <c r="G22" s="6"/>
      <c r="H22" s="6">
        <f aca="true" t="shared" si="7" ref="H22:H30">B22+E22</f>
        <v>0</v>
      </c>
      <c r="I22" s="6"/>
      <c r="J22" s="6">
        <f aca="true" t="shared" si="8" ref="J22:J30">D22+G22</f>
        <v>0</v>
      </c>
      <c r="K22" s="6">
        <f t="shared" si="6"/>
        <v>0</v>
      </c>
    </row>
    <row r="23" spans="1:11" ht="15.75">
      <c r="A23" s="8" t="s">
        <v>182</v>
      </c>
      <c r="B23" s="6"/>
      <c r="C23" s="6"/>
      <c r="D23" s="6"/>
      <c r="E23" s="6"/>
      <c r="F23" s="6"/>
      <c r="G23" s="6"/>
      <c r="H23" s="6">
        <f t="shared" si="7"/>
        <v>0</v>
      </c>
      <c r="I23" s="6"/>
      <c r="J23" s="6">
        <f t="shared" si="8"/>
        <v>0</v>
      </c>
      <c r="K23" s="6">
        <f t="shared" si="6"/>
        <v>0</v>
      </c>
    </row>
    <row r="24" spans="1:11" ht="15.75">
      <c r="A24" s="8" t="s">
        <v>183</v>
      </c>
      <c r="B24" s="6"/>
      <c r="C24" s="6"/>
      <c r="D24" s="6"/>
      <c r="E24" s="6"/>
      <c r="F24" s="6"/>
      <c r="G24" s="6"/>
      <c r="H24" s="6">
        <f t="shared" si="7"/>
        <v>0</v>
      </c>
      <c r="I24" s="6"/>
      <c r="J24" s="6">
        <f t="shared" si="8"/>
        <v>0</v>
      </c>
      <c r="K24" s="6">
        <f t="shared" si="6"/>
        <v>0</v>
      </c>
    </row>
    <row r="25" spans="1:11" ht="15.75">
      <c r="A25" s="8" t="s">
        <v>184</v>
      </c>
      <c r="B25" s="6"/>
      <c r="C25" s="6"/>
      <c r="D25" s="6"/>
      <c r="E25" s="6"/>
      <c r="F25" s="6"/>
      <c r="G25" s="6"/>
      <c r="H25" s="6">
        <f t="shared" si="7"/>
        <v>0</v>
      </c>
      <c r="I25" s="6"/>
      <c r="J25" s="6">
        <f t="shared" si="8"/>
        <v>0</v>
      </c>
      <c r="K25" s="6">
        <f t="shared" si="6"/>
        <v>0</v>
      </c>
    </row>
    <row r="26" spans="1:11" ht="31.5">
      <c r="A26" s="8" t="s">
        <v>185</v>
      </c>
      <c r="B26" s="6"/>
      <c r="C26" s="6"/>
      <c r="D26" s="6"/>
      <c r="E26" s="6"/>
      <c r="F26" s="6"/>
      <c r="G26" s="6"/>
      <c r="H26" s="6">
        <f t="shared" si="7"/>
        <v>0</v>
      </c>
      <c r="I26" s="6"/>
      <c r="J26" s="6">
        <f t="shared" si="8"/>
        <v>0</v>
      </c>
      <c r="K26" s="6">
        <f t="shared" si="6"/>
        <v>0</v>
      </c>
    </row>
    <row r="27" spans="1:11" ht="31.5">
      <c r="A27" s="8" t="s">
        <v>186</v>
      </c>
      <c r="B27" s="6"/>
      <c r="C27" s="6"/>
      <c r="D27" s="6"/>
      <c r="E27" s="6"/>
      <c r="F27" s="6"/>
      <c r="G27" s="6"/>
      <c r="H27" s="6">
        <f t="shared" si="7"/>
        <v>0</v>
      </c>
      <c r="I27" s="6"/>
      <c r="J27" s="6">
        <f t="shared" si="8"/>
        <v>0</v>
      </c>
      <c r="K27" s="6">
        <f t="shared" si="6"/>
        <v>0</v>
      </c>
    </row>
    <row r="28" spans="1:11" ht="15.75">
      <c r="A28" s="8" t="s">
        <v>187</v>
      </c>
      <c r="B28" s="10"/>
      <c r="C28" s="10"/>
      <c r="D28" s="10"/>
      <c r="E28" s="10"/>
      <c r="F28" s="10"/>
      <c r="G28" s="10"/>
      <c r="H28" s="6">
        <f t="shared" si="7"/>
        <v>0</v>
      </c>
      <c r="I28" s="6"/>
      <c r="J28" s="6">
        <f t="shared" si="8"/>
        <v>0</v>
      </c>
      <c r="K28" s="6">
        <f t="shared" si="6"/>
        <v>0</v>
      </c>
    </row>
    <row r="29" spans="1:11" ht="15.75">
      <c r="A29" s="8" t="s">
        <v>189</v>
      </c>
      <c r="B29" s="6"/>
      <c r="C29" s="6"/>
      <c r="D29" s="6"/>
      <c r="E29" s="6"/>
      <c r="F29" s="6"/>
      <c r="G29" s="6"/>
      <c r="H29" s="6">
        <f t="shared" si="7"/>
        <v>0</v>
      </c>
      <c r="I29" s="6"/>
      <c r="J29" s="6">
        <f t="shared" si="8"/>
        <v>0</v>
      </c>
      <c r="K29" s="6">
        <f t="shared" si="6"/>
        <v>0</v>
      </c>
    </row>
    <row r="30" spans="1:11" ht="15.75">
      <c r="A30" s="8" t="s">
        <v>190</v>
      </c>
      <c r="B30" s="12"/>
      <c r="C30" s="12"/>
      <c r="D30" s="12"/>
      <c r="E30" s="12"/>
      <c r="F30" s="12"/>
      <c r="G30" s="12"/>
      <c r="H30" s="6">
        <f t="shared" si="7"/>
        <v>0</v>
      </c>
      <c r="I30" s="6"/>
      <c r="J30" s="6">
        <f t="shared" si="8"/>
        <v>0</v>
      </c>
      <c r="K30" s="6">
        <f t="shared" si="6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 xml:space="preserve">&amp;C11. melléklet a  6/2019. (V.31.)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Layout" workbookViewId="0" topLeftCell="A1">
      <selection activeCell="J56" sqref="A1:J56"/>
    </sheetView>
  </sheetViews>
  <sheetFormatPr defaultColWidth="9.140625" defaultRowHeight="12.75"/>
  <cols>
    <col min="1" max="1" width="46.28125" style="2" customWidth="1"/>
    <col min="2" max="4" width="18.00390625" style="3" customWidth="1"/>
    <col min="5" max="7" width="18.140625" style="3" customWidth="1"/>
    <col min="8" max="10" width="17.57421875" style="3" customWidth="1"/>
    <col min="11" max="11" width="18.28125" style="2" customWidth="1"/>
    <col min="12" max="12" width="20.7109375" style="2" customWidth="1"/>
    <col min="13" max="13" width="12.7109375" style="2" customWidth="1"/>
    <col min="14" max="16384" width="9.140625" style="2" customWidth="1"/>
  </cols>
  <sheetData>
    <row r="1" spans="1:10" ht="15.75">
      <c r="A1" s="408" t="s">
        <v>79</v>
      </c>
      <c r="B1" s="409"/>
      <c r="C1" s="409"/>
      <c r="D1" s="409"/>
      <c r="E1" s="409"/>
      <c r="F1" s="409"/>
      <c r="G1" s="409"/>
      <c r="H1" s="409"/>
      <c r="I1" s="407"/>
      <c r="J1" s="407"/>
    </row>
    <row r="2" spans="1:10" ht="15.75">
      <c r="A2" s="408" t="s">
        <v>938</v>
      </c>
      <c r="B2" s="409"/>
      <c r="C2" s="409"/>
      <c r="D2" s="409"/>
      <c r="E2" s="409"/>
      <c r="F2" s="409"/>
      <c r="G2" s="409"/>
      <c r="H2" s="409"/>
      <c r="I2" s="407"/>
      <c r="J2" s="407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1" ht="78.75">
      <c r="A5" s="4" t="s">
        <v>11</v>
      </c>
      <c r="B5" s="12" t="s">
        <v>236</v>
      </c>
      <c r="C5" s="12" t="s">
        <v>272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  <c r="K5" s="25"/>
    </row>
    <row r="6" spans="1:11" s="47" customFormat="1" ht="15.75">
      <c r="A6" s="30" t="s">
        <v>1043</v>
      </c>
      <c r="B6" s="11">
        <v>4300000</v>
      </c>
      <c r="C6" s="11">
        <v>4300000</v>
      </c>
      <c r="D6" s="11">
        <v>1500000</v>
      </c>
      <c r="E6" s="11"/>
      <c r="F6" s="11"/>
      <c r="G6" s="11"/>
      <c r="H6" s="11">
        <f>B6+E6</f>
        <v>4300000</v>
      </c>
      <c r="I6" s="11">
        <f>C6+F6</f>
        <v>4300000</v>
      </c>
      <c r="J6" s="11">
        <f>D6+G6</f>
        <v>1500000</v>
      </c>
      <c r="K6" s="132"/>
    </row>
    <row r="7" spans="1:11" s="47" customFormat="1" ht="15.75">
      <c r="A7" s="30" t="s">
        <v>215</v>
      </c>
      <c r="B7" s="11">
        <f aca="true" t="shared" si="0" ref="B7:J7">SUM(B8:B13)</f>
        <v>78818816</v>
      </c>
      <c r="C7" s="11">
        <f t="shared" si="0"/>
        <v>78818816</v>
      </c>
      <c r="D7" s="11">
        <f t="shared" si="0"/>
        <v>4560984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78818816</v>
      </c>
      <c r="I7" s="11">
        <f t="shared" si="0"/>
        <v>78818816</v>
      </c>
      <c r="J7" s="11">
        <f t="shared" si="0"/>
        <v>4560984</v>
      </c>
      <c r="K7" s="132"/>
    </row>
    <row r="8" spans="1:11" ht="15.75">
      <c r="A8" s="9" t="s">
        <v>1056</v>
      </c>
      <c r="B8" s="6">
        <v>78818816</v>
      </c>
      <c r="C8" s="6">
        <v>78818816</v>
      </c>
      <c r="D8" s="6">
        <v>3873164</v>
      </c>
      <c r="E8" s="6"/>
      <c r="F8" s="6"/>
      <c r="G8" s="6"/>
      <c r="H8" s="392">
        <f aca="true" t="shared" si="1" ref="H8:H33">B8+E8</f>
        <v>78818816</v>
      </c>
      <c r="I8" s="392">
        <f aca="true" t="shared" si="2" ref="I8:I13">C8+F8</f>
        <v>78818816</v>
      </c>
      <c r="J8" s="392">
        <f aca="true" t="shared" si="3" ref="J8:J33">D8+G8</f>
        <v>3873164</v>
      </c>
      <c r="K8" s="25"/>
    </row>
    <row r="9" spans="1:11" ht="15.75" hidden="1">
      <c r="A9" s="9"/>
      <c r="B9" s="6"/>
      <c r="C9" s="6"/>
      <c r="D9" s="6"/>
      <c r="E9" s="6"/>
      <c r="F9" s="6"/>
      <c r="G9" s="6"/>
      <c r="H9" s="392">
        <f t="shared" si="1"/>
        <v>0</v>
      </c>
      <c r="I9" s="392">
        <f t="shared" si="2"/>
        <v>0</v>
      </c>
      <c r="J9" s="392">
        <f t="shared" si="3"/>
        <v>0</v>
      </c>
      <c r="K9" s="25"/>
    </row>
    <row r="10" spans="1:11" ht="15.75">
      <c r="A10" s="9" t="s">
        <v>1063</v>
      </c>
      <c r="B10" s="6"/>
      <c r="C10" s="6"/>
      <c r="D10" s="6">
        <f>175875+150000</f>
        <v>325875</v>
      </c>
      <c r="E10" s="6"/>
      <c r="F10" s="6"/>
      <c r="G10" s="6"/>
      <c r="H10" s="392">
        <f t="shared" si="1"/>
        <v>0</v>
      </c>
      <c r="I10" s="392">
        <f t="shared" si="2"/>
        <v>0</v>
      </c>
      <c r="J10" s="392">
        <f t="shared" si="3"/>
        <v>325875</v>
      </c>
      <c r="K10" s="25"/>
    </row>
    <row r="11" spans="1:11" ht="15.75">
      <c r="A11" s="9" t="s">
        <v>1064</v>
      </c>
      <c r="B11" s="6"/>
      <c r="C11" s="6"/>
      <c r="D11" s="6">
        <v>361945</v>
      </c>
      <c r="E11" s="6"/>
      <c r="F11" s="6"/>
      <c r="G11" s="6"/>
      <c r="H11" s="392">
        <f t="shared" si="1"/>
        <v>0</v>
      </c>
      <c r="I11" s="392">
        <f t="shared" si="2"/>
        <v>0</v>
      </c>
      <c r="J11" s="392">
        <f t="shared" si="3"/>
        <v>361945</v>
      </c>
      <c r="K11" s="25"/>
    </row>
    <row r="12" spans="1:11" ht="15.75" hidden="1">
      <c r="A12" s="9"/>
      <c r="B12" s="6"/>
      <c r="C12" s="6"/>
      <c r="D12" s="6"/>
      <c r="E12" s="6"/>
      <c r="F12" s="6"/>
      <c r="G12" s="6"/>
      <c r="H12" s="392">
        <f t="shared" si="1"/>
        <v>0</v>
      </c>
      <c r="I12" s="392">
        <f t="shared" si="2"/>
        <v>0</v>
      </c>
      <c r="J12" s="392">
        <f t="shared" si="3"/>
        <v>0</v>
      </c>
      <c r="K12" s="25"/>
    </row>
    <row r="13" spans="1:11" ht="15.75" hidden="1">
      <c r="A13" s="63"/>
      <c r="B13" s="6"/>
      <c r="C13" s="6"/>
      <c r="D13" s="6"/>
      <c r="E13" s="6"/>
      <c r="F13" s="6"/>
      <c r="G13" s="6"/>
      <c r="H13" s="392">
        <f t="shared" si="1"/>
        <v>0</v>
      </c>
      <c r="I13" s="392">
        <f t="shared" si="2"/>
        <v>0</v>
      </c>
      <c r="J13" s="392">
        <f t="shared" si="3"/>
        <v>0</v>
      </c>
      <c r="K13" s="25"/>
    </row>
    <row r="14" spans="1:11" ht="15.75" hidden="1">
      <c r="A14" s="63"/>
      <c r="B14" s="6"/>
      <c r="C14" s="6"/>
      <c r="D14" s="6"/>
      <c r="E14" s="6"/>
      <c r="F14" s="6"/>
      <c r="G14" s="6"/>
      <c r="H14" s="11">
        <f t="shared" si="1"/>
        <v>0</v>
      </c>
      <c r="I14" s="11">
        <f aca="true" t="shared" si="4" ref="I14:I33">C14+F14</f>
        <v>0</v>
      </c>
      <c r="J14" s="11">
        <f t="shared" si="3"/>
        <v>0</v>
      </c>
      <c r="K14" s="25"/>
    </row>
    <row r="15" spans="1:11" ht="15.75" hidden="1">
      <c r="A15" s="63"/>
      <c r="B15" s="6"/>
      <c r="C15" s="6"/>
      <c r="D15" s="6"/>
      <c r="E15" s="6"/>
      <c r="F15" s="6"/>
      <c r="G15" s="6"/>
      <c r="H15" s="11">
        <f t="shared" si="1"/>
        <v>0</v>
      </c>
      <c r="I15" s="11">
        <f t="shared" si="4"/>
        <v>0</v>
      </c>
      <c r="J15" s="11">
        <f t="shared" si="3"/>
        <v>0</v>
      </c>
      <c r="K15" s="25"/>
    </row>
    <row r="16" spans="1:11" ht="15.75" hidden="1">
      <c r="A16" s="63"/>
      <c r="B16" s="6"/>
      <c r="C16" s="6"/>
      <c r="D16" s="6"/>
      <c r="E16" s="6"/>
      <c r="F16" s="6"/>
      <c r="G16" s="6"/>
      <c r="H16" s="11">
        <f t="shared" si="1"/>
        <v>0</v>
      </c>
      <c r="I16" s="11">
        <f t="shared" si="4"/>
        <v>0</v>
      </c>
      <c r="J16" s="11">
        <f t="shared" si="3"/>
        <v>0</v>
      </c>
      <c r="K16" s="25"/>
    </row>
    <row r="17" spans="1:11" ht="15.75" hidden="1">
      <c r="A17" s="63"/>
      <c r="B17" s="6"/>
      <c r="C17" s="6"/>
      <c r="D17" s="6"/>
      <c r="E17" s="6"/>
      <c r="F17" s="6"/>
      <c r="G17" s="6"/>
      <c r="H17" s="11">
        <f t="shared" si="1"/>
        <v>0</v>
      </c>
      <c r="I17" s="11">
        <f t="shared" si="4"/>
        <v>0</v>
      </c>
      <c r="J17" s="11">
        <f t="shared" si="3"/>
        <v>0</v>
      </c>
      <c r="K17" s="25"/>
    </row>
    <row r="18" spans="1:11" ht="15.75" hidden="1">
      <c r="A18" s="63"/>
      <c r="B18" s="6"/>
      <c r="C18" s="6"/>
      <c r="D18" s="6"/>
      <c r="E18" s="6"/>
      <c r="F18" s="6"/>
      <c r="G18" s="6"/>
      <c r="H18" s="11">
        <f t="shared" si="1"/>
        <v>0</v>
      </c>
      <c r="I18" s="11">
        <f t="shared" si="4"/>
        <v>0</v>
      </c>
      <c r="J18" s="11">
        <f t="shared" si="3"/>
        <v>0</v>
      </c>
      <c r="K18" s="25"/>
    </row>
    <row r="19" spans="1:11" s="47" customFormat="1" ht="15.75">
      <c r="A19" s="30" t="s">
        <v>216</v>
      </c>
      <c r="B19" s="11">
        <f>B20+B21</f>
        <v>0</v>
      </c>
      <c r="C19" s="11">
        <f>C20+C21</f>
        <v>0</v>
      </c>
      <c r="D19" s="11">
        <f>D20+D21</f>
        <v>0</v>
      </c>
      <c r="E19" s="11"/>
      <c r="F19" s="11"/>
      <c r="G19" s="11">
        <f>G20+G21</f>
        <v>0</v>
      </c>
      <c r="H19" s="11">
        <f t="shared" si="1"/>
        <v>0</v>
      </c>
      <c r="I19" s="11">
        <f t="shared" si="4"/>
        <v>0</v>
      </c>
      <c r="J19" s="11">
        <f t="shared" si="3"/>
        <v>0</v>
      </c>
      <c r="K19" s="132"/>
    </row>
    <row r="20" spans="1:11" ht="15.75" hidden="1">
      <c r="A20" s="63"/>
      <c r="B20" s="6"/>
      <c r="C20" s="6"/>
      <c r="D20" s="6"/>
      <c r="E20" s="6"/>
      <c r="F20" s="6"/>
      <c r="G20" s="6"/>
      <c r="H20" s="11">
        <f t="shared" si="1"/>
        <v>0</v>
      </c>
      <c r="I20" s="11">
        <f t="shared" si="4"/>
        <v>0</v>
      </c>
      <c r="J20" s="11">
        <f t="shared" si="3"/>
        <v>0</v>
      </c>
      <c r="K20" s="25"/>
    </row>
    <row r="21" spans="1:11" ht="15.75" hidden="1">
      <c r="A21" s="63"/>
      <c r="B21" s="6"/>
      <c r="C21" s="6"/>
      <c r="D21" s="6"/>
      <c r="E21" s="6"/>
      <c r="F21" s="6"/>
      <c r="G21" s="6"/>
      <c r="H21" s="11">
        <f t="shared" si="1"/>
        <v>0</v>
      </c>
      <c r="I21" s="11">
        <f t="shared" si="4"/>
        <v>0</v>
      </c>
      <c r="J21" s="11">
        <f t="shared" si="3"/>
        <v>0</v>
      </c>
      <c r="K21" s="25"/>
    </row>
    <row r="22" spans="1:11" s="47" customFormat="1" ht="15.75">
      <c r="A22" s="30" t="s">
        <v>217</v>
      </c>
      <c r="B22" s="11">
        <f>B23+B24+B25+B26+B27+B28</f>
        <v>6041827</v>
      </c>
      <c r="C22" s="11">
        <f>C23+C24+C25+C26+C27+C28</f>
        <v>17921927</v>
      </c>
      <c r="D22" s="11">
        <f>D23+D24+D25+D26+D27+D28</f>
        <v>13170797</v>
      </c>
      <c r="E22" s="11">
        <f>E23+E24+E25+E28</f>
        <v>0</v>
      </c>
      <c r="F22" s="11">
        <f>F23+F24+F25+F28</f>
        <v>78740</v>
      </c>
      <c r="G22" s="11">
        <f>G23+G24+G25+G28</f>
        <v>78738</v>
      </c>
      <c r="H22" s="11">
        <f t="shared" si="1"/>
        <v>6041827</v>
      </c>
      <c r="I22" s="11">
        <f t="shared" si="4"/>
        <v>18000667</v>
      </c>
      <c r="J22" s="11">
        <f t="shared" si="3"/>
        <v>13249535</v>
      </c>
      <c r="K22" s="132"/>
    </row>
    <row r="23" spans="1:11" ht="15.75">
      <c r="A23" s="9" t="s">
        <v>1057</v>
      </c>
      <c r="B23" s="6">
        <v>6041827</v>
      </c>
      <c r="C23" s="6">
        <v>6041827</v>
      </c>
      <c r="D23" s="6">
        <f>1398000+555000+2416143</f>
        <v>4369143</v>
      </c>
      <c r="E23" s="6"/>
      <c r="F23" s="6"/>
      <c r="G23" s="6"/>
      <c r="H23" s="392">
        <f t="shared" si="1"/>
        <v>6041827</v>
      </c>
      <c r="I23" s="392">
        <f t="shared" si="4"/>
        <v>6041827</v>
      </c>
      <c r="J23" s="392">
        <f t="shared" si="3"/>
        <v>4369143</v>
      </c>
      <c r="K23" s="25"/>
    </row>
    <row r="24" spans="1:11" ht="15.75">
      <c r="A24" s="63" t="s">
        <v>1062</v>
      </c>
      <c r="B24" s="6"/>
      <c r="C24" s="6">
        <v>8780000</v>
      </c>
      <c r="D24" s="6">
        <v>8780000</v>
      </c>
      <c r="E24" s="6"/>
      <c r="F24" s="6"/>
      <c r="G24" s="6"/>
      <c r="H24" s="392">
        <f t="shared" si="1"/>
        <v>0</v>
      </c>
      <c r="I24" s="392">
        <f t="shared" si="4"/>
        <v>8780000</v>
      </c>
      <c r="J24" s="392">
        <f t="shared" si="3"/>
        <v>8780000</v>
      </c>
      <c r="K24" s="25"/>
    </row>
    <row r="25" spans="1:11" ht="15.75">
      <c r="A25" s="63" t="s">
        <v>1069</v>
      </c>
      <c r="B25" s="6"/>
      <c r="C25" s="6">
        <v>0</v>
      </c>
      <c r="D25" s="6">
        <v>21654</v>
      </c>
      <c r="E25" s="6"/>
      <c r="F25" s="6">
        <v>78740</v>
      </c>
      <c r="G25" s="6">
        <v>78738</v>
      </c>
      <c r="H25" s="392">
        <f t="shared" si="1"/>
        <v>0</v>
      </c>
      <c r="I25" s="392">
        <f t="shared" si="4"/>
        <v>78740</v>
      </c>
      <c r="J25" s="392">
        <f t="shared" si="3"/>
        <v>100392</v>
      </c>
      <c r="K25" s="25"/>
    </row>
    <row r="26" spans="1:11" ht="15.75">
      <c r="A26" s="63" t="s">
        <v>1066</v>
      </c>
      <c r="B26" s="6"/>
      <c r="C26" s="6">
        <v>3100100</v>
      </c>
      <c r="D26" s="6"/>
      <c r="E26" s="6"/>
      <c r="F26" s="6"/>
      <c r="G26" s="6"/>
      <c r="H26" s="392"/>
      <c r="I26" s="392">
        <f t="shared" si="4"/>
        <v>3100100</v>
      </c>
      <c r="J26" s="392">
        <f t="shared" si="3"/>
        <v>0</v>
      </c>
      <c r="K26" s="25"/>
    </row>
    <row r="27" spans="1:11" ht="15.75" hidden="1">
      <c r="A27" s="63"/>
      <c r="B27" s="6"/>
      <c r="C27" s="6"/>
      <c r="D27" s="6"/>
      <c r="E27" s="6"/>
      <c r="F27" s="6"/>
      <c r="G27" s="6"/>
      <c r="H27" s="11"/>
      <c r="I27" s="11"/>
      <c r="J27" s="11"/>
      <c r="K27" s="25"/>
    </row>
    <row r="28" spans="1:11" ht="15.75" hidden="1">
      <c r="A28" s="63"/>
      <c r="B28" s="6"/>
      <c r="C28" s="6"/>
      <c r="D28" s="6"/>
      <c r="E28" s="6"/>
      <c r="F28" s="6"/>
      <c r="G28" s="6"/>
      <c r="H28" s="11">
        <f t="shared" si="1"/>
        <v>0</v>
      </c>
      <c r="I28" s="11">
        <f t="shared" si="4"/>
        <v>0</v>
      </c>
      <c r="J28" s="11">
        <f t="shared" si="3"/>
        <v>0</v>
      </c>
      <c r="K28" s="25"/>
    </row>
    <row r="29" spans="1:11" ht="15.75" hidden="1">
      <c r="A29" s="63"/>
      <c r="B29" s="6"/>
      <c r="C29" s="6"/>
      <c r="D29" s="6"/>
      <c r="E29" s="6"/>
      <c r="F29" s="6"/>
      <c r="G29" s="6"/>
      <c r="H29" s="11">
        <f t="shared" si="1"/>
        <v>0</v>
      </c>
      <c r="I29" s="11">
        <f t="shared" si="4"/>
        <v>0</v>
      </c>
      <c r="J29" s="11">
        <f t="shared" si="3"/>
        <v>0</v>
      </c>
      <c r="K29" s="25"/>
    </row>
    <row r="30" spans="1:11" s="47" customFormat="1" ht="15.75">
      <c r="A30" s="30" t="s">
        <v>218</v>
      </c>
      <c r="B30" s="11">
        <v>0</v>
      </c>
      <c r="C30" s="11"/>
      <c r="D30" s="11"/>
      <c r="E30" s="11"/>
      <c r="F30" s="11"/>
      <c r="G30" s="11"/>
      <c r="H30" s="11">
        <f t="shared" si="1"/>
        <v>0</v>
      </c>
      <c r="I30" s="11">
        <f t="shared" si="4"/>
        <v>0</v>
      </c>
      <c r="J30" s="11">
        <f t="shared" si="3"/>
        <v>0</v>
      </c>
      <c r="K30" s="132"/>
    </row>
    <row r="31" spans="1:11" s="47" customFormat="1" ht="15.75">
      <c r="A31" s="30" t="s">
        <v>219</v>
      </c>
      <c r="B31" s="11">
        <v>0</v>
      </c>
      <c r="C31" s="11">
        <v>0</v>
      </c>
      <c r="D31" s="11">
        <v>0</v>
      </c>
      <c r="E31" s="11"/>
      <c r="F31" s="11"/>
      <c r="G31" s="11"/>
      <c r="H31" s="11">
        <f t="shared" si="1"/>
        <v>0</v>
      </c>
      <c r="I31" s="11">
        <f t="shared" si="4"/>
        <v>0</v>
      </c>
      <c r="J31" s="11">
        <f t="shared" si="3"/>
        <v>0</v>
      </c>
      <c r="K31" s="132"/>
    </row>
    <row r="32" spans="1:11" s="47" customFormat="1" ht="15.75">
      <c r="A32" s="30" t="s">
        <v>586</v>
      </c>
      <c r="B32" s="11">
        <v>24073373</v>
      </c>
      <c r="C32" s="11">
        <v>27281000</v>
      </c>
      <c r="D32" s="11">
        <v>4369623</v>
      </c>
      <c r="E32" s="11"/>
      <c r="F32" s="11">
        <v>21260</v>
      </c>
      <c r="G32" s="11">
        <v>21260</v>
      </c>
      <c r="H32" s="11">
        <f t="shared" si="1"/>
        <v>24073373</v>
      </c>
      <c r="I32" s="11">
        <f t="shared" si="4"/>
        <v>27302260</v>
      </c>
      <c r="J32" s="11">
        <f t="shared" si="3"/>
        <v>4390883</v>
      </c>
      <c r="K32" s="132"/>
    </row>
    <row r="33" spans="1:11" s="1" customFormat="1" ht="15.75">
      <c r="A33" s="37" t="s">
        <v>80</v>
      </c>
      <c r="B33" s="10">
        <f aca="true" t="shared" si="5" ref="B33:G33">B6+B7+B19+B22+B30+B31+B32</f>
        <v>113234016</v>
      </c>
      <c r="C33" s="10">
        <f t="shared" si="5"/>
        <v>128321743</v>
      </c>
      <c r="D33" s="10">
        <f t="shared" si="5"/>
        <v>23601404</v>
      </c>
      <c r="E33" s="10">
        <f t="shared" si="5"/>
        <v>0</v>
      </c>
      <c r="F33" s="10">
        <f t="shared" si="5"/>
        <v>100000</v>
      </c>
      <c r="G33" s="10">
        <f t="shared" si="5"/>
        <v>99998</v>
      </c>
      <c r="H33" s="11">
        <f t="shared" si="1"/>
        <v>113234016</v>
      </c>
      <c r="I33" s="11">
        <f t="shared" si="4"/>
        <v>128421743</v>
      </c>
      <c r="J33" s="11">
        <f t="shared" si="3"/>
        <v>23701402</v>
      </c>
      <c r="K33" s="114"/>
    </row>
    <row r="35" ht="15.75" hidden="1"/>
    <row r="36" ht="15.75" hidden="1"/>
    <row r="37" spans="1:11" ht="78.75">
      <c r="A37" s="4" t="s">
        <v>11</v>
      </c>
      <c r="B37" s="12" t="s">
        <v>236</v>
      </c>
      <c r="C37" s="12" t="s">
        <v>272</v>
      </c>
      <c r="D37" s="12" t="s">
        <v>244</v>
      </c>
      <c r="E37" s="12" t="s">
        <v>238</v>
      </c>
      <c r="F37" s="12" t="s">
        <v>239</v>
      </c>
      <c r="G37" s="12" t="s">
        <v>240</v>
      </c>
      <c r="H37" s="78" t="s">
        <v>241</v>
      </c>
      <c r="I37" s="78" t="s">
        <v>242</v>
      </c>
      <c r="J37" s="78" t="s">
        <v>243</v>
      </c>
      <c r="K37" s="25"/>
    </row>
    <row r="38" spans="1:11" s="47" customFormat="1" ht="15.75">
      <c r="A38" s="4" t="s">
        <v>211</v>
      </c>
      <c r="B38" s="133">
        <f>B41+B44+B45+B39+B40+B42+B43</f>
        <v>37155686</v>
      </c>
      <c r="C38" s="133">
        <f>C41+C44+C45+C39+C40+C42+C43</f>
        <v>95731132</v>
      </c>
      <c r="D38" s="133">
        <f>D41+D44+D45+D39+D40+D42+D43</f>
        <v>17699658</v>
      </c>
      <c r="E38" s="133">
        <f>SUM(E41)</f>
        <v>0</v>
      </c>
      <c r="F38" s="133">
        <f>SUM(F41)</f>
        <v>0</v>
      </c>
      <c r="G38" s="133">
        <f>SUM(G41)</f>
        <v>0</v>
      </c>
      <c r="H38" s="11">
        <f aca="true" t="shared" si="6" ref="H38:J49">B38+E38</f>
        <v>37155686</v>
      </c>
      <c r="I38" s="11">
        <f t="shared" si="6"/>
        <v>95731132</v>
      </c>
      <c r="J38" s="11">
        <f t="shared" si="6"/>
        <v>17699658</v>
      </c>
      <c r="K38" s="134"/>
    </row>
    <row r="39" spans="1:11" ht="15.75">
      <c r="A39" s="9" t="s">
        <v>1065</v>
      </c>
      <c r="B39" s="393"/>
      <c r="C39" s="393">
        <f>32385000+2306142</f>
        <v>34691142</v>
      </c>
      <c r="D39" s="393"/>
      <c r="E39" s="393"/>
      <c r="F39" s="393"/>
      <c r="G39" s="393"/>
      <c r="H39" s="6"/>
      <c r="I39" s="6"/>
      <c r="J39" s="6"/>
      <c r="K39" s="394"/>
    </row>
    <row r="40" spans="1:11" ht="15.75">
      <c r="A40" s="9" t="s">
        <v>1067</v>
      </c>
      <c r="B40" s="393"/>
      <c r="C40" s="393">
        <v>24865304</v>
      </c>
      <c r="D40" s="393"/>
      <c r="E40" s="393"/>
      <c r="F40" s="393"/>
      <c r="G40" s="393"/>
      <c r="H40" s="6"/>
      <c r="I40" s="6"/>
      <c r="J40" s="6"/>
      <c r="K40" s="394"/>
    </row>
    <row r="41" spans="1:11" ht="15.75">
      <c r="A41" s="26" t="s">
        <v>1058</v>
      </c>
      <c r="B41" s="6">
        <v>8198939</v>
      </c>
      <c r="C41" s="6">
        <f>8198939-981000</f>
        <v>7217939</v>
      </c>
      <c r="D41" s="6">
        <v>206700</v>
      </c>
      <c r="E41" s="6"/>
      <c r="F41" s="6"/>
      <c r="G41" s="6"/>
      <c r="H41" s="392">
        <f t="shared" si="6"/>
        <v>8198939</v>
      </c>
      <c r="I41" s="392">
        <f t="shared" si="6"/>
        <v>7217939</v>
      </c>
      <c r="J41" s="392">
        <f t="shared" si="6"/>
        <v>206700</v>
      </c>
      <c r="K41" s="25"/>
    </row>
    <row r="42" spans="1:11" ht="15.75">
      <c r="A42" s="26" t="s">
        <v>1058</v>
      </c>
      <c r="B42" s="6"/>
      <c r="C42" s="6"/>
      <c r="D42" s="6">
        <f>490500+274680+987278</f>
        <v>1752458</v>
      </c>
      <c r="E42" s="6"/>
      <c r="F42" s="6"/>
      <c r="G42" s="6"/>
      <c r="H42" s="392"/>
      <c r="I42" s="392"/>
      <c r="J42" s="392"/>
      <c r="K42" s="25"/>
    </row>
    <row r="43" spans="1:11" ht="15.75" hidden="1">
      <c r="A43" s="26" t="s">
        <v>1068</v>
      </c>
      <c r="B43" s="6"/>
      <c r="C43" s="6"/>
      <c r="D43" s="6"/>
      <c r="E43" s="6"/>
      <c r="F43" s="6"/>
      <c r="G43" s="6"/>
      <c r="H43" s="392"/>
      <c r="I43" s="392"/>
      <c r="J43" s="392"/>
      <c r="K43" s="25"/>
    </row>
    <row r="44" spans="1:11" ht="15.75">
      <c r="A44" s="26" t="s">
        <v>1059</v>
      </c>
      <c r="B44" s="6">
        <v>15323827</v>
      </c>
      <c r="C44" s="6">
        <v>15323827</v>
      </c>
      <c r="D44" s="6">
        <v>15740500</v>
      </c>
      <c r="E44" s="6"/>
      <c r="F44" s="6"/>
      <c r="G44" s="6"/>
      <c r="H44" s="392">
        <f t="shared" si="6"/>
        <v>15323827</v>
      </c>
      <c r="I44" s="392">
        <f t="shared" si="6"/>
        <v>15323827</v>
      </c>
      <c r="J44" s="392">
        <f t="shared" si="6"/>
        <v>15740500</v>
      </c>
      <c r="K44" s="25"/>
    </row>
    <row r="45" spans="1:11" ht="15.75">
      <c r="A45" s="26" t="s">
        <v>1060</v>
      </c>
      <c r="B45" s="6">
        <v>13632920</v>
      </c>
      <c r="C45" s="6">
        <v>13632920</v>
      </c>
      <c r="D45" s="6"/>
      <c r="E45" s="6"/>
      <c r="F45" s="6"/>
      <c r="G45" s="6"/>
      <c r="H45" s="392">
        <f t="shared" si="6"/>
        <v>13632920</v>
      </c>
      <c r="I45" s="392">
        <f t="shared" si="6"/>
        <v>13632920</v>
      </c>
      <c r="J45" s="392">
        <f t="shared" si="6"/>
        <v>0</v>
      </c>
      <c r="K45" s="25"/>
    </row>
    <row r="46" spans="1:11" s="47" customFormat="1" ht="31.5">
      <c r="A46" s="22" t="s">
        <v>1061</v>
      </c>
      <c r="B46" s="11"/>
      <c r="C46" s="11">
        <v>981000</v>
      </c>
      <c r="D46" s="11">
        <v>981000</v>
      </c>
      <c r="E46" s="11"/>
      <c r="F46" s="11"/>
      <c r="G46" s="11"/>
      <c r="H46" s="11">
        <f t="shared" si="6"/>
        <v>0</v>
      </c>
      <c r="I46" s="11">
        <f t="shared" si="6"/>
        <v>981000</v>
      </c>
      <c r="J46" s="11">
        <f t="shared" si="6"/>
        <v>981000</v>
      </c>
      <c r="K46" s="132"/>
    </row>
    <row r="47" spans="1:11" s="47" customFormat="1" ht="15.75">
      <c r="A47" s="4" t="s">
        <v>212</v>
      </c>
      <c r="B47" s="11"/>
      <c r="C47" s="11"/>
      <c r="D47" s="11"/>
      <c r="E47" s="11"/>
      <c r="F47" s="11"/>
      <c r="G47" s="11"/>
      <c r="H47" s="11">
        <f t="shared" si="6"/>
        <v>0</v>
      </c>
      <c r="I47" s="11">
        <f t="shared" si="6"/>
        <v>0</v>
      </c>
      <c r="J47" s="11">
        <f t="shared" si="6"/>
        <v>0</v>
      </c>
      <c r="K47" s="132"/>
    </row>
    <row r="48" spans="1:11" s="47" customFormat="1" ht="15.75">
      <c r="A48" s="4" t="s">
        <v>213</v>
      </c>
      <c r="B48" s="11">
        <v>10032034</v>
      </c>
      <c r="C48" s="11">
        <v>26112274</v>
      </c>
      <c r="D48" s="11">
        <v>5043778</v>
      </c>
      <c r="E48" s="11"/>
      <c r="F48" s="11"/>
      <c r="G48" s="11"/>
      <c r="H48" s="11">
        <f t="shared" si="6"/>
        <v>10032034</v>
      </c>
      <c r="I48" s="11">
        <f t="shared" si="6"/>
        <v>26112274</v>
      </c>
      <c r="J48" s="11">
        <f t="shared" si="6"/>
        <v>5043778</v>
      </c>
      <c r="K48" s="132"/>
    </row>
    <row r="49" spans="1:11" s="1" customFormat="1" ht="15.75">
      <c r="A49" s="37" t="s">
        <v>15</v>
      </c>
      <c r="B49" s="10">
        <f>B38+B46+B48+B47</f>
        <v>47187720</v>
      </c>
      <c r="C49" s="10">
        <f>C38+C46+C48+C47</f>
        <v>122824406</v>
      </c>
      <c r="D49" s="10">
        <f>D38+D46+D48+D47</f>
        <v>23724436</v>
      </c>
      <c r="E49" s="10">
        <f>SUM(E41:E48)</f>
        <v>0</v>
      </c>
      <c r="F49" s="10">
        <f>SUM(F41:F48)</f>
        <v>0</v>
      </c>
      <c r="G49" s="10">
        <f>SUM(G41:G48)</f>
        <v>0</v>
      </c>
      <c r="H49" s="11">
        <f t="shared" si="6"/>
        <v>47187720</v>
      </c>
      <c r="I49" s="11">
        <f t="shared" si="6"/>
        <v>122824406</v>
      </c>
      <c r="J49" s="11">
        <f t="shared" si="6"/>
        <v>23724436</v>
      </c>
      <c r="K49" s="114"/>
    </row>
    <row r="52" spans="1:11" ht="86.25" customHeight="1">
      <c r="A52" s="413" t="s">
        <v>1070</v>
      </c>
      <c r="B52" s="413"/>
      <c r="C52" s="413"/>
      <c r="D52" s="413"/>
      <c r="E52" s="413"/>
      <c r="F52" s="413"/>
      <c r="G52" s="413"/>
      <c r="H52" s="413"/>
      <c r="I52" s="413"/>
      <c r="J52" s="301"/>
      <c r="K52" s="301"/>
    </row>
    <row r="54" spans="1:13" s="85" customFormat="1" ht="93.75" customHeight="1">
      <c r="A54" s="121" t="s">
        <v>11</v>
      </c>
      <c r="B54" s="122" t="s">
        <v>16</v>
      </c>
      <c r="C54" s="122"/>
      <c r="D54" s="123"/>
      <c r="E54" s="151"/>
      <c r="F54" s="151"/>
      <c r="G54" s="151"/>
      <c r="H54" s="123"/>
      <c r="I54" s="123"/>
      <c r="J54" s="123"/>
      <c r="K54" s="151"/>
      <c r="L54" s="151"/>
      <c r="M54" s="152"/>
    </row>
    <row r="55" spans="1:13" ht="15.75">
      <c r="A55" s="98" t="s">
        <v>129</v>
      </c>
      <c r="B55" s="6">
        <v>0</v>
      </c>
      <c r="C55" s="6">
        <v>0</v>
      </c>
      <c r="D55" s="83"/>
      <c r="E55" s="83"/>
      <c r="F55" s="83"/>
      <c r="G55" s="83"/>
      <c r="H55" s="83"/>
      <c r="I55" s="83"/>
      <c r="J55" s="83"/>
      <c r="K55" s="83"/>
      <c r="L55" s="25"/>
      <c r="M55" s="83"/>
    </row>
    <row r="56" spans="1:13" s="1" customFormat="1" ht="15.75">
      <c r="A56" s="22" t="s">
        <v>17</v>
      </c>
      <c r="B56" s="10">
        <f>SUM(B55)</f>
        <v>0</v>
      </c>
      <c r="C56" s="10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9" spans="2:7" ht="15.75">
      <c r="B59" s="2"/>
      <c r="C59" s="2"/>
      <c r="D59" s="2"/>
      <c r="E59" s="2"/>
      <c r="F59" s="2"/>
      <c r="G59" s="2"/>
    </row>
    <row r="60" spans="2:7" ht="15.75">
      <c r="B60" s="2"/>
      <c r="C60" s="2"/>
      <c r="D60" s="2"/>
      <c r="E60" s="2"/>
      <c r="F60" s="2"/>
      <c r="G60" s="2"/>
    </row>
    <row r="67" spans="1:7" ht="15.75">
      <c r="A67" s="135"/>
      <c r="B67" s="135"/>
      <c r="C67" s="135"/>
      <c r="D67" s="135"/>
      <c r="E67" s="23"/>
      <c r="F67" s="23"/>
      <c r="G67" s="23"/>
    </row>
    <row r="68" spans="1:7" ht="15.75">
      <c r="A68" s="25"/>
      <c r="B68" s="83"/>
      <c r="C68" s="83"/>
      <c r="D68" s="83"/>
      <c r="E68" s="83"/>
      <c r="F68" s="83"/>
      <c r="G68" s="83"/>
    </row>
  </sheetData>
  <sheetProtection/>
  <mergeCells count="3">
    <mergeCell ref="A2:J2"/>
    <mergeCell ref="A1:J1"/>
    <mergeCell ref="A52:I52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68" r:id="rId1"/>
  <headerFooter alignWithMargins="0">
    <oddHeader>&amp;C12. melléklet a  6/2019. (V.31.)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view="pageLayout" workbookViewId="0" topLeftCell="A1">
      <selection activeCell="E127" sqref="A1:F127"/>
    </sheetView>
  </sheetViews>
  <sheetFormatPr defaultColWidth="9.140625" defaultRowHeight="12.75"/>
  <cols>
    <col min="1" max="1" width="47.8515625" style="85" customWidth="1"/>
    <col min="2" max="2" width="17.7109375" style="95" customWidth="1"/>
    <col min="3" max="3" width="14.00390625" style="95" customWidth="1"/>
    <col min="4" max="4" width="16.7109375" style="95" customWidth="1"/>
    <col min="5" max="5" width="17.8515625" style="95" customWidth="1"/>
    <col min="6" max="6" width="12.8515625" style="96" hidden="1" customWidth="1"/>
    <col min="7" max="7" width="13.57421875" style="85" customWidth="1"/>
    <col min="8" max="8" width="20.7109375" style="85" customWidth="1"/>
    <col min="9" max="9" width="18.00390625" style="85" customWidth="1"/>
    <col min="10" max="16384" width="9.140625" style="85" customWidth="1"/>
  </cols>
  <sheetData>
    <row r="1" spans="1:7" s="33" customFormat="1" ht="14.25">
      <c r="A1" s="418" t="s">
        <v>81</v>
      </c>
      <c r="B1" s="419"/>
      <c r="C1" s="419"/>
      <c r="D1" s="419"/>
      <c r="E1" s="419"/>
      <c r="F1" s="419"/>
      <c r="G1" s="399"/>
    </row>
    <row r="2" spans="1:7" s="33" customFormat="1" ht="14.25">
      <c r="A2" s="418" t="s">
        <v>82</v>
      </c>
      <c r="B2" s="419"/>
      <c r="C2" s="419"/>
      <c r="D2" s="419"/>
      <c r="E2" s="419"/>
      <c r="F2" s="419"/>
      <c r="G2" s="399"/>
    </row>
    <row r="3" spans="1:7" s="33" customFormat="1" ht="14.25">
      <c r="A3" s="418" t="s">
        <v>938</v>
      </c>
      <c r="B3" s="418"/>
      <c r="C3" s="418"/>
      <c r="D3" s="418"/>
      <c r="E3" s="418"/>
      <c r="F3" s="418"/>
      <c r="G3" s="399"/>
    </row>
    <row r="4" spans="1:6" ht="15">
      <c r="A4" s="84"/>
      <c r="B4" s="90"/>
      <c r="C4" s="90"/>
      <c r="D4" s="90"/>
      <c r="E4" s="90"/>
      <c r="F4" s="91"/>
    </row>
    <row r="5" spans="1:6" s="87" customFormat="1" ht="15">
      <c r="A5" s="86"/>
      <c r="B5" s="92"/>
      <c r="C5" s="92"/>
      <c r="D5" s="92"/>
      <c r="E5" s="92"/>
      <c r="F5" s="93"/>
    </row>
    <row r="6" spans="1:7" s="84" customFormat="1" ht="15">
      <c r="A6" s="414" t="s">
        <v>1071</v>
      </c>
      <c r="B6" s="415"/>
      <c r="C6" s="415"/>
      <c r="D6" s="415"/>
      <c r="E6" s="415"/>
      <c r="F6" s="415"/>
      <c r="G6" s="401"/>
    </row>
    <row r="7" spans="1:7" s="84" customFormat="1" ht="15">
      <c r="A7" s="391"/>
      <c r="B7" s="400"/>
      <c r="C7" s="400"/>
      <c r="D7" s="400"/>
      <c r="E7" s="400"/>
      <c r="F7" s="400"/>
      <c r="G7" s="401"/>
    </row>
    <row r="8" spans="1:8" s="84" customFormat="1" ht="15">
      <c r="A8" s="414" t="s">
        <v>1072</v>
      </c>
      <c r="B8" s="415"/>
      <c r="C8" s="415"/>
      <c r="D8" s="415"/>
      <c r="E8" s="415"/>
      <c r="F8" s="415"/>
      <c r="G8" s="401"/>
      <c r="H8" s="401"/>
    </row>
    <row r="9" spans="1:8" s="84" customFormat="1" ht="15">
      <c r="A9" s="415"/>
      <c r="B9" s="415"/>
      <c r="C9" s="415"/>
      <c r="D9" s="415"/>
      <c r="E9" s="415"/>
      <c r="F9" s="415"/>
      <c r="G9" s="401"/>
      <c r="H9" s="401"/>
    </row>
    <row r="10" spans="1:8" s="84" customFormat="1" ht="15">
      <c r="A10" s="415"/>
      <c r="B10" s="415"/>
      <c r="C10" s="415"/>
      <c r="D10" s="415"/>
      <c r="E10" s="415"/>
      <c r="F10" s="415"/>
      <c r="G10" s="401"/>
      <c r="H10" s="401"/>
    </row>
    <row r="11" spans="1:8" s="395" customFormat="1" ht="15">
      <c r="A11" s="396" t="s">
        <v>1073</v>
      </c>
      <c r="B11" s="396"/>
      <c r="C11" s="396"/>
      <c r="D11" s="396"/>
      <c r="E11" s="396"/>
      <c r="F11" s="396"/>
      <c r="G11" s="397"/>
      <c r="H11" s="397"/>
    </row>
    <row r="12" spans="1:8" s="395" customFormat="1" ht="15">
      <c r="A12" s="396" t="s">
        <v>1074</v>
      </c>
      <c r="B12" s="396"/>
      <c r="C12" s="396"/>
      <c r="D12" s="396"/>
      <c r="E12" s="396"/>
      <c r="F12" s="396"/>
      <c r="G12" s="397"/>
      <c r="H12" s="397"/>
    </row>
    <row r="13" spans="1:8" s="395" customFormat="1" ht="33" customHeight="1">
      <c r="A13" s="420" t="s">
        <v>1075</v>
      </c>
      <c r="B13" s="415"/>
      <c r="C13" s="415"/>
      <c r="D13" s="415"/>
      <c r="E13" s="415"/>
      <c r="F13" s="396"/>
      <c r="G13" s="397"/>
      <c r="H13" s="397"/>
    </row>
    <row r="15" spans="1:5" ht="30">
      <c r="A15" s="398"/>
      <c r="B15" s="158" t="s">
        <v>273</v>
      </c>
      <c r="C15" s="158" t="s">
        <v>274</v>
      </c>
      <c r="D15" s="159" t="s">
        <v>275</v>
      </c>
      <c r="E15" s="94" t="s">
        <v>18</v>
      </c>
    </row>
    <row r="16" spans="1:5" ht="15">
      <c r="A16" s="202" t="s">
        <v>1076</v>
      </c>
      <c r="B16" s="295">
        <v>5219669</v>
      </c>
      <c r="C16" s="295">
        <v>5219669</v>
      </c>
      <c r="D16" s="295">
        <v>1710300</v>
      </c>
      <c r="E16" s="295">
        <v>3448287</v>
      </c>
    </row>
    <row r="17" spans="1:5" ht="30">
      <c r="A17" s="287" t="s">
        <v>1077</v>
      </c>
      <c r="B17" s="295">
        <v>1017835</v>
      </c>
      <c r="C17" s="295">
        <v>1017835</v>
      </c>
      <c r="D17" s="295">
        <v>337068</v>
      </c>
      <c r="E17" s="295">
        <v>667329</v>
      </c>
    </row>
    <row r="18" spans="1:5" ht="15">
      <c r="A18" s="202" t="s">
        <v>1078</v>
      </c>
      <c r="B18" s="295">
        <v>5700386</v>
      </c>
      <c r="C18" s="295">
        <v>5700386</v>
      </c>
      <c r="D18" s="295">
        <v>959421</v>
      </c>
      <c r="E18" s="295">
        <v>3744560</v>
      </c>
    </row>
    <row r="19" spans="1:5" ht="15">
      <c r="A19" s="202" t="s">
        <v>1079</v>
      </c>
      <c r="B19" s="295"/>
      <c r="C19" s="295"/>
      <c r="D19" s="295"/>
      <c r="E19" s="295"/>
    </row>
    <row r="20" spans="1:5" ht="15">
      <c r="A20" s="202" t="s">
        <v>1080</v>
      </c>
      <c r="B20" s="295"/>
      <c r="C20" s="295"/>
      <c r="D20" s="295"/>
      <c r="E20" s="295">
        <v>10147206</v>
      </c>
    </row>
    <row r="21" spans="1:5" ht="15">
      <c r="A21" s="202" t="s">
        <v>1081</v>
      </c>
      <c r="B21" s="295">
        <v>7673120</v>
      </c>
      <c r="C21" s="295">
        <v>7673120</v>
      </c>
      <c r="D21" s="295">
        <v>5548810</v>
      </c>
      <c r="E21" s="295">
        <v>2591540</v>
      </c>
    </row>
    <row r="22" spans="1:5" ht="15">
      <c r="A22" s="202" t="s">
        <v>1082</v>
      </c>
      <c r="B22" s="295">
        <v>19461260</v>
      </c>
      <c r="C22" s="295">
        <v>19461260</v>
      </c>
      <c r="D22" s="295">
        <v>19990435</v>
      </c>
      <c r="E22" s="295"/>
    </row>
    <row r="23" spans="1:5" ht="15">
      <c r="A23" s="202" t="s">
        <v>1083</v>
      </c>
      <c r="B23" s="295"/>
      <c r="C23" s="295"/>
      <c r="D23" s="295"/>
      <c r="E23" s="295">
        <v>23064223</v>
      </c>
    </row>
    <row r="24" spans="1:6" s="33" customFormat="1" ht="14.25">
      <c r="A24" s="335" t="s">
        <v>1084</v>
      </c>
      <c r="B24" s="297">
        <f>B16+B17+B18+B19+B20+B21+B22+B23</f>
        <v>39072270</v>
      </c>
      <c r="C24" s="297">
        <f>C16+C17+C18+C19+C20+C21+C22+C23</f>
        <v>39072270</v>
      </c>
      <c r="D24" s="297">
        <f>D16+D17+D18+D19+D20+D21+D22+D23</f>
        <v>28546034</v>
      </c>
      <c r="E24" s="297">
        <f>E16+E17+E18+E19+E20+E21+E22+E23</f>
        <v>43663145</v>
      </c>
      <c r="F24" s="96"/>
    </row>
    <row r="25" spans="1:5" ht="45">
      <c r="A25" s="324" t="s">
        <v>1088</v>
      </c>
      <c r="B25" s="295">
        <v>11340996</v>
      </c>
      <c r="C25" s="295">
        <v>11340996</v>
      </c>
      <c r="D25" s="295">
        <v>11336449</v>
      </c>
      <c r="E25" s="295">
        <v>10147206</v>
      </c>
    </row>
    <row r="26" spans="1:5" ht="45">
      <c r="A26" s="324" t="s">
        <v>1089</v>
      </c>
      <c r="B26" s="295">
        <v>25777661</v>
      </c>
      <c r="C26" s="295">
        <v>25777661</v>
      </c>
      <c r="D26" s="295">
        <v>25777661</v>
      </c>
      <c r="E26" s="295">
        <v>23064223</v>
      </c>
    </row>
    <row r="27" spans="1:5" ht="30">
      <c r="A27" s="321" t="s">
        <v>1090</v>
      </c>
      <c r="B27" s="295"/>
      <c r="C27" s="295"/>
      <c r="D27" s="295"/>
      <c r="E27" s="295"/>
    </row>
    <row r="28" spans="1:5" ht="30">
      <c r="A28" s="321" t="s">
        <v>1091</v>
      </c>
      <c r="B28" s="295"/>
      <c r="C28" s="295"/>
      <c r="D28" s="295"/>
      <c r="E28" s="295"/>
    </row>
    <row r="29" spans="1:5" ht="15">
      <c r="A29" s="202" t="s">
        <v>1085</v>
      </c>
      <c r="B29" s="295"/>
      <c r="C29" s="295"/>
      <c r="D29" s="295"/>
      <c r="E29" s="295">
        <v>709521</v>
      </c>
    </row>
    <row r="30" spans="1:5" ht="15">
      <c r="A30" s="324" t="s">
        <v>1092</v>
      </c>
      <c r="B30" s="295">
        <f>B25+B26+B27+B28+B29</f>
        <v>37118657</v>
      </c>
      <c r="C30" s="295">
        <f>C25+C26+C27+C28+C29</f>
        <v>37118657</v>
      </c>
      <c r="D30" s="295">
        <f>D25+D26+D27+D28+D29</f>
        <v>37114110</v>
      </c>
      <c r="E30" s="295">
        <f>E25+E26+E27+E28+E29</f>
        <v>33920950</v>
      </c>
    </row>
    <row r="31" spans="1:5" ht="31.5">
      <c r="A31" s="402" t="s">
        <v>1093</v>
      </c>
      <c r="B31" s="295">
        <v>1953613</v>
      </c>
      <c r="C31" s="295">
        <v>1953613</v>
      </c>
      <c r="D31" s="295"/>
      <c r="E31" s="295">
        <v>9742195</v>
      </c>
    </row>
    <row r="32" spans="1:6" s="33" customFormat="1" ht="15.75">
      <c r="A32" s="403" t="s">
        <v>1086</v>
      </c>
      <c r="B32" s="297">
        <f>B30+B31</f>
        <v>39072270</v>
      </c>
      <c r="C32" s="297">
        <f>C30+C31</f>
        <v>39072270</v>
      </c>
      <c r="D32" s="297">
        <f>D30+D31</f>
        <v>37114110</v>
      </c>
      <c r="E32" s="297">
        <f>E30+E31</f>
        <v>43663145</v>
      </c>
      <c r="F32" s="96"/>
    </row>
    <row r="51" spans="1:6" ht="15">
      <c r="A51" s="414" t="s">
        <v>1071</v>
      </c>
      <c r="B51" s="415"/>
      <c r="C51" s="415"/>
      <c r="D51" s="415"/>
      <c r="E51" s="415"/>
      <c r="F51" s="415"/>
    </row>
    <row r="52" spans="1:6" ht="15">
      <c r="A52" s="414" t="s">
        <v>1094</v>
      </c>
      <c r="B52" s="415"/>
      <c r="C52" s="415"/>
      <c r="D52" s="415"/>
      <c r="E52" s="415"/>
      <c r="F52" s="415"/>
    </row>
    <row r="53" spans="1:6" ht="15">
      <c r="A53" s="415"/>
      <c r="B53" s="415"/>
      <c r="C53" s="415"/>
      <c r="D53" s="415"/>
      <c r="E53" s="415"/>
      <c r="F53" s="415"/>
    </row>
    <row r="54" spans="1:6" ht="15">
      <c r="A54" s="415"/>
      <c r="B54" s="415"/>
      <c r="C54" s="415"/>
      <c r="D54" s="415"/>
      <c r="E54" s="415"/>
      <c r="F54" s="415"/>
    </row>
    <row r="55" spans="1:6" ht="15">
      <c r="A55" s="396" t="s">
        <v>1095</v>
      </c>
      <c r="B55" s="396"/>
      <c r="C55" s="396"/>
      <c r="D55" s="396"/>
      <c r="E55" s="396"/>
      <c r="F55" s="396"/>
    </row>
    <row r="56" spans="1:6" ht="15">
      <c r="A56" s="396"/>
      <c r="B56" s="396"/>
      <c r="C56" s="396"/>
      <c r="D56" s="396"/>
      <c r="E56" s="396"/>
      <c r="F56" s="396"/>
    </row>
    <row r="58" spans="1:5" ht="30">
      <c r="A58" s="398"/>
      <c r="B58" s="158" t="s">
        <v>273</v>
      </c>
      <c r="C58" s="158" t="s">
        <v>274</v>
      </c>
      <c r="D58" s="159" t="s">
        <v>275</v>
      </c>
      <c r="E58" s="94" t="s">
        <v>18</v>
      </c>
    </row>
    <row r="59" spans="1:5" ht="15">
      <c r="A59" s="202" t="s">
        <v>1076</v>
      </c>
      <c r="B59" s="295"/>
      <c r="C59" s="295"/>
      <c r="D59" s="295"/>
      <c r="E59" s="295"/>
    </row>
    <row r="60" spans="1:5" ht="30">
      <c r="A60" s="287" t="s">
        <v>1077</v>
      </c>
      <c r="B60" s="295"/>
      <c r="C60" s="295"/>
      <c r="D60" s="295"/>
      <c r="E60" s="295"/>
    </row>
    <row r="61" spans="1:5" ht="15">
      <c r="A61" s="202" t="s">
        <v>1078</v>
      </c>
      <c r="B61" s="295"/>
      <c r="C61" s="295"/>
      <c r="D61" s="295"/>
      <c r="E61" s="295"/>
    </row>
    <row r="62" spans="1:5" ht="15">
      <c r="A62" s="202" t="s">
        <v>1079</v>
      </c>
      <c r="B62" s="295"/>
      <c r="C62" s="295"/>
      <c r="D62" s="295"/>
      <c r="E62" s="295"/>
    </row>
    <row r="63" spans="1:5" ht="15">
      <c r="A63" s="202" t="s">
        <v>1080</v>
      </c>
      <c r="B63" s="295"/>
      <c r="C63" s="295"/>
      <c r="D63" s="295"/>
      <c r="E63" s="295"/>
    </row>
    <row r="64" spans="1:5" ht="15">
      <c r="A64" s="202" t="s">
        <v>1081</v>
      </c>
      <c r="B64" s="295">
        <v>100099896</v>
      </c>
      <c r="C64" s="295">
        <v>100099896</v>
      </c>
      <c r="D64" s="295">
        <f>3873164+194400+489510+129600</f>
        <v>4686674</v>
      </c>
      <c r="E64" s="295">
        <v>95413222</v>
      </c>
    </row>
    <row r="65" spans="1:5" ht="15">
      <c r="A65" s="202" t="s">
        <v>1082</v>
      </c>
      <c r="B65" s="295"/>
      <c r="C65" s="295"/>
      <c r="D65" s="295"/>
      <c r="E65" s="295"/>
    </row>
    <row r="66" spans="1:5" ht="15">
      <c r="A66" s="202" t="s">
        <v>1083</v>
      </c>
      <c r="B66" s="295"/>
      <c r="C66" s="295"/>
      <c r="D66" s="295"/>
      <c r="E66" s="295"/>
    </row>
    <row r="67" spans="1:5" ht="15">
      <c r="A67" s="335" t="s">
        <v>1084</v>
      </c>
      <c r="B67" s="297">
        <f>B59+B60+B61+B62+B63+B64+B65+B66</f>
        <v>100099896</v>
      </c>
      <c r="C67" s="297">
        <f>C59+C60+C61+C62+C63+C64+C65+C66</f>
        <v>100099896</v>
      </c>
      <c r="D67" s="297">
        <f>D59+D60+D61+D62+D63+D64+D65+D66</f>
        <v>4686674</v>
      </c>
      <c r="E67" s="297">
        <f>E59+E60+E61+E62+E63+E64+E65+E66</f>
        <v>95413222</v>
      </c>
    </row>
    <row r="68" spans="1:5" ht="45">
      <c r="A68" s="324" t="s">
        <v>1088</v>
      </c>
      <c r="B68" s="295"/>
      <c r="C68" s="295"/>
      <c r="D68" s="295"/>
      <c r="E68" s="295"/>
    </row>
    <row r="69" spans="1:5" ht="45">
      <c r="A69" s="324" t="s">
        <v>1089</v>
      </c>
      <c r="B69" s="295"/>
      <c r="C69" s="295"/>
      <c r="D69" s="295"/>
      <c r="E69" s="295"/>
    </row>
    <row r="70" spans="1:5" ht="30">
      <c r="A70" s="321" t="s">
        <v>1090</v>
      </c>
      <c r="B70" s="295"/>
      <c r="C70" s="295"/>
      <c r="D70" s="295"/>
      <c r="E70" s="295"/>
    </row>
    <row r="71" spans="1:5" ht="30">
      <c r="A71" s="321" t="s">
        <v>1091</v>
      </c>
      <c r="B71" s="295"/>
      <c r="C71" s="295"/>
      <c r="D71" s="295"/>
      <c r="E71" s="295"/>
    </row>
    <row r="72" spans="1:5" ht="15">
      <c r="A72" s="202" t="s">
        <v>1085</v>
      </c>
      <c r="B72" s="295"/>
      <c r="C72" s="295"/>
      <c r="D72" s="295"/>
      <c r="E72" s="295"/>
    </row>
    <row r="73" spans="1:5" ht="15">
      <c r="A73" s="324" t="s">
        <v>1092</v>
      </c>
      <c r="B73" s="295">
        <f>B68+B69+B70+B71</f>
        <v>0</v>
      </c>
      <c r="C73" s="295"/>
      <c r="D73" s="295"/>
      <c r="E73" s="295"/>
    </row>
    <row r="74" spans="1:5" ht="31.5">
      <c r="A74" s="402" t="s">
        <v>1093</v>
      </c>
      <c r="B74" s="295">
        <v>100099896</v>
      </c>
      <c r="C74" s="295">
        <v>100099896</v>
      </c>
      <c r="D74" s="295">
        <v>100099896</v>
      </c>
      <c r="E74" s="295">
        <v>95413222</v>
      </c>
    </row>
    <row r="75" spans="1:5" ht="15.75">
      <c r="A75" s="403" t="s">
        <v>1086</v>
      </c>
      <c r="B75" s="297">
        <f>B73+B74</f>
        <v>100099896</v>
      </c>
      <c r="C75" s="297">
        <f>C73+C74</f>
        <v>100099896</v>
      </c>
      <c r="D75" s="297">
        <f>D73+D74</f>
        <v>100099896</v>
      </c>
      <c r="E75" s="297">
        <f>E73+E74</f>
        <v>95413222</v>
      </c>
    </row>
    <row r="80" spans="1:6" ht="15">
      <c r="A80" s="414" t="s">
        <v>1071</v>
      </c>
      <c r="B80" s="415"/>
      <c r="C80" s="415"/>
      <c r="D80" s="415"/>
      <c r="E80" s="415"/>
      <c r="F80" s="415"/>
    </row>
    <row r="81" spans="1:6" ht="15">
      <c r="A81" s="416" t="s">
        <v>1096</v>
      </c>
      <c r="B81" s="417"/>
      <c r="C81" s="417"/>
      <c r="D81" s="417"/>
      <c r="E81" s="417"/>
      <c r="F81" s="400"/>
    </row>
    <row r="82" spans="1:6" ht="15">
      <c r="A82" s="396" t="s">
        <v>1087</v>
      </c>
      <c r="B82" s="396"/>
      <c r="C82" s="396"/>
      <c r="D82" s="396"/>
      <c r="E82" s="396"/>
      <c r="F82" s="396"/>
    </row>
    <row r="84" spans="1:5" ht="30">
      <c r="A84" s="398"/>
      <c r="B84" s="158" t="s">
        <v>273</v>
      </c>
      <c r="C84" s="158" t="s">
        <v>274</v>
      </c>
      <c r="D84" s="159" t="s">
        <v>275</v>
      </c>
      <c r="E84" s="94" t="s">
        <v>18</v>
      </c>
    </row>
    <row r="85" spans="1:5" ht="15">
      <c r="A85" s="202" t="s">
        <v>1076</v>
      </c>
      <c r="B85" s="295">
        <v>968872</v>
      </c>
      <c r="C85" s="295">
        <v>968872</v>
      </c>
      <c r="D85" s="295"/>
      <c r="E85" s="295">
        <v>968872</v>
      </c>
    </row>
    <row r="86" spans="1:5" ht="30">
      <c r="A86" s="287" t="s">
        <v>1077</v>
      </c>
      <c r="B86" s="295">
        <v>276128</v>
      </c>
      <c r="C86" s="295">
        <v>276128</v>
      </c>
      <c r="D86" s="295"/>
      <c r="E86" s="295">
        <v>276128</v>
      </c>
    </row>
    <row r="87" spans="1:5" ht="15">
      <c r="A87" s="202" t="s">
        <v>1078</v>
      </c>
      <c r="B87" s="295">
        <f>697050+38100</f>
        <v>735150</v>
      </c>
      <c r="C87" s="295">
        <v>735150</v>
      </c>
      <c r="D87" s="295">
        <v>38100</v>
      </c>
      <c r="E87" s="295">
        <v>697050</v>
      </c>
    </row>
    <row r="88" spans="1:5" ht="15">
      <c r="A88" s="202" t="s">
        <v>1079</v>
      </c>
      <c r="B88" s="295"/>
      <c r="C88" s="295"/>
      <c r="D88" s="295"/>
      <c r="E88" s="295"/>
    </row>
    <row r="89" spans="1:5" ht="15">
      <c r="A89" s="202" t="s">
        <v>1080</v>
      </c>
      <c r="B89" s="295"/>
      <c r="C89" s="295"/>
      <c r="D89" s="295"/>
      <c r="E89" s="295"/>
    </row>
    <row r="90" spans="1:5" ht="15">
      <c r="A90" s="202" t="s">
        <v>1081</v>
      </c>
      <c r="B90" s="295">
        <v>3937127</v>
      </c>
      <c r="C90" s="295">
        <v>3937127</v>
      </c>
      <c r="D90" s="295"/>
      <c r="E90" s="295">
        <v>3937127</v>
      </c>
    </row>
    <row r="91" spans="1:5" ht="15">
      <c r="A91" s="202" t="s">
        <v>1082</v>
      </c>
      <c r="B91" s="295">
        <v>44057750</v>
      </c>
      <c r="C91" s="295">
        <v>44057750</v>
      </c>
      <c r="D91" s="295"/>
      <c r="E91" s="295">
        <v>44057750</v>
      </c>
    </row>
    <row r="92" spans="1:5" ht="15">
      <c r="A92" s="202" t="s">
        <v>1083</v>
      </c>
      <c r="B92" s="295"/>
      <c r="C92" s="295"/>
      <c r="D92" s="295"/>
      <c r="E92" s="295"/>
    </row>
    <row r="93" spans="1:5" ht="15">
      <c r="A93" s="335" t="s">
        <v>1084</v>
      </c>
      <c r="B93" s="297">
        <f>B85+B86+B87+B88+B89+B90+B91+B92</f>
        <v>49975027</v>
      </c>
      <c r="C93" s="297">
        <f>C85+C86+C87+C88+C89+C90+C91+C92</f>
        <v>49975027</v>
      </c>
      <c r="D93" s="297">
        <f>D85+D86+D87+D88+D89+D90+D91+D92</f>
        <v>38100</v>
      </c>
      <c r="E93" s="297">
        <f>E85+E86+E87+E88+E89+E90+E91+E92</f>
        <v>49936927</v>
      </c>
    </row>
    <row r="94" spans="1:5" ht="45">
      <c r="A94" s="324" t="s">
        <v>1088</v>
      </c>
      <c r="B94" s="295"/>
      <c r="C94" s="295">
        <v>1980150</v>
      </c>
      <c r="D94" s="295">
        <v>1980150</v>
      </c>
      <c r="E94" s="295"/>
    </row>
    <row r="95" spans="1:5" ht="45">
      <c r="A95" s="324" t="s">
        <v>1089</v>
      </c>
      <c r="B95" s="295">
        <v>49975027</v>
      </c>
      <c r="C95" s="295">
        <v>47994877</v>
      </c>
      <c r="D95" s="295">
        <v>47994877</v>
      </c>
      <c r="E95" s="295"/>
    </row>
    <row r="96" spans="1:5" ht="30">
      <c r="A96" s="321" t="s">
        <v>1090</v>
      </c>
      <c r="B96" s="295"/>
      <c r="C96" s="295"/>
      <c r="D96" s="295"/>
      <c r="E96" s="295"/>
    </row>
    <row r="97" spans="1:5" ht="30">
      <c r="A97" s="321" t="s">
        <v>1091</v>
      </c>
      <c r="B97" s="295"/>
      <c r="C97" s="295"/>
      <c r="D97" s="295"/>
      <c r="E97" s="295"/>
    </row>
    <row r="98" spans="1:5" ht="15">
      <c r="A98" s="202" t="s">
        <v>1085</v>
      </c>
      <c r="B98" s="295"/>
      <c r="C98" s="295"/>
      <c r="D98" s="295"/>
      <c r="E98" s="295"/>
    </row>
    <row r="99" spans="1:5" ht="15">
      <c r="A99" s="324" t="s">
        <v>1092</v>
      </c>
      <c r="B99" s="295">
        <f>B94+B95+B96+B97</f>
        <v>49975027</v>
      </c>
      <c r="C99" s="295">
        <f>C94+C95+C96+C97</f>
        <v>49975027</v>
      </c>
      <c r="D99" s="295">
        <f>D94+D95+D96+D97</f>
        <v>49975027</v>
      </c>
      <c r="E99" s="295">
        <f>E94+E95+E96+E97</f>
        <v>0</v>
      </c>
    </row>
    <row r="100" spans="1:5" ht="31.5">
      <c r="A100" s="402" t="s">
        <v>1093</v>
      </c>
      <c r="B100" s="295">
        <v>0</v>
      </c>
      <c r="C100" s="295"/>
      <c r="D100" s="295"/>
      <c r="E100" s="295">
        <v>49936927</v>
      </c>
    </row>
    <row r="101" spans="1:5" ht="15.75">
      <c r="A101" s="403" t="s">
        <v>1086</v>
      </c>
      <c r="B101" s="297">
        <f>B99+B100</f>
        <v>49975027</v>
      </c>
      <c r="C101" s="297">
        <f>C99+C100</f>
        <v>49975027</v>
      </c>
      <c r="D101" s="297">
        <f>D99+D100</f>
        <v>49975027</v>
      </c>
      <c r="E101" s="297">
        <f>E99+E100</f>
        <v>49936927</v>
      </c>
    </row>
    <row r="104" spans="1:6" ht="15">
      <c r="A104" s="414" t="s">
        <v>1071</v>
      </c>
      <c r="B104" s="415"/>
      <c r="C104" s="415"/>
      <c r="D104" s="415"/>
      <c r="E104" s="415"/>
      <c r="F104" s="415"/>
    </row>
    <row r="105" spans="1:6" ht="15">
      <c r="A105" s="414" t="s">
        <v>1097</v>
      </c>
      <c r="B105" s="415"/>
      <c r="C105" s="415"/>
      <c r="D105" s="415"/>
      <c r="E105" s="415"/>
      <c r="F105" s="415"/>
    </row>
    <row r="106" spans="1:6" ht="15">
      <c r="A106" s="415"/>
      <c r="B106" s="415"/>
      <c r="C106" s="415"/>
      <c r="D106" s="415"/>
      <c r="E106" s="415"/>
      <c r="F106" s="415"/>
    </row>
    <row r="107" spans="1:6" ht="15">
      <c r="A107" s="415"/>
      <c r="B107" s="415"/>
      <c r="C107" s="415"/>
      <c r="D107" s="415"/>
      <c r="E107" s="415"/>
      <c r="F107" s="415"/>
    </row>
    <row r="108" spans="1:6" ht="15">
      <c r="A108" s="396"/>
      <c r="B108" s="396"/>
      <c r="C108" s="396"/>
      <c r="D108" s="396"/>
      <c r="E108" s="396"/>
      <c r="F108" s="396"/>
    </row>
    <row r="109" spans="1:6" ht="15">
      <c r="A109" s="396" t="s">
        <v>1098</v>
      </c>
      <c r="B109" s="396"/>
      <c r="C109" s="396"/>
      <c r="D109" s="396"/>
      <c r="E109" s="396"/>
      <c r="F109" s="396"/>
    </row>
    <row r="110" spans="1:5" ht="30">
      <c r="A110" s="398"/>
      <c r="B110" s="158" t="s">
        <v>273</v>
      </c>
      <c r="C110" s="158" t="s">
        <v>274</v>
      </c>
      <c r="D110" s="159" t="s">
        <v>275</v>
      </c>
      <c r="E110" s="94" t="s">
        <v>18</v>
      </c>
    </row>
    <row r="111" spans="1:5" ht="15">
      <c r="A111" s="202" t="s">
        <v>1076</v>
      </c>
      <c r="B111" s="295"/>
      <c r="C111" s="295"/>
      <c r="D111" s="295"/>
      <c r="E111" s="295"/>
    </row>
    <row r="112" spans="1:5" ht="30">
      <c r="A112" s="287" t="s">
        <v>1077</v>
      </c>
      <c r="B112" s="295"/>
      <c r="C112" s="295"/>
      <c r="D112" s="295"/>
      <c r="E112" s="295"/>
    </row>
    <row r="113" spans="1:5" ht="15">
      <c r="A113" s="202" t="s">
        <v>1078</v>
      </c>
      <c r="B113" s="295">
        <f>190000+51300+480000+129600+95000+25650</f>
        <v>971550</v>
      </c>
      <c r="C113" s="295">
        <v>971550</v>
      </c>
      <c r="D113" s="295">
        <v>971550</v>
      </c>
      <c r="E113" s="295"/>
    </row>
    <row r="114" spans="1:5" ht="15">
      <c r="A114" s="202" t="s">
        <v>1079</v>
      </c>
      <c r="B114" s="295"/>
      <c r="C114" s="295"/>
      <c r="D114" s="295"/>
      <c r="E114" s="295"/>
    </row>
    <row r="115" spans="1:5" ht="15">
      <c r="A115" s="202" t="s">
        <v>1080</v>
      </c>
      <c r="B115" s="295"/>
      <c r="C115" s="295"/>
      <c r="D115" s="295"/>
      <c r="E115" s="295"/>
    </row>
    <row r="116" spans="1:5" ht="15">
      <c r="A116" s="202" t="s">
        <v>1081</v>
      </c>
      <c r="B116" s="295">
        <f>8780000+2370600</f>
        <v>11150600</v>
      </c>
      <c r="C116" s="295">
        <v>11150600</v>
      </c>
      <c r="D116" s="295">
        <v>11150600</v>
      </c>
      <c r="E116" s="295"/>
    </row>
    <row r="117" spans="1:5" ht="15">
      <c r="A117" s="202" t="s">
        <v>1082</v>
      </c>
      <c r="B117" s="295"/>
      <c r="C117" s="295"/>
      <c r="D117" s="295"/>
      <c r="E117" s="295"/>
    </row>
    <row r="118" spans="1:5" ht="15">
      <c r="A118" s="202" t="s">
        <v>1083</v>
      </c>
      <c r="B118" s="295"/>
      <c r="C118" s="295"/>
      <c r="D118" s="295"/>
      <c r="E118" s="295"/>
    </row>
    <row r="119" spans="1:5" ht="15">
      <c r="A119" s="335" t="s">
        <v>1084</v>
      </c>
      <c r="B119" s="297">
        <f>B111+B112+B113+B114+B115+B116+B117+B118</f>
        <v>12122150</v>
      </c>
      <c r="C119" s="297">
        <f>C111+C112+C113+C114+C115+C116+C117+C118</f>
        <v>12122150</v>
      </c>
      <c r="D119" s="297">
        <f>D111+D112+D113+D114+D115+D116+D117+D118</f>
        <v>12122150</v>
      </c>
      <c r="E119" s="297">
        <f>E111+E112+E113+E114+E115+E116+E117+E118</f>
        <v>0</v>
      </c>
    </row>
    <row r="120" spans="1:5" ht="45">
      <c r="A120" s="324" t="s">
        <v>1088</v>
      </c>
      <c r="B120" s="295">
        <v>971550</v>
      </c>
      <c r="C120" s="295">
        <v>971550</v>
      </c>
      <c r="D120" s="295"/>
      <c r="E120" s="295">
        <v>728663</v>
      </c>
    </row>
    <row r="121" spans="1:5" ht="45">
      <c r="A121" s="324" t="s">
        <v>1089</v>
      </c>
      <c r="B121" s="295">
        <v>11150600</v>
      </c>
      <c r="C121" s="295">
        <v>11150600</v>
      </c>
      <c r="D121" s="295">
        <v>4545806</v>
      </c>
      <c r="E121" s="295">
        <v>3817144</v>
      </c>
    </row>
    <row r="122" spans="1:5" ht="30">
      <c r="A122" s="321" t="s">
        <v>1090</v>
      </c>
      <c r="B122" s="295"/>
      <c r="C122" s="295"/>
      <c r="D122" s="295"/>
      <c r="E122" s="295"/>
    </row>
    <row r="123" spans="1:5" ht="30">
      <c r="A123" s="321" t="s">
        <v>1091</v>
      </c>
      <c r="B123" s="295"/>
      <c r="C123" s="295"/>
      <c r="D123" s="295"/>
      <c r="E123" s="295"/>
    </row>
    <row r="124" spans="1:5" ht="15">
      <c r="A124" s="202" t="s">
        <v>1085</v>
      </c>
      <c r="B124" s="295"/>
      <c r="C124" s="295"/>
      <c r="D124" s="295">
        <v>3030537</v>
      </c>
      <c r="E124" s="295"/>
    </row>
    <row r="125" spans="1:5" ht="15">
      <c r="A125" s="324" t="s">
        <v>1092</v>
      </c>
      <c r="B125" s="295">
        <f>B120+B122+B123+B124+B121</f>
        <v>12122150</v>
      </c>
      <c r="C125" s="295">
        <f>C120+C122+C123+C124+C121</f>
        <v>12122150</v>
      </c>
      <c r="D125" s="295">
        <f>D120+D122+D123+D124+D121</f>
        <v>7576343</v>
      </c>
      <c r="E125" s="295">
        <f>E120+E122+E123+E124+E121</f>
        <v>4545807</v>
      </c>
    </row>
    <row r="126" spans="1:5" ht="31.5">
      <c r="A126" s="402" t="s">
        <v>1093</v>
      </c>
      <c r="B126" s="295"/>
      <c r="C126" s="295"/>
      <c r="D126" s="295"/>
      <c r="E126" s="295"/>
    </row>
    <row r="127" spans="1:5" ht="15.75">
      <c r="A127" s="403" t="s">
        <v>1086</v>
      </c>
      <c r="B127" s="297">
        <f>B125+B126</f>
        <v>12122150</v>
      </c>
      <c r="C127" s="297">
        <f>C125+C126</f>
        <v>12122150</v>
      </c>
      <c r="D127" s="297">
        <f>D125+D126</f>
        <v>7576343</v>
      </c>
      <c r="E127" s="297">
        <f>E125+E126</f>
        <v>4545807</v>
      </c>
    </row>
  </sheetData>
  <sheetProtection/>
  <mergeCells count="12">
    <mergeCell ref="A1:F1"/>
    <mergeCell ref="A2:F2"/>
    <mergeCell ref="A3:F3"/>
    <mergeCell ref="A6:F6"/>
    <mergeCell ref="A8:F10"/>
    <mergeCell ref="A13:E13"/>
    <mergeCell ref="A51:F51"/>
    <mergeCell ref="A52:F54"/>
    <mergeCell ref="A80:F80"/>
    <mergeCell ref="A81:E81"/>
    <mergeCell ref="A105:F107"/>
    <mergeCell ref="A104:F104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86" r:id="rId1"/>
  <headerFooter alignWithMargins="0">
    <oddHeader>&amp;C13. melléklet a 6/2019. (V.31.)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Layout" workbookViewId="0" topLeftCell="A1">
      <selection activeCell="H14" sqref="A1:H14"/>
    </sheetView>
  </sheetViews>
  <sheetFormatPr defaultColWidth="9.140625" defaultRowHeight="12.75"/>
  <cols>
    <col min="1" max="1" width="51.0039062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16384" width="9.140625" style="2" customWidth="1"/>
  </cols>
  <sheetData>
    <row r="1" spans="1:8" ht="127.5" customHeight="1">
      <c r="A1" s="424" t="s">
        <v>26</v>
      </c>
      <c r="B1" s="407"/>
      <c r="C1" s="407"/>
      <c r="D1" s="407"/>
      <c r="E1" s="407"/>
      <c r="F1" s="407"/>
      <c r="G1" s="407"/>
      <c r="H1" s="300"/>
    </row>
    <row r="2" spans="1:8" ht="15.75">
      <c r="A2" s="116"/>
      <c r="B2" s="116"/>
      <c r="C2" s="116"/>
      <c r="D2" s="116"/>
      <c r="E2" s="116"/>
      <c r="F2" s="116"/>
      <c r="G2" s="116"/>
      <c r="H2" s="116"/>
    </row>
    <row r="3" spans="1:8" ht="15.75">
      <c r="A3" s="116"/>
      <c r="B3" s="116"/>
      <c r="C3" s="116"/>
      <c r="D3" s="116"/>
      <c r="E3" s="116"/>
      <c r="F3" s="116"/>
      <c r="G3" s="116"/>
      <c r="H3" s="116"/>
    </row>
    <row r="4" spans="1:8" ht="15.75">
      <c r="A4" s="298"/>
      <c r="B4" s="299"/>
      <c r="C4" s="299"/>
      <c r="D4" s="299"/>
      <c r="E4" s="299"/>
      <c r="F4" s="299"/>
      <c r="G4" s="299"/>
      <c r="H4" s="299"/>
    </row>
    <row r="5" spans="1:8" ht="15.75">
      <c r="A5" s="408" t="s">
        <v>938</v>
      </c>
      <c r="B5" s="409"/>
      <c r="C5" s="409"/>
      <c r="D5" s="409"/>
      <c r="E5" s="409"/>
      <c r="F5" s="409"/>
      <c r="G5" s="409"/>
      <c r="H5" s="409"/>
    </row>
    <row r="6" spans="1:8" ht="15.75">
      <c r="A6" s="1"/>
      <c r="B6" s="39"/>
      <c r="C6" s="39"/>
      <c r="D6" s="39"/>
      <c r="E6" s="39"/>
      <c r="F6" s="39"/>
      <c r="G6" s="39"/>
      <c r="H6" s="39"/>
    </row>
    <row r="8" spans="1:8" ht="15.75">
      <c r="A8" s="421" t="s">
        <v>11</v>
      </c>
      <c r="B8" s="422"/>
      <c r="C8" s="40" t="s">
        <v>31</v>
      </c>
      <c r="D8" s="40" t="s">
        <v>128</v>
      </c>
      <c r="E8" s="40" t="s">
        <v>587</v>
      </c>
      <c r="F8" s="40" t="s">
        <v>1044</v>
      </c>
      <c r="G8" s="40" t="s">
        <v>1099</v>
      </c>
      <c r="H8" s="40" t="s">
        <v>27</v>
      </c>
    </row>
    <row r="9" spans="1:8" ht="15.75">
      <c r="A9" s="423" t="s">
        <v>28</v>
      </c>
      <c r="B9" s="423"/>
      <c r="C9" s="9">
        <v>8684220</v>
      </c>
      <c r="D9" s="9">
        <v>9600000</v>
      </c>
      <c r="E9" s="9">
        <v>9600000</v>
      </c>
      <c r="F9" s="9">
        <v>9600000</v>
      </c>
      <c r="G9" s="9">
        <v>9600000</v>
      </c>
      <c r="H9" s="9"/>
    </row>
    <row r="10" spans="1:8" ht="15.75">
      <c r="A10" s="38"/>
      <c r="B10" s="38"/>
      <c r="C10" s="25"/>
      <c r="D10" s="25"/>
      <c r="E10" s="25"/>
      <c r="F10" s="25"/>
      <c r="G10" s="25"/>
      <c r="H10" s="25"/>
    </row>
    <row r="12" spans="1:8" ht="31.5">
      <c r="A12" s="14" t="s">
        <v>29</v>
      </c>
      <c r="B12" s="21" t="s">
        <v>30</v>
      </c>
      <c r="C12" s="40" t="s">
        <v>31</v>
      </c>
      <c r="D12" s="40" t="s">
        <v>128</v>
      </c>
      <c r="E12" s="40" t="s">
        <v>587</v>
      </c>
      <c r="F12" s="40" t="s">
        <v>1044</v>
      </c>
      <c r="G12" s="40" t="s">
        <v>1099</v>
      </c>
      <c r="H12" s="40" t="s">
        <v>27</v>
      </c>
    </row>
    <row r="13" spans="1:8" ht="15.75">
      <c r="A13" s="98"/>
      <c r="B13" s="99"/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5.75">
      <c r="A14" s="4" t="s">
        <v>14</v>
      </c>
      <c r="B14" s="9"/>
      <c r="C14" s="9"/>
      <c r="D14" s="9"/>
      <c r="E14" s="9"/>
      <c r="F14" s="9"/>
      <c r="G14" s="9"/>
      <c r="H14" s="9"/>
    </row>
    <row r="19" ht="15.75" hidden="1">
      <c r="A19" s="2" t="s">
        <v>95</v>
      </c>
    </row>
    <row r="20" spans="1:5" ht="15.75" hidden="1">
      <c r="A20" s="2" t="s">
        <v>94</v>
      </c>
      <c r="B20" s="2">
        <v>8965</v>
      </c>
      <c r="C20" s="2">
        <v>9000</v>
      </c>
      <c r="D20" s="2">
        <v>9000</v>
      </c>
      <c r="E20" s="2">
        <v>9000</v>
      </c>
    </row>
    <row r="21" spans="1:4" ht="15.75" hidden="1">
      <c r="A21" s="2" t="s">
        <v>96</v>
      </c>
      <c r="B21" s="2">
        <v>21317</v>
      </c>
      <c r="C21" s="2">
        <v>10000</v>
      </c>
      <c r="D21" s="2">
        <v>0</v>
      </c>
    </row>
    <row r="22" spans="1:5" ht="15.75" hidden="1">
      <c r="A22" s="2" t="s">
        <v>110</v>
      </c>
      <c r="B22" s="2">
        <v>4862</v>
      </c>
      <c r="C22" s="2">
        <v>5000</v>
      </c>
      <c r="D22" s="2">
        <v>6000</v>
      </c>
      <c r="E22" s="2">
        <v>6000</v>
      </c>
    </row>
    <row r="23" spans="1:2" ht="15.75" hidden="1">
      <c r="A23" s="2" t="s">
        <v>97</v>
      </c>
      <c r="B23" s="2">
        <v>0</v>
      </c>
    </row>
    <row r="24" spans="1:2" ht="15.75" hidden="1">
      <c r="A24" s="2" t="s">
        <v>98</v>
      </c>
      <c r="B24" s="2">
        <v>0</v>
      </c>
    </row>
    <row r="25" ht="15.75" hidden="1">
      <c r="B25" s="2">
        <f>SUM(B20:B24)</f>
        <v>35144</v>
      </c>
    </row>
    <row r="26" spans="2:5" ht="15.75" hidden="1">
      <c r="B26" s="2">
        <f>B25/2</f>
        <v>17572</v>
      </c>
      <c r="C26" s="2">
        <f>SUM(C20:C25)</f>
        <v>24000</v>
      </c>
      <c r="D26" s="2">
        <f>SUM(D20:D25)</f>
        <v>15000</v>
      </c>
      <c r="E26" s="2">
        <f>SUM(E20:E25)</f>
        <v>15000</v>
      </c>
    </row>
  </sheetData>
  <sheetProtection/>
  <mergeCells count="4">
    <mergeCell ref="A8:B8"/>
    <mergeCell ref="A9:B9"/>
    <mergeCell ref="A5:H5"/>
    <mergeCell ref="A1:G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&amp;C14. melléklet a  6/2019. (V.31.)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Layout" workbookViewId="0" topLeftCell="A1">
      <selection activeCell="I14" sqref="A1:I14"/>
    </sheetView>
  </sheetViews>
  <sheetFormatPr defaultColWidth="9.140625" defaultRowHeight="12.75"/>
  <cols>
    <col min="1" max="1" width="46.28125" style="2" customWidth="1"/>
    <col min="2" max="2" width="18.57421875" style="3" hidden="1" customWidth="1"/>
    <col min="3" max="3" width="18.57421875" style="3" customWidth="1"/>
    <col min="4" max="4" width="18.57421875" style="3" hidden="1" customWidth="1"/>
    <col min="5" max="5" width="18.7109375" style="3" hidden="1" customWidth="1"/>
    <col min="6" max="6" width="18.7109375" style="3" customWidth="1"/>
    <col min="7" max="7" width="18.7109375" style="3" hidden="1" customWidth="1"/>
    <col min="8" max="8" width="16.140625" style="3" hidden="1" customWidth="1"/>
    <col min="9" max="9" width="16.140625" style="3" customWidth="1"/>
    <col min="10" max="10" width="16.140625" style="3" hidden="1" customWidth="1"/>
    <col min="11" max="16384" width="9.140625" style="2" customWidth="1"/>
  </cols>
  <sheetData>
    <row r="1" spans="1:10" ht="15.75">
      <c r="A1" s="408" t="s">
        <v>220</v>
      </c>
      <c r="B1" s="409"/>
      <c r="C1" s="409"/>
      <c r="D1" s="409"/>
      <c r="E1" s="409"/>
      <c r="F1" s="409"/>
      <c r="G1" s="409"/>
      <c r="H1" s="409"/>
      <c r="I1" s="407"/>
      <c r="J1" s="2"/>
    </row>
    <row r="2" spans="1:10" ht="15.75">
      <c r="A2" s="408" t="s">
        <v>938</v>
      </c>
      <c r="B2" s="409"/>
      <c r="C2" s="409"/>
      <c r="D2" s="409"/>
      <c r="E2" s="409"/>
      <c r="F2" s="409"/>
      <c r="G2" s="409"/>
      <c r="H2" s="409"/>
      <c r="I2" s="407"/>
      <c r="J2" s="2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0" ht="47.25">
      <c r="A5" s="4" t="s">
        <v>11</v>
      </c>
      <c r="B5" s="12" t="s">
        <v>74</v>
      </c>
      <c r="C5" s="12" t="s">
        <v>74</v>
      </c>
      <c r="D5" s="12" t="s">
        <v>117</v>
      </c>
      <c r="E5" s="12" t="s">
        <v>10</v>
      </c>
      <c r="F5" s="12" t="s">
        <v>10</v>
      </c>
      <c r="G5" s="12" t="s">
        <v>118</v>
      </c>
      <c r="H5" s="78" t="s">
        <v>75</v>
      </c>
      <c r="I5" s="78" t="s">
        <v>75</v>
      </c>
      <c r="J5" s="78" t="s">
        <v>119</v>
      </c>
    </row>
    <row r="6" spans="1:10" s="1" customFormat="1" ht="15.75">
      <c r="A6" s="34" t="s">
        <v>19</v>
      </c>
      <c r="B6" s="10"/>
      <c r="C6" s="10">
        <f>SUM(C7:C8)</f>
        <v>0</v>
      </c>
      <c r="D6" s="10"/>
      <c r="E6" s="10"/>
      <c r="F6" s="10">
        <f>SUM(F7:F8)</f>
        <v>0</v>
      </c>
      <c r="G6" s="10">
        <f>SUM(G7:G8)</f>
        <v>0</v>
      </c>
      <c r="H6" s="10">
        <f>SUM(H7:H8)</f>
        <v>0</v>
      </c>
      <c r="I6" s="10">
        <f>SUM(I7:I8)</f>
        <v>0</v>
      </c>
      <c r="J6" s="10"/>
    </row>
    <row r="7" spans="1:10" ht="15.75">
      <c r="A7" s="26" t="s">
        <v>20</v>
      </c>
      <c r="B7" s="6"/>
      <c r="C7" s="6">
        <v>0</v>
      </c>
      <c r="D7" s="6"/>
      <c r="E7" s="6"/>
      <c r="F7" s="6"/>
      <c r="G7" s="6"/>
      <c r="H7" s="6"/>
      <c r="I7" s="6">
        <f>C7+F7</f>
        <v>0</v>
      </c>
      <c r="J7" s="6"/>
    </row>
    <row r="8" spans="1:10" ht="15.75">
      <c r="A8" s="26" t="s">
        <v>21</v>
      </c>
      <c r="B8" s="6"/>
      <c r="C8" s="6">
        <v>0</v>
      </c>
      <c r="D8" s="6"/>
      <c r="E8" s="6"/>
      <c r="F8" s="6"/>
      <c r="G8" s="6"/>
      <c r="H8" s="6"/>
      <c r="I8" s="6">
        <f>C8+F8</f>
        <v>0</v>
      </c>
      <c r="J8" s="6"/>
    </row>
    <row r="9" ht="15.75">
      <c r="A9" s="23"/>
    </row>
    <row r="10" ht="15.75">
      <c r="A10" s="23"/>
    </row>
    <row r="11" spans="1:10" ht="47.25">
      <c r="A11" s="4" t="s">
        <v>11</v>
      </c>
      <c r="B11" s="12" t="s">
        <v>74</v>
      </c>
      <c r="C11" s="12" t="s">
        <v>74</v>
      </c>
      <c r="D11" s="12" t="s">
        <v>74</v>
      </c>
      <c r="E11" s="12" t="s">
        <v>10</v>
      </c>
      <c r="F11" s="12" t="s">
        <v>10</v>
      </c>
      <c r="G11" s="12" t="s">
        <v>10</v>
      </c>
      <c r="H11" s="78" t="s">
        <v>75</v>
      </c>
      <c r="I11" s="78" t="s">
        <v>75</v>
      </c>
      <c r="J11" s="78" t="s">
        <v>75</v>
      </c>
    </row>
    <row r="12" spans="1:10" s="1" customFormat="1" ht="15.75">
      <c r="A12" s="34" t="s">
        <v>22</v>
      </c>
      <c r="B12" s="10"/>
      <c r="C12" s="10">
        <f>SUM(C13:C14)</f>
        <v>0</v>
      </c>
      <c r="D12" s="10"/>
      <c r="E12" s="10"/>
      <c r="F12" s="10">
        <f>SUM(F13:F14)</f>
        <v>0</v>
      </c>
      <c r="G12" s="10"/>
      <c r="H12" s="10"/>
      <c r="I12" s="10">
        <f>C12+F12</f>
        <v>0</v>
      </c>
      <c r="J12" s="10"/>
    </row>
    <row r="13" spans="1:10" ht="15.75">
      <c r="A13" s="26" t="s">
        <v>20</v>
      </c>
      <c r="B13" s="6"/>
      <c r="C13" s="6">
        <v>0</v>
      </c>
      <c r="D13" s="6"/>
      <c r="E13" s="6"/>
      <c r="F13" s="6"/>
      <c r="G13" s="6"/>
      <c r="H13" s="6"/>
      <c r="I13" s="6">
        <f>C13+F13</f>
        <v>0</v>
      </c>
      <c r="J13" s="6"/>
    </row>
    <row r="14" spans="1:10" ht="15.75">
      <c r="A14" s="26" t="s">
        <v>21</v>
      </c>
      <c r="B14" s="6"/>
      <c r="C14" s="6">
        <v>0</v>
      </c>
      <c r="D14" s="6"/>
      <c r="E14" s="6"/>
      <c r="F14" s="6"/>
      <c r="G14" s="6"/>
      <c r="H14" s="6"/>
      <c r="I14" s="6">
        <f>C14+F14</f>
        <v>0</v>
      </c>
      <c r="J14" s="6"/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&amp;C15. melléklet a 6/2019.(V.31.) önkormányzati rendelethez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Layout" workbookViewId="0" topLeftCell="A1">
      <selection activeCell="K21" sqref="A1:K21"/>
    </sheetView>
  </sheetViews>
  <sheetFormatPr defaultColWidth="9.140625" defaultRowHeight="12.75"/>
  <cols>
    <col min="1" max="1" width="46.28125" style="2" customWidth="1"/>
    <col min="2" max="4" width="19.57421875" style="3" customWidth="1"/>
    <col min="5" max="7" width="15.8515625" style="3" customWidth="1"/>
    <col min="8" max="9" width="18.421875" style="3" customWidth="1"/>
    <col min="10" max="10" width="18.421875" style="3" hidden="1" customWidth="1"/>
    <col min="11" max="11" width="18.421875" style="3" customWidth="1"/>
    <col min="12" max="16384" width="9.140625" style="2" customWidth="1"/>
  </cols>
  <sheetData>
    <row r="1" spans="1:11" ht="15.75">
      <c r="A1" s="408" t="s">
        <v>114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5.75">
      <c r="A2" s="408" t="s">
        <v>938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ht="15.75">
      <c r="A3" s="1"/>
    </row>
    <row r="5" spans="1:11" ht="78.75">
      <c r="A5" s="4" t="s">
        <v>11</v>
      </c>
      <c r="B5" s="78" t="s">
        <v>236</v>
      </c>
      <c r="C5" s="78" t="s">
        <v>237</v>
      </c>
      <c r="D5" s="78" t="s">
        <v>244</v>
      </c>
      <c r="E5" s="12" t="s">
        <v>238</v>
      </c>
      <c r="F5" s="12" t="s">
        <v>264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243</v>
      </c>
    </row>
    <row r="6" spans="1:11" ht="31.5">
      <c r="A6" s="22" t="s">
        <v>222</v>
      </c>
      <c r="B6" s="136">
        <f aca="true" t="shared" si="0" ref="B6:J6">SUM(B7:B7)</f>
        <v>0</v>
      </c>
      <c r="C6" s="136">
        <f t="shared" si="0"/>
        <v>0</v>
      </c>
      <c r="D6" s="136">
        <f t="shared" si="0"/>
        <v>0</v>
      </c>
      <c r="E6" s="136">
        <f t="shared" si="0"/>
        <v>0</v>
      </c>
      <c r="F6" s="136">
        <f t="shared" si="0"/>
        <v>0</v>
      </c>
      <c r="G6" s="136">
        <f t="shared" si="0"/>
        <v>0</v>
      </c>
      <c r="H6" s="136">
        <f t="shared" si="0"/>
        <v>0</v>
      </c>
      <c r="I6" s="136">
        <f t="shared" si="0"/>
        <v>0</v>
      </c>
      <c r="J6" s="136">
        <f t="shared" si="0"/>
        <v>0</v>
      </c>
      <c r="K6" s="136">
        <f>D6+G6</f>
        <v>0</v>
      </c>
    </row>
    <row r="7" spans="1:11" ht="15.75">
      <c r="A7" s="9" t="s">
        <v>93</v>
      </c>
      <c r="B7" s="6"/>
      <c r="C7" s="6"/>
      <c r="D7" s="6"/>
      <c r="E7" s="6"/>
      <c r="F7" s="6"/>
      <c r="G7" s="6"/>
      <c r="H7" s="6">
        <f>B7+E7</f>
        <v>0</v>
      </c>
      <c r="I7" s="6">
        <f>C7+F7</f>
        <v>0</v>
      </c>
      <c r="J7" s="6">
        <f>D7+G7</f>
        <v>0</v>
      </c>
      <c r="K7" s="160">
        <f aca="true" t="shared" si="1" ref="K7:K21">D7+G7</f>
        <v>0</v>
      </c>
    </row>
    <row r="8" spans="1:11" s="47" customFormat="1" ht="15.75">
      <c r="A8" s="4" t="s">
        <v>223</v>
      </c>
      <c r="B8" s="11">
        <f aca="true" t="shared" si="2" ref="B8:J8">SUM(B9)</f>
        <v>0</v>
      </c>
      <c r="C8" s="11">
        <f t="shared" si="2"/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36">
        <f t="shared" si="1"/>
        <v>0</v>
      </c>
    </row>
    <row r="9" spans="1:11" ht="15.75">
      <c r="A9" s="9" t="s">
        <v>221</v>
      </c>
      <c r="B9" s="6"/>
      <c r="C9" s="6"/>
      <c r="D9" s="6"/>
      <c r="E9" s="6"/>
      <c r="F9" s="6"/>
      <c r="G9" s="6"/>
      <c r="H9" s="6">
        <f>B9+E9</f>
        <v>0</v>
      </c>
      <c r="I9" s="6">
        <f>C9+F9</f>
        <v>0</v>
      </c>
      <c r="J9" s="6">
        <f>D9+G9</f>
        <v>0</v>
      </c>
      <c r="K9" s="160">
        <f t="shared" si="1"/>
        <v>0</v>
      </c>
    </row>
    <row r="10" spans="1:11" s="47" customFormat="1" ht="15.75">
      <c r="A10" s="4" t="s">
        <v>224</v>
      </c>
      <c r="B10" s="11">
        <f>SUM(B11:B14)</f>
        <v>2195609</v>
      </c>
      <c r="C10" s="11">
        <f aca="true" t="shared" si="3" ref="C10:J10">SUM(C11:C14)</f>
        <v>2195609</v>
      </c>
      <c r="D10" s="11">
        <f t="shared" si="3"/>
        <v>690200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2195609</v>
      </c>
      <c r="I10" s="11">
        <f t="shared" si="3"/>
        <v>2195609</v>
      </c>
      <c r="J10" s="11">
        <f t="shared" si="3"/>
        <v>690200</v>
      </c>
      <c r="K10" s="136">
        <f t="shared" si="1"/>
        <v>690200</v>
      </c>
    </row>
    <row r="11" spans="1:11" ht="15.75">
      <c r="A11" s="9" t="s">
        <v>92</v>
      </c>
      <c r="B11" s="6"/>
      <c r="C11" s="6"/>
      <c r="D11" s="6"/>
      <c r="E11" s="6"/>
      <c r="F11" s="6"/>
      <c r="G11" s="6"/>
      <c r="H11" s="6">
        <f aca="true" t="shared" si="4" ref="H11:J14">B11+E11</f>
        <v>0</v>
      </c>
      <c r="I11" s="6">
        <f t="shared" si="4"/>
        <v>0</v>
      </c>
      <c r="J11" s="6">
        <f t="shared" si="4"/>
        <v>0</v>
      </c>
      <c r="K11" s="160">
        <f t="shared" si="1"/>
        <v>0</v>
      </c>
    </row>
    <row r="12" spans="1:11" ht="15.75">
      <c r="A12" s="9" t="s">
        <v>588</v>
      </c>
      <c r="B12" s="6"/>
      <c r="C12" s="6"/>
      <c r="D12" s="6"/>
      <c r="E12" s="6"/>
      <c r="F12" s="6"/>
      <c r="G12" s="6"/>
      <c r="H12" s="6">
        <f t="shared" si="4"/>
        <v>0</v>
      </c>
      <c r="I12" s="6">
        <f t="shared" si="4"/>
        <v>0</v>
      </c>
      <c r="J12" s="6">
        <f t="shared" si="4"/>
        <v>0</v>
      </c>
      <c r="K12" s="160">
        <f t="shared" si="1"/>
        <v>0</v>
      </c>
    </row>
    <row r="13" spans="1:11" ht="15.75">
      <c r="A13" s="9" t="s">
        <v>590</v>
      </c>
      <c r="B13" s="6">
        <v>2195609</v>
      </c>
      <c r="C13" s="6">
        <v>2195609</v>
      </c>
      <c r="D13" s="6">
        <v>690200</v>
      </c>
      <c r="E13" s="6"/>
      <c r="F13" s="6"/>
      <c r="G13" s="6"/>
      <c r="H13" s="6">
        <f t="shared" si="4"/>
        <v>2195609</v>
      </c>
      <c r="I13" s="6">
        <f t="shared" si="4"/>
        <v>2195609</v>
      </c>
      <c r="J13" s="6">
        <f t="shared" si="4"/>
        <v>690200</v>
      </c>
      <c r="K13" s="160">
        <f t="shared" si="1"/>
        <v>690200</v>
      </c>
    </row>
    <row r="14" spans="1:11" ht="31.5">
      <c r="A14" s="26" t="s">
        <v>589</v>
      </c>
      <c r="B14" s="6"/>
      <c r="C14" s="6"/>
      <c r="D14" s="6"/>
      <c r="E14" s="6"/>
      <c r="F14" s="6"/>
      <c r="G14" s="6"/>
      <c r="H14" s="6">
        <f t="shared" si="4"/>
        <v>0</v>
      </c>
      <c r="I14" s="6">
        <f t="shared" si="4"/>
        <v>0</v>
      </c>
      <c r="J14" s="6">
        <f t="shared" si="4"/>
        <v>0</v>
      </c>
      <c r="K14" s="160">
        <f t="shared" si="1"/>
        <v>0</v>
      </c>
    </row>
    <row r="15" spans="1:11" s="1" customFormat="1" ht="15.75" hidden="1">
      <c r="A15" s="37" t="s">
        <v>225</v>
      </c>
      <c r="B15" s="10">
        <f aca="true" t="shared" si="5" ref="B15:J15">SUM(B16)</f>
        <v>0</v>
      </c>
      <c r="C15" s="10">
        <f t="shared" si="5"/>
        <v>0</v>
      </c>
      <c r="D15" s="10">
        <f t="shared" si="5"/>
        <v>0</v>
      </c>
      <c r="E15" s="10">
        <f t="shared" si="5"/>
        <v>0</v>
      </c>
      <c r="F15" s="10">
        <f t="shared" si="5"/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36">
        <f t="shared" si="1"/>
        <v>0</v>
      </c>
    </row>
    <row r="16" spans="1:11" ht="15.75" hidden="1">
      <c r="A16" s="9"/>
      <c r="B16" s="6"/>
      <c r="C16" s="6"/>
      <c r="D16" s="6"/>
      <c r="E16" s="6"/>
      <c r="F16" s="6"/>
      <c r="G16" s="6"/>
      <c r="H16" s="6">
        <f>B16+E16</f>
        <v>0</v>
      </c>
      <c r="I16" s="6">
        <f>C16+F16</f>
        <v>0</v>
      </c>
      <c r="J16" s="6">
        <f>D16+G16</f>
        <v>0</v>
      </c>
      <c r="K16" s="160">
        <f t="shared" si="1"/>
        <v>0</v>
      </c>
    </row>
    <row r="17" spans="1:11" s="1" customFormat="1" ht="15.75">
      <c r="A17" s="37" t="s">
        <v>250</v>
      </c>
      <c r="B17" s="10">
        <f>SUM(B18)</f>
        <v>0</v>
      </c>
      <c r="C17" s="10">
        <f>SUM(C18:C19)</f>
        <v>388000</v>
      </c>
      <c r="D17" s="10">
        <f>SUM(D18:D19)</f>
        <v>388000</v>
      </c>
      <c r="E17" s="10">
        <f>SUM(E18)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10">
        <f>SUM(I18:I19)</f>
        <v>388000</v>
      </c>
      <c r="J17" s="10">
        <f>SUM(J18)</f>
        <v>0</v>
      </c>
      <c r="K17" s="136">
        <f t="shared" si="1"/>
        <v>388000</v>
      </c>
    </row>
    <row r="18" spans="1:11" ht="15.75" hidden="1">
      <c r="A18" s="9"/>
      <c r="B18" s="6"/>
      <c r="C18" s="6"/>
      <c r="D18" s="6"/>
      <c r="E18" s="6"/>
      <c r="F18" s="6"/>
      <c r="G18" s="6"/>
      <c r="H18" s="6">
        <f>B18+E18</f>
        <v>0</v>
      </c>
      <c r="I18" s="6">
        <f>C18+F18</f>
        <v>0</v>
      </c>
      <c r="J18" s="6">
        <f>D18+G18</f>
        <v>0</v>
      </c>
      <c r="K18" s="160">
        <f t="shared" si="1"/>
        <v>0</v>
      </c>
    </row>
    <row r="19" spans="1:11" ht="31.5">
      <c r="A19" s="26" t="s">
        <v>1100</v>
      </c>
      <c r="B19" s="6"/>
      <c r="C19" s="6">
        <v>388000</v>
      </c>
      <c r="D19" s="6">
        <v>388000</v>
      </c>
      <c r="E19" s="6"/>
      <c r="F19" s="6"/>
      <c r="G19" s="6"/>
      <c r="H19" s="6"/>
      <c r="I19" s="6">
        <f>C19+F19</f>
        <v>388000</v>
      </c>
      <c r="J19" s="6"/>
      <c r="K19" s="160">
        <f t="shared" si="1"/>
        <v>388000</v>
      </c>
    </row>
    <row r="20" spans="1:11" ht="15.75">
      <c r="A20" s="9"/>
      <c r="B20" s="6"/>
      <c r="C20" s="6"/>
      <c r="D20" s="6"/>
      <c r="E20" s="6"/>
      <c r="F20" s="6"/>
      <c r="G20" s="6"/>
      <c r="H20" s="6"/>
      <c r="I20" s="6"/>
      <c r="J20" s="6"/>
      <c r="K20" s="136">
        <f t="shared" si="1"/>
        <v>0</v>
      </c>
    </row>
    <row r="21" spans="1:11" s="47" customFormat="1" ht="15.75">
      <c r="A21" s="4" t="s">
        <v>14</v>
      </c>
      <c r="B21" s="11">
        <f aca="true" t="shared" si="6" ref="B21:J21">B6+B8+B10+B15+B17</f>
        <v>2195609</v>
      </c>
      <c r="C21" s="11">
        <f t="shared" si="6"/>
        <v>2583609</v>
      </c>
      <c r="D21" s="11">
        <f t="shared" si="6"/>
        <v>1078200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2195609</v>
      </c>
      <c r="I21" s="11">
        <f t="shared" si="6"/>
        <v>2583609</v>
      </c>
      <c r="J21" s="11">
        <f t="shared" si="6"/>
        <v>690200</v>
      </c>
      <c r="K21" s="136">
        <f t="shared" si="1"/>
        <v>1078200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&amp;C16. melléklet a 6/2019. (V.31.)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Layout" workbookViewId="0" topLeftCell="A1">
      <selection activeCell="K20" sqref="A1:K20"/>
    </sheetView>
  </sheetViews>
  <sheetFormatPr defaultColWidth="9.140625" defaultRowHeight="12.75"/>
  <cols>
    <col min="1" max="1" width="63.57421875" style="2" customWidth="1"/>
    <col min="2" max="4" width="19.28125" style="3" customWidth="1"/>
    <col min="5" max="7" width="16.28125" style="3" customWidth="1"/>
    <col min="8" max="8" width="17.140625" style="3" customWidth="1"/>
    <col min="9" max="9" width="14.7109375" style="3" customWidth="1"/>
    <col min="10" max="10" width="15.421875" style="3" hidden="1" customWidth="1"/>
    <col min="11" max="11" width="14.7109375" style="3" customWidth="1"/>
    <col min="12" max="16384" width="9.140625" style="2" customWidth="1"/>
  </cols>
  <sheetData>
    <row r="1" spans="1:11" ht="15.75">
      <c r="A1" s="408" t="s">
        <v>85</v>
      </c>
      <c r="B1" s="409"/>
      <c r="C1" s="409"/>
      <c r="D1" s="409"/>
      <c r="E1" s="409"/>
      <c r="F1" s="409"/>
      <c r="G1" s="409"/>
      <c r="H1" s="407"/>
      <c r="I1" s="407"/>
      <c r="J1" s="407"/>
      <c r="K1" s="2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7"/>
      <c r="I2" s="407"/>
      <c r="J2" s="407"/>
      <c r="K2" s="2"/>
    </row>
    <row r="4" spans="1:11" ht="78.75">
      <c r="A4" s="4" t="s">
        <v>11</v>
      </c>
      <c r="B4" s="12" t="s">
        <v>236</v>
      </c>
      <c r="C4" s="12" t="s">
        <v>237</v>
      </c>
      <c r="D4" s="12" t="s">
        <v>244</v>
      </c>
      <c r="E4" s="12" t="s">
        <v>238</v>
      </c>
      <c r="F4" s="12" t="s">
        <v>239</v>
      </c>
      <c r="G4" s="12" t="s">
        <v>240</v>
      </c>
      <c r="H4" s="12" t="s">
        <v>241</v>
      </c>
      <c r="I4" s="12" t="s">
        <v>242</v>
      </c>
      <c r="J4" s="12" t="s">
        <v>243</v>
      </c>
      <c r="K4" s="12" t="s">
        <v>243</v>
      </c>
    </row>
    <row r="5" spans="1:11" ht="15.75">
      <c r="A5" s="35" t="s">
        <v>115</v>
      </c>
      <c r="B5" s="6">
        <v>40178000</v>
      </c>
      <c r="C5" s="6">
        <v>40849213</v>
      </c>
      <c r="D5" s="6">
        <v>40849213</v>
      </c>
      <c r="E5" s="6"/>
      <c r="F5" s="6"/>
      <c r="G5" s="6"/>
      <c r="H5" s="6">
        <f aca="true" t="shared" si="0" ref="H5:J6">B5+E5</f>
        <v>40178000</v>
      </c>
      <c r="I5" s="6">
        <f t="shared" si="0"/>
        <v>40849213</v>
      </c>
      <c r="J5" s="6">
        <f t="shared" si="0"/>
        <v>40849213</v>
      </c>
      <c r="K5" s="6">
        <f>D5+G5</f>
        <v>40849213</v>
      </c>
    </row>
    <row r="6" spans="1:11" ht="15.75">
      <c r="A6" s="35" t="s">
        <v>116</v>
      </c>
      <c r="B6" s="6"/>
      <c r="C6" s="6"/>
      <c r="D6" s="6"/>
      <c r="E6" s="6"/>
      <c r="F6" s="6"/>
      <c r="G6" s="6"/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33" customHeight="1">
      <c r="A7" s="37" t="s">
        <v>23</v>
      </c>
      <c r="B7" s="11">
        <f aca="true" t="shared" si="1" ref="B7:J7">SUM(B5:B6)</f>
        <v>40178000</v>
      </c>
      <c r="C7" s="11">
        <f t="shared" si="1"/>
        <v>40849213</v>
      </c>
      <c r="D7" s="11">
        <f t="shared" si="1"/>
        <v>40849213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40178000</v>
      </c>
      <c r="I7" s="11">
        <f t="shared" si="1"/>
        <v>40849213</v>
      </c>
      <c r="J7" s="11">
        <f t="shared" si="1"/>
        <v>40849213</v>
      </c>
      <c r="K7" s="10">
        <f>D7+G7</f>
        <v>40849213</v>
      </c>
    </row>
    <row r="11" spans="1:11" ht="78.75">
      <c r="A11" s="4" t="s">
        <v>11</v>
      </c>
      <c r="B11" s="12" t="s">
        <v>236</v>
      </c>
      <c r="C11" s="12" t="s">
        <v>237</v>
      </c>
      <c r="D11" s="12" t="s">
        <v>244</v>
      </c>
      <c r="E11" s="12" t="s">
        <v>238</v>
      </c>
      <c r="F11" s="12" t="s">
        <v>239</v>
      </c>
      <c r="G11" s="12" t="s">
        <v>240</v>
      </c>
      <c r="H11" s="12" t="s">
        <v>241</v>
      </c>
      <c r="I11" s="12" t="s">
        <v>242</v>
      </c>
      <c r="J11" s="12" t="s">
        <v>243</v>
      </c>
      <c r="K11" s="12" t="s">
        <v>243</v>
      </c>
    </row>
    <row r="12" spans="1:11" ht="15.75">
      <c r="A12" s="35" t="s">
        <v>115</v>
      </c>
      <c r="B12" s="10">
        <f aca="true" t="shared" si="2" ref="B12:G12">SUM(B13:B15)</f>
        <v>40178000</v>
      </c>
      <c r="C12" s="10">
        <f t="shared" si="2"/>
        <v>40849213</v>
      </c>
      <c r="D12" s="10">
        <f t="shared" si="2"/>
        <v>40849213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aca="true" t="shared" si="3" ref="H12:H20">B12+E12</f>
        <v>40178000</v>
      </c>
      <c r="I12" s="10">
        <f aca="true" t="shared" si="4" ref="I12:I20">C12+F12</f>
        <v>40849213</v>
      </c>
      <c r="J12" s="10">
        <f aca="true" t="shared" si="5" ref="J12:J20">D12+G12</f>
        <v>40849213</v>
      </c>
      <c r="K12" s="10">
        <f aca="true" t="shared" si="6" ref="K12:K20">D12+G12</f>
        <v>40849213</v>
      </c>
    </row>
    <row r="13" spans="1:11" ht="15.75">
      <c r="A13" s="35" t="s">
        <v>25</v>
      </c>
      <c r="B13" s="6">
        <v>40178000</v>
      </c>
      <c r="C13" s="6">
        <v>40849213</v>
      </c>
      <c r="D13" s="6">
        <v>40849213</v>
      </c>
      <c r="E13" s="6"/>
      <c r="F13" s="6"/>
      <c r="G13" s="6"/>
      <c r="H13" s="10">
        <f t="shared" si="3"/>
        <v>40178000</v>
      </c>
      <c r="I13" s="10">
        <f t="shared" si="4"/>
        <v>40849213</v>
      </c>
      <c r="J13" s="10">
        <f t="shared" si="5"/>
        <v>40849213</v>
      </c>
      <c r="K13" s="10">
        <f t="shared" si="6"/>
        <v>40849213</v>
      </c>
    </row>
    <row r="14" spans="1:11" ht="15.75">
      <c r="A14" s="35" t="s">
        <v>83</v>
      </c>
      <c r="B14" s="6"/>
      <c r="C14" s="6"/>
      <c r="D14" s="6"/>
      <c r="E14" s="6"/>
      <c r="F14" s="6"/>
      <c r="G14" s="6"/>
      <c r="H14" s="10">
        <f t="shared" si="3"/>
        <v>0</v>
      </c>
      <c r="I14" s="10">
        <f t="shared" si="4"/>
        <v>0</v>
      </c>
      <c r="J14" s="10">
        <f t="shared" si="5"/>
        <v>0</v>
      </c>
      <c r="K14" s="10">
        <f t="shared" si="6"/>
        <v>0</v>
      </c>
    </row>
    <row r="15" spans="1:11" ht="15.75">
      <c r="A15" s="35" t="s">
        <v>84</v>
      </c>
      <c r="B15" s="6"/>
      <c r="C15" s="6"/>
      <c r="D15" s="6"/>
      <c r="E15" s="6"/>
      <c r="F15" s="6"/>
      <c r="G15" s="6"/>
      <c r="H15" s="10">
        <f t="shared" si="3"/>
        <v>0</v>
      </c>
      <c r="I15" s="10">
        <f t="shared" si="4"/>
        <v>0</v>
      </c>
      <c r="J15" s="10">
        <f t="shared" si="5"/>
        <v>0</v>
      </c>
      <c r="K15" s="10">
        <f t="shared" si="6"/>
        <v>0</v>
      </c>
    </row>
    <row r="16" spans="1:11" ht="15.75">
      <c r="A16" s="35" t="s">
        <v>116</v>
      </c>
      <c r="B16" s="10">
        <f aca="true" t="shared" si="7" ref="B16:G16">SUM(B17:B19)</f>
        <v>0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3"/>
        <v>0</v>
      </c>
      <c r="I16" s="10">
        <f t="shared" si="4"/>
        <v>0</v>
      </c>
      <c r="J16" s="10">
        <f t="shared" si="5"/>
        <v>0</v>
      </c>
      <c r="K16" s="10">
        <f t="shared" si="6"/>
        <v>0</v>
      </c>
    </row>
    <row r="17" spans="1:11" ht="15.75">
      <c r="A17" s="35" t="s">
        <v>25</v>
      </c>
      <c r="B17" s="6"/>
      <c r="C17" s="6"/>
      <c r="D17" s="6"/>
      <c r="E17" s="6"/>
      <c r="F17" s="6"/>
      <c r="G17" s="6"/>
      <c r="H17" s="10">
        <f t="shared" si="3"/>
        <v>0</v>
      </c>
      <c r="I17" s="10">
        <f t="shared" si="4"/>
        <v>0</v>
      </c>
      <c r="J17" s="10">
        <f t="shared" si="5"/>
        <v>0</v>
      </c>
      <c r="K17" s="10">
        <f t="shared" si="6"/>
        <v>0</v>
      </c>
    </row>
    <row r="18" spans="1:11" ht="15.75">
      <c r="A18" s="35" t="s">
        <v>83</v>
      </c>
      <c r="B18" s="6"/>
      <c r="C18" s="6"/>
      <c r="D18" s="6"/>
      <c r="E18" s="6"/>
      <c r="F18" s="6"/>
      <c r="G18" s="6"/>
      <c r="H18" s="10">
        <f t="shared" si="3"/>
        <v>0</v>
      </c>
      <c r="I18" s="10">
        <f t="shared" si="4"/>
        <v>0</v>
      </c>
      <c r="J18" s="10">
        <f t="shared" si="5"/>
        <v>0</v>
      </c>
      <c r="K18" s="10">
        <f t="shared" si="6"/>
        <v>0</v>
      </c>
    </row>
    <row r="19" spans="1:11" ht="15.75">
      <c r="A19" s="35" t="s">
        <v>84</v>
      </c>
      <c r="B19" s="6"/>
      <c r="C19" s="6"/>
      <c r="D19" s="6"/>
      <c r="E19" s="6"/>
      <c r="F19" s="6"/>
      <c r="G19" s="6"/>
      <c r="H19" s="10">
        <f t="shared" si="3"/>
        <v>0</v>
      </c>
      <c r="I19" s="10">
        <f t="shared" si="4"/>
        <v>0</v>
      </c>
      <c r="J19" s="10">
        <f t="shared" si="5"/>
        <v>0</v>
      </c>
      <c r="K19" s="10">
        <f t="shared" si="6"/>
        <v>0</v>
      </c>
    </row>
    <row r="20" spans="1:11" ht="31.5" customHeight="1">
      <c r="A20" s="37" t="s">
        <v>24</v>
      </c>
      <c r="B20" s="11">
        <f aca="true" t="shared" si="8" ref="B20:G20">SUM(B12,B16)</f>
        <v>40178000</v>
      </c>
      <c r="C20" s="11">
        <f t="shared" si="8"/>
        <v>40849213</v>
      </c>
      <c r="D20" s="11">
        <f t="shared" si="8"/>
        <v>40849213</v>
      </c>
      <c r="E20" s="11">
        <f t="shared" si="8"/>
        <v>0</v>
      </c>
      <c r="F20" s="11">
        <f t="shared" si="8"/>
        <v>0</v>
      </c>
      <c r="G20" s="11">
        <f t="shared" si="8"/>
        <v>0</v>
      </c>
      <c r="H20" s="10">
        <f t="shared" si="3"/>
        <v>40178000</v>
      </c>
      <c r="I20" s="10">
        <f t="shared" si="4"/>
        <v>40849213</v>
      </c>
      <c r="J20" s="10">
        <f t="shared" si="5"/>
        <v>40849213</v>
      </c>
      <c r="K20" s="10">
        <f t="shared" si="6"/>
        <v>40849213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&amp;C17. melléklet a  6/2019. (V.31.)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Layout" workbookViewId="0" topLeftCell="A1">
      <selection activeCell="L55" sqref="A1:L55"/>
    </sheetView>
  </sheetViews>
  <sheetFormatPr defaultColWidth="9.140625" defaultRowHeight="12.75"/>
  <cols>
    <col min="1" max="1" width="73.421875" style="126" customWidth="1"/>
    <col min="2" max="2" width="20.57421875" style="117" customWidth="1"/>
    <col min="3" max="3" width="17.421875" style="117" customWidth="1"/>
    <col min="4" max="4" width="17.8515625" style="117" customWidth="1"/>
    <col min="5" max="5" width="18.421875" style="117" customWidth="1"/>
    <col min="6" max="6" width="14.00390625" style="117" customWidth="1"/>
    <col min="7" max="7" width="18.421875" style="117" customWidth="1"/>
    <col min="8" max="8" width="12.421875" style="117" customWidth="1"/>
    <col min="9" max="9" width="18.140625" style="117" customWidth="1"/>
    <col min="10" max="10" width="15.8515625" style="117" customWidth="1"/>
    <col min="11" max="11" width="18.140625" style="126" hidden="1" customWidth="1"/>
    <col min="12" max="12" width="15.8515625" style="117" customWidth="1"/>
    <col min="13" max="15" width="0" style="126" hidden="1" customWidth="1"/>
    <col min="16" max="16384" width="9.140625" style="126" customWidth="1"/>
  </cols>
  <sheetData>
    <row r="1" spans="1:12" s="109" customFormat="1" ht="15.75">
      <c r="A1" s="404" t="s">
        <v>926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0" ht="15.75">
      <c r="A2" s="408" t="s">
        <v>938</v>
      </c>
      <c r="B2" s="409"/>
      <c r="C2" s="409"/>
      <c r="D2" s="409"/>
      <c r="E2" s="409"/>
      <c r="F2" s="409"/>
      <c r="G2" s="409"/>
      <c r="H2" s="407"/>
      <c r="I2" s="407"/>
      <c r="J2" s="407"/>
    </row>
    <row r="3" spans="1:4" ht="15.75">
      <c r="A3" s="304" t="s">
        <v>106</v>
      </c>
      <c r="B3" s="302"/>
      <c r="C3" s="302"/>
      <c r="D3" s="302"/>
    </row>
    <row r="4" spans="1:12" s="109" customFormat="1" ht="47.25">
      <c r="A4" s="139"/>
      <c r="B4" s="78" t="s">
        <v>273</v>
      </c>
      <c r="C4" s="78" t="s">
        <v>274</v>
      </c>
      <c r="D4" s="165" t="s">
        <v>275</v>
      </c>
      <c r="E4" s="156" t="s">
        <v>273</v>
      </c>
      <c r="F4" s="78" t="s">
        <v>274</v>
      </c>
      <c r="G4" s="165" t="s">
        <v>275</v>
      </c>
      <c r="H4" s="110"/>
      <c r="I4" s="156" t="s">
        <v>273</v>
      </c>
      <c r="J4" s="78" t="s">
        <v>274</v>
      </c>
      <c r="K4" s="139"/>
      <c r="L4" s="78" t="s">
        <v>275</v>
      </c>
    </row>
    <row r="5" spans="1:12" ht="38.25">
      <c r="A5" s="305" t="s">
        <v>103</v>
      </c>
      <c r="B5" s="307" t="s">
        <v>70</v>
      </c>
      <c r="C5" s="303" t="s">
        <v>70</v>
      </c>
      <c r="D5" s="303" t="s">
        <v>276</v>
      </c>
      <c r="E5" s="303" t="s">
        <v>71</v>
      </c>
      <c r="F5" s="303" t="s">
        <v>71</v>
      </c>
      <c r="G5" s="303" t="s">
        <v>71</v>
      </c>
      <c r="H5" s="303" t="s">
        <v>104</v>
      </c>
      <c r="I5" s="306" t="s">
        <v>9</v>
      </c>
      <c r="J5" s="306" t="s">
        <v>9</v>
      </c>
      <c r="K5" s="156" t="s">
        <v>9</v>
      </c>
      <c r="L5" s="306" t="s">
        <v>9</v>
      </c>
    </row>
    <row r="6" spans="1:14" ht="15.75">
      <c r="A6" s="43" t="s">
        <v>133</v>
      </c>
      <c r="B6" s="101">
        <v>29755729</v>
      </c>
      <c r="C6" s="101">
        <v>31622554</v>
      </c>
      <c r="D6" s="101">
        <v>24671727</v>
      </c>
      <c r="E6" s="101"/>
      <c r="F6" s="101"/>
      <c r="G6" s="101"/>
      <c r="H6" s="101"/>
      <c r="I6" s="110">
        <f>B6+E6</f>
        <v>29755729</v>
      </c>
      <c r="J6" s="110">
        <f aca="true" t="shared" si="0" ref="J6:K16">C6+F6</f>
        <v>31622554</v>
      </c>
      <c r="K6" s="139">
        <f t="shared" si="0"/>
        <v>24671727</v>
      </c>
      <c r="L6" s="110">
        <f>D6+G6</f>
        <v>24671727</v>
      </c>
      <c r="N6" s="126" t="s">
        <v>257</v>
      </c>
    </row>
    <row r="7" spans="1:12" ht="31.5">
      <c r="A7" s="43" t="s">
        <v>134</v>
      </c>
      <c r="B7" s="101">
        <v>4922651</v>
      </c>
      <c r="C7" s="101">
        <v>5246295</v>
      </c>
      <c r="D7" s="101">
        <v>4396351</v>
      </c>
      <c r="E7" s="101"/>
      <c r="F7" s="101"/>
      <c r="G7" s="101"/>
      <c r="H7" s="101"/>
      <c r="I7" s="110">
        <f aca="true" t="shared" si="1" ref="I7:I25">B7+E7</f>
        <v>4922651</v>
      </c>
      <c r="J7" s="110">
        <f t="shared" si="0"/>
        <v>5246295</v>
      </c>
      <c r="K7" s="139">
        <f t="shared" si="0"/>
        <v>4396351</v>
      </c>
      <c r="L7" s="110">
        <f aca="true" t="shared" si="2" ref="L7:L25">D7+G7</f>
        <v>4396351</v>
      </c>
    </row>
    <row r="8" spans="1:12" ht="15.75">
      <c r="A8" s="43" t="s">
        <v>135</v>
      </c>
      <c r="B8" s="101">
        <v>48120049</v>
      </c>
      <c r="C8" s="101">
        <v>48588830</v>
      </c>
      <c r="D8" s="101">
        <v>34370567</v>
      </c>
      <c r="E8" s="101"/>
      <c r="F8" s="101"/>
      <c r="G8" s="101"/>
      <c r="H8" s="101"/>
      <c r="I8" s="110">
        <f t="shared" si="1"/>
        <v>48120049</v>
      </c>
      <c r="J8" s="110">
        <f t="shared" si="0"/>
        <v>48588830</v>
      </c>
      <c r="K8" s="139">
        <f t="shared" si="0"/>
        <v>34370567</v>
      </c>
      <c r="L8" s="110">
        <f t="shared" si="2"/>
        <v>34370567</v>
      </c>
    </row>
    <row r="9" spans="1:12" ht="15.75">
      <c r="A9" s="43" t="s">
        <v>114</v>
      </c>
      <c r="B9" s="101">
        <v>2195609</v>
      </c>
      <c r="C9" s="101">
        <v>3639609</v>
      </c>
      <c r="D9" s="101">
        <v>1078200</v>
      </c>
      <c r="E9" s="101"/>
      <c r="F9" s="101"/>
      <c r="G9" s="101"/>
      <c r="H9" s="101"/>
      <c r="I9" s="110">
        <f>B9+E9</f>
        <v>2195609</v>
      </c>
      <c r="J9" s="110">
        <f>C9+F9</f>
        <v>3639609</v>
      </c>
      <c r="K9" s="139">
        <f>D9+G9</f>
        <v>1078200</v>
      </c>
      <c r="L9" s="110">
        <f t="shared" si="2"/>
        <v>1078200</v>
      </c>
    </row>
    <row r="10" spans="1:14" ht="15.75">
      <c r="A10" s="43" t="s">
        <v>136</v>
      </c>
      <c r="B10" s="101">
        <f>SUM(B11:B12)</f>
        <v>17093695</v>
      </c>
      <c r="C10" s="101">
        <f>SUM(C11:C14)</f>
        <v>24045243</v>
      </c>
      <c r="D10" s="101">
        <f aca="true" t="shared" si="3" ref="D10:L10">SUM(D11:D14)</f>
        <v>23465011</v>
      </c>
      <c r="E10" s="101"/>
      <c r="F10" s="101">
        <f t="shared" si="3"/>
        <v>0</v>
      </c>
      <c r="G10" s="101">
        <f t="shared" si="3"/>
        <v>0</v>
      </c>
      <c r="H10" s="101">
        <f t="shared" si="3"/>
        <v>0</v>
      </c>
      <c r="I10" s="110">
        <f t="shared" si="3"/>
        <v>17093695</v>
      </c>
      <c r="J10" s="110">
        <f t="shared" si="3"/>
        <v>24045243</v>
      </c>
      <c r="K10" s="110">
        <f t="shared" si="3"/>
        <v>23465011</v>
      </c>
      <c r="L10" s="110">
        <f t="shared" si="3"/>
        <v>23465011</v>
      </c>
      <c r="N10" s="126" t="s">
        <v>258</v>
      </c>
    </row>
    <row r="11" spans="1:12" ht="31.5">
      <c r="A11" s="7" t="s">
        <v>229</v>
      </c>
      <c r="B11" s="101">
        <v>15008695</v>
      </c>
      <c r="C11" s="101">
        <v>15008695</v>
      </c>
      <c r="D11" s="101">
        <v>14629995</v>
      </c>
      <c r="E11" s="101"/>
      <c r="F11" s="101"/>
      <c r="G11" s="101"/>
      <c r="H11" s="101"/>
      <c r="I11" s="110">
        <f t="shared" si="1"/>
        <v>15008695</v>
      </c>
      <c r="J11" s="110">
        <f t="shared" si="0"/>
        <v>15008695</v>
      </c>
      <c r="K11" s="139">
        <f t="shared" si="0"/>
        <v>14629995</v>
      </c>
      <c r="L11" s="110">
        <f t="shared" si="2"/>
        <v>14629995</v>
      </c>
    </row>
    <row r="12" spans="1:12" ht="31.5">
      <c r="A12" s="7" t="s">
        <v>230</v>
      </c>
      <c r="B12" s="101">
        <v>2085000</v>
      </c>
      <c r="C12" s="101">
        <v>8825100</v>
      </c>
      <c r="D12" s="101">
        <v>8623568</v>
      </c>
      <c r="E12" s="101"/>
      <c r="F12" s="101"/>
      <c r="G12" s="101"/>
      <c r="H12" s="101"/>
      <c r="I12" s="110">
        <f t="shared" si="1"/>
        <v>2085000</v>
      </c>
      <c r="J12" s="110">
        <f t="shared" si="0"/>
        <v>8825100</v>
      </c>
      <c r="K12" s="139">
        <f t="shared" si="0"/>
        <v>8623568</v>
      </c>
      <c r="L12" s="110">
        <f t="shared" si="2"/>
        <v>8623568</v>
      </c>
    </row>
    <row r="13" spans="1:12" ht="15.75" hidden="1">
      <c r="A13" s="7" t="s">
        <v>591</v>
      </c>
      <c r="B13" s="101"/>
      <c r="C13" s="101"/>
      <c r="D13" s="101"/>
      <c r="E13" s="101"/>
      <c r="F13" s="101"/>
      <c r="G13" s="101"/>
      <c r="H13" s="101"/>
      <c r="I13" s="101">
        <f t="shared" si="1"/>
        <v>0</v>
      </c>
      <c r="J13" s="110">
        <f t="shared" si="0"/>
        <v>0</v>
      </c>
      <c r="K13" s="139">
        <f t="shared" si="0"/>
        <v>0</v>
      </c>
      <c r="L13" s="110">
        <f t="shared" si="2"/>
        <v>0</v>
      </c>
    </row>
    <row r="14" spans="1:12" ht="15.75">
      <c r="A14" s="7" t="s">
        <v>252</v>
      </c>
      <c r="B14" s="101">
        <v>0</v>
      </c>
      <c r="C14" s="101">
        <v>211448</v>
      </c>
      <c r="D14" s="101">
        <v>211448</v>
      </c>
      <c r="E14" s="101"/>
      <c r="F14" s="101"/>
      <c r="G14" s="101"/>
      <c r="H14" s="101"/>
      <c r="I14" s="101">
        <f t="shared" si="1"/>
        <v>0</v>
      </c>
      <c r="J14" s="110">
        <f t="shared" si="0"/>
        <v>211448</v>
      </c>
      <c r="K14" s="139">
        <f t="shared" si="0"/>
        <v>211448</v>
      </c>
      <c r="L14" s="110">
        <f t="shared" si="2"/>
        <v>211448</v>
      </c>
    </row>
    <row r="15" spans="1:12" ht="31.5">
      <c r="A15" s="36" t="s">
        <v>226</v>
      </c>
      <c r="B15" s="101">
        <v>0</v>
      </c>
      <c r="C15" s="101">
        <v>0</v>
      </c>
      <c r="D15" s="101">
        <v>0</v>
      </c>
      <c r="E15" s="101"/>
      <c r="F15" s="101"/>
      <c r="G15" s="101"/>
      <c r="H15" s="101">
        <v>0</v>
      </c>
      <c r="I15" s="110">
        <f t="shared" si="1"/>
        <v>0</v>
      </c>
      <c r="J15" s="110">
        <f t="shared" si="0"/>
        <v>0</v>
      </c>
      <c r="K15" s="139">
        <f t="shared" si="0"/>
        <v>0</v>
      </c>
      <c r="L15" s="110">
        <f t="shared" si="2"/>
        <v>0</v>
      </c>
    </row>
    <row r="16" spans="1:12" ht="15.75">
      <c r="A16" s="36" t="s">
        <v>120</v>
      </c>
      <c r="B16" s="101">
        <v>3113651</v>
      </c>
      <c r="C16" s="101">
        <v>3113651</v>
      </c>
      <c r="D16" s="101">
        <v>3113651</v>
      </c>
      <c r="E16" s="101"/>
      <c r="F16" s="101"/>
      <c r="G16" s="101"/>
      <c r="H16" s="101"/>
      <c r="I16" s="110">
        <f t="shared" si="1"/>
        <v>3113651</v>
      </c>
      <c r="J16" s="110">
        <f t="shared" si="0"/>
        <v>3113651</v>
      </c>
      <c r="K16" s="139">
        <f t="shared" si="0"/>
        <v>3113651</v>
      </c>
      <c r="L16" s="110">
        <f t="shared" si="2"/>
        <v>3113651</v>
      </c>
    </row>
    <row r="17" spans="1:12" ht="15.75">
      <c r="A17" s="139" t="s">
        <v>0</v>
      </c>
      <c r="B17" s="110">
        <f>B6+B7+B8+B10+B9+B15+B16</f>
        <v>105201384</v>
      </c>
      <c r="C17" s="110">
        <f>C6+C7+C8+C9+C10+C15+C16</f>
        <v>116256182</v>
      </c>
      <c r="D17" s="110">
        <f aca="true" t="shared" si="4" ref="D17:L17">D6+D7+D8+D9+D10+D15+D16</f>
        <v>91095507</v>
      </c>
      <c r="E17" s="110">
        <f t="shared" si="4"/>
        <v>0</v>
      </c>
      <c r="F17" s="110">
        <f t="shared" si="4"/>
        <v>0</v>
      </c>
      <c r="G17" s="110">
        <f t="shared" si="4"/>
        <v>0</v>
      </c>
      <c r="H17" s="110">
        <f t="shared" si="4"/>
        <v>0</v>
      </c>
      <c r="I17" s="110">
        <f t="shared" si="4"/>
        <v>105201384</v>
      </c>
      <c r="J17" s="110">
        <f t="shared" si="4"/>
        <v>116256182</v>
      </c>
      <c r="K17" s="110">
        <f t="shared" si="4"/>
        <v>91095507</v>
      </c>
      <c r="L17" s="110">
        <f t="shared" si="4"/>
        <v>91095507</v>
      </c>
    </row>
    <row r="18" spans="1:12" ht="15.75">
      <c r="A18" s="43" t="s">
        <v>140</v>
      </c>
      <c r="B18" s="101">
        <v>113234016</v>
      </c>
      <c r="C18" s="101">
        <v>128321743</v>
      </c>
      <c r="D18" s="101">
        <v>23601404</v>
      </c>
      <c r="E18" s="101">
        <v>0</v>
      </c>
      <c r="F18" s="101"/>
      <c r="G18" s="101"/>
      <c r="H18" s="101"/>
      <c r="I18" s="110">
        <f t="shared" si="1"/>
        <v>113234016</v>
      </c>
      <c r="J18" s="110">
        <f aca="true" t="shared" si="5" ref="J18:J25">C18+F18</f>
        <v>128321743</v>
      </c>
      <c r="K18" s="139">
        <f aca="true" t="shared" si="6" ref="K18:K25">D18+G18</f>
        <v>23601404</v>
      </c>
      <c r="L18" s="110">
        <f t="shared" si="2"/>
        <v>23601404</v>
      </c>
    </row>
    <row r="19" spans="1:12" ht="15.75">
      <c r="A19" s="43" t="s">
        <v>141</v>
      </c>
      <c r="B19" s="101">
        <v>47187720</v>
      </c>
      <c r="C19" s="101">
        <v>127824407</v>
      </c>
      <c r="D19" s="101">
        <v>23724436</v>
      </c>
      <c r="E19" s="101">
        <v>0</v>
      </c>
      <c r="F19" s="101"/>
      <c r="G19" s="101"/>
      <c r="H19" s="101"/>
      <c r="I19" s="110">
        <f t="shared" si="1"/>
        <v>47187720</v>
      </c>
      <c r="J19" s="110">
        <f t="shared" si="5"/>
        <v>127824407</v>
      </c>
      <c r="K19" s="139">
        <f t="shared" si="6"/>
        <v>23724436</v>
      </c>
      <c r="L19" s="110">
        <f t="shared" si="2"/>
        <v>23724436</v>
      </c>
    </row>
    <row r="20" spans="1:12" ht="15.75">
      <c r="A20" s="43" t="s">
        <v>227</v>
      </c>
      <c r="B20" s="110">
        <f>SUM(B21:B23)</f>
        <v>433500</v>
      </c>
      <c r="C20" s="110">
        <f>SUM(C21:C23)</f>
        <v>433500</v>
      </c>
      <c r="D20" s="110">
        <f>SUM(D21:D23)</f>
        <v>0</v>
      </c>
      <c r="E20" s="110">
        <f>SUM(E21:E23)</f>
        <v>0</v>
      </c>
      <c r="F20" s="110"/>
      <c r="G20" s="110"/>
      <c r="H20" s="110"/>
      <c r="I20" s="110">
        <f t="shared" si="1"/>
        <v>433500</v>
      </c>
      <c r="J20" s="110">
        <f t="shared" si="5"/>
        <v>433500</v>
      </c>
      <c r="K20" s="139">
        <f>D20+G20</f>
        <v>0</v>
      </c>
      <c r="L20" s="110">
        <f t="shared" si="2"/>
        <v>0</v>
      </c>
    </row>
    <row r="21" spans="1:12" ht="15.75">
      <c r="A21" s="7" t="s">
        <v>232</v>
      </c>
      <c r="B21" s="101">
        <v>433500</v>
      </c>
      <c r="C21" s="101">
        <v>433500</v>
      </c>
      <c r="D21" s="101">
        <v>0</v>
      </c>
      <c r="E21" s="101">
        <v>0</v>
      </c>
      <c r="F21" s="101"/>
      <c r="G21" s="101"/>
      <c r="H21" s="101"/>
      <c r="I21" s="110">
        <f>B21+E21</f>
        <v>433500</v>
      </c>
      <c r="J21" s="110">
        <f t="shared" si="5"/>
        <v>433500</v>
      </c>
      <c r="K21" s="139">
        <f>D21+G21</f>
        <v>0</v>
      </c>
      <c r="L21" s="110">
        <f t="shared" si="2"/>
        <v>0</v>
      </c>
    </row>
    <row r="22" spans="1:12" ht="15.75">
      <c r="A22" s="7" t="s">
        <v>233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/>
      <c r="I22" s="110">
        <f>B22+E22</f>
        <v>0</v>
      </c>
      <c r="J22" s="110">
        <f t="shared" si="5"/>
        <v>0</v>
      </c>
      <c r="K22" s="139">
        <f>D22+G22</f>
        <v>0</v>
      </c>
      <c r="L22" s="110">
        <f t="shared" si="2"/>
        <v>0</v>
      </c>
    </row>
    <row r="23" spans="1:12" ht="15.75">
      <c r="A23" s="7" t="s">
        <v>231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/>
      <c r="H23" s="101"/>
      <c r="I23" s="101"/>
      <c r="J23" s="110">
        <f t="shared" si="5"/>
        <v>0</v>
      </c>
      <c r="L23" s="110">
        <f t="shared" si="2"/>
        <v>0</v>
      </c>
    </row>
    <row r="24" spans="1:12" ht="31.5">
      <c r="A24" s="36" t="s">
        <v>228</v>
      </c>
      <c r="B24" s="101">
        <v>0</v>
      </c>
      <c r="C24" s="101">
        <v>0</v>
      </c>
      <c r="D24" s="101">
        <v>0</v>
      </c>
      <c r="E24" s="101"/>
      <c r="F24" s="101"/>
      <c r="G24" s="101"/>
      <c r="H24" s="101"/>
      <c r="I24" s="110">
        <f t="shared" si="1"/>
        <v>0</v>
      </c>
      <c r="J24" s="110">
        <f t="shared" si="5"/>
        <v>0</v>
      </c>
      <c r="K24" s="139">
        <f t="shared" si="6"/>
        <v>0</v>
      </c>
      <c r="L24" s="110">
        <f t="shared" si="2"/>
        <v>0</v>
      </c>
    </row>
    <row r="25" spans="1:12" ht="15.75">
      <c r="A25" s="36" t="s">
        <v>120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/>
      <c r="I25" s="110">
        <f t="shared" si="1"/>
        <v>0</v>
      </c>
      <c r="J25" s="110">
        <f t="shared" si="5"/>
        <v>0</v>
      </c>
      <c r="K25" s="139">
        <f t="shared" si="6"/>
        <v>0</v>
      </c>
      <c r="L25" s="110">
        <f t="shared" si="2"/>
        <v>0</v>
      </c>
    </row>
    <row r="26" spans="1:12" ht="15.75">
      <c r="A26" s="139" t="s">
        <v>1</v>
      </c>
      <c r="B26" s="110">
        <f>SUM(B18,B19,B20,B25)</f>
        <v>160855236</v>
      </c>
      <c r="C26" s="110">
        <f>C18+C19+C20+C24+C25</f>
        <v>256579650</v>
      </c>
      <c r="D26" s="110">
        <f aca="true" t="shared" si="7" ref="D26:L26">D18+D19+D20+D24+D25</f>
        <v>47325840</v>
      </c>
      <c r="E26" s="110">
        <f t="shared" si="7"/>
        <v>0</v>
      </c>
      <c r="F26" s="110">
        <f t="shared" si="7"/>
        <v>0</v>
      </c>
      <c r="G26" s="110">
        <f t="shared" si="7"/>
        <v>0</v>
      </c>
      <c r="H26" s="110">
        <f t="shared" si="7"/>
        <v>0</v>
      </c>
      <c r="I26" s="110">
        <f t="shared" si="7"/>
        <v>160855236</v>
      </c>
      <c r="J26" s="110">
        <f t="shared" si="7"/>
        <v>256579650</v>
      </c>
      <c r="K26" s="110">
        <f t="shared" si="7"/>
        <v>47325840</v>
      </c>
      <c r="L26" s="110">
        <f t="shared" si="7"/>
        <v>47325840</v>
      </c>
    </row>
    <row r="27" spans="1:12" ht="31.5" customHeight="1">
      <c r="A27" s="15" t="s">
        <v>2</v>
      </c>
      <c r="B27" s="51">
        <f aca="true" t="shared" si="8" ref="B27:L27">SUM(B17,B26)</f>
        <v>266056620</v>
      </c>
      <c r="C27" s="51">
        <f t="shared" si="8"/>
        <v>372835832</v>
      </c>
      <c r="D27" s="51">
        <f t="shared" si="8"/>
        <v>138421347</v>
      </c>
      <c r="E27" s="51">
        <f t="shared" si="8"/>
        <v>0</v>
      </c>
      <c r="F27" s="51">
        <f t="shared" si="8"/>
        <v>0</v>
      </c>
      <c r="G27" s="51">
        <f t="shared" si="8"/>
        <v>0</v>
      </c>
      <c r="H27" s="51">
        <f t="shared" si="8"/>
        <v>0</v>
      </c>
      <c r="I27" s="51">
        <f t="shared" si="8"/>
        <v>266056620</v>
      </c>
      <c r="J27" s="51">
        <f t="shared" si="8"/>
        <v>372835832</v>
      </c>
      <c r="K27" s="51">
        <f t="shared" si="8"/>
        <v>138421347</v>
      </c>
      <c r="L27" s="51">
        <f t="shared" si="8"/>
        <v>138421347</v>
      </c>
    </row>
    <row r="30" spans="1:12" s="109" customFormat="1" ht="31.5">
      <c r="A30" s="139"/>
      <c r="B30" s="78" t="s">
        <v>273</v>
      </c>
      <c r="C30" s="78" t="s">
        <v>274</v>
      </c>
      <c r="D30" s="165" t="s">
        <v>275</v>
      </c>
      <c r="E30" s="156" t="s">
        <v>273</v>
      </c>
      <c r="F30" s="78" t="s">
        <v>274</v>
      </c>
      <c r="G30" s="165" t="s">
        <v>275</v>
      </c>
      <c r="H30" s="110"/>
      <c r="I30" s="156" t="s">
        <v>273</v>
      </c>
      <c r="J30" s="78" t="s">
        <v>274</v>
      </c>
      <c r="K30" s="139"/>
      <c r="L30" s="78" t="s">
        <v>275</v>
      </c>
    </row>
    <row r="31" spans="1:12" ht="94.5">
      <c r="A31" s="305" t="s">
        <v>103</v>
      </c>
      <c r="B31" s="307" t="s">
        <v>72</v>
      </c>
      <c r="C31" s="303" t="s">
        <v>72</v>
      </c>
      <c r="D31" s="303" t="s">
        <v>72</v>
      </c>
      <c r="E31" s="303" t="s">
        <v>73</v>
      </c>
      <c r="F31" s="303" t="s">
        <v>73</v>
      </c>
      <c r="G31" s="303" t="s">
        <v>73</v>
      </c>
      <c r="H31" s="303" t="s">
        <v>104</v>
      </c>
      <c r="I31" s="306" t="s">
        <v>9</v>
      </c>
      <c r="J31" s="306" t="s">
        <v>9</v>
      </c>
      <c r="K31" s="156" t="s">
        <v>9</v>
      </c>
      <c r="L31" s="306" t="s">
        <v>9</v>
      </c>
    </row>
    <row r="32" spans="1:12" ht="15.75">
      <c r="A32" s="43" t="s">
        <v>145</v>
      </c>
      <c r="B32" s="144">
        <f>SUM(B33:B34)</f>
        <v>109313150</v>
      </c>
      <c r="C32" s="144">
        <f>SUM(C33:C34)</f>
        <v>125907161</v>
      </c>
      <c r="D32" s="144">
        <f aca="true" t="shared" si="9" ref="D32:L32">SUM(D33:D34)</f>
        <v>123472504</v>
      </c>
      <c r="E32" s="144">
        <f t="shared" si="9"/>
        <v>0</v>
      </c>
      <c r="F32" s="144">
        <f t="shared" si="9"/>
        <v>0</v>
      </c>
      <c r="G32" s="144">
        <f t="shared" si="9"/>
        <v>0</v>
      </c>
      <c r="H32" s="144">
        <f t="shared" si="9"/>
        <v>0</v>
      </c>
      <c r="I32" s="144">
        <f t="shared" si="9"/>
        <v>109313150</v>
      </c>
      <c r="J32" s="144">
        <f t="shared" si="9"/>
        <v>125907161</v>
      </c>
      <c r="K32" s="144">
        <f t="shared" si="9"/>
        <v>123472504</v>
      </c>
      <c r="L32" s="144">
        <f t="shared" si="9"/>
        <v>123472504</v>
      </c>
    </row>
    <row r="33" spans="1:12" ht="15.75">
      <c r="A33" s="63" t="s">
        <v>146</v>
      </c>
      <c r="B33" s="101">
        <v>77841266</v>
      </c>
      <c r="C33" s="101">
        <v>91095577</v>
      </c>
      <c r="D33" s="101">
        <v>91095577</v>
      </c>
      <c r="E33" s="101"/>
      <c r="F33" s="101">
        <v>0</v>
      </c>
      <c r="G33" s="101">
        <v>0</v>
      </c>
      <c r="H33" s="101"/>
      <c r="I33" s="110">
        <f aca="true" t="shared" si="10" ref="I33:I53">B33+E33</f>
        <v>77841266</v>
      </c>
      <c r="J33" s="110">
        <f aca="true" t="shared" si="11" ref="J33:J53">C33+F33</f>
        <v>91095577</v>
      </c>
      <c r="K33" s="139">
        <f aca="true" t="shared" si="12" ref="K33:K48">D33+G33</f>
        <v>91095577</v>
      </c>
      <c r="L33" s="110">
        <f aca="true" t="shared" si="13" ref="L33:L53">D33+G33</f>
        <v>91095577</v>
      </c>
    </row>
    <row r="34" spans="1:12" ht="15.75">
      <c r="A34" s="63" t="s">
        <v>147</v>
      </c>
      <c r="B34" s="101">
        <v>31471884</v>
      </c>
      <c r="C34" s="101">
        <v>34811584</v>
      </c>
      <c r="D34" s="101">
        <v>32376927</v>
      </c>
      <c r="E34" s="101"/>
      <c r="F34" s="101">
        <v>0</v>
      </c>
      <c r="G34" s="101">
        <v>0</v>
      </c>
      <c r="H34" s="101"/>
      <c r="I34" s="110">
        <f t="shared" si="10"/>
        <v>31471884</v>
      </c>
      <c r="J34" s="110">
        <f t="shared" si="11"/>
        <v>34811584</v>
      </c>
      <c r="K34" s="139">
        <f t="shared" si="12"/>
        <v>32376927</v>
      </c>
      <c r="L34" s="110">
        <f t="shared" si="13"/>
        <v>32376927</v>
      </c>
    </row>
    <row r="35" spans="1:12" ht="15.75">
      <c r="A35" s="139" t="s">
        <v>151</v>
      </c>
      <c r="B35" s="101">
        <v>0</v>
      </c>
      <c r="C35" s="110">
        <v>0</v>
      </c>
      <c r="D35" s="110">
        <v>0</v>
      </c>
      <c r="E35" s="110"/>
      <c r="F35" s="110"/>
      <c r="G35" s="110"/>
      <c r="H35" s="110"/>
      <c r="I35" s="110">
        <f t="shared" si="10"/>
        <v>0</v>
      </c>
      <c r="J35" s="110">
        <f t="shared" si="11"/>
        <v>0</v>
      </c>
      <c r="K35" s="139">
        <f t="shared" si="12"/>
        <v>0</v>
      </c>
      <c r="L35" s="110">
        <f t="shared" si="13"/>
        <v>0</v>
      </c>
    </row>
    <row r="36" spans="1:12" ht="15.75">
      <c r="A36" s="139" t="s">
        <v>148</v>
      </c>
      <c r="B36" s="110">
        <v>14600000</v>
      </c>
      <c r="C36" s="110">
        <v>14675971</v>
      </c>
      <c r="D36" s="110">
        <v>10446233</v>
      </c>
      <c r="E36" s="110"/>
      <c r="F36" s="110"/>
      <c r="G36" s="110"/>
      <c r="H36" s="110"/>
      <c r="I36" s="110">
        <f t="shared" si="10"/>
        <v>14600000</v>
      </c>
      <c r="J36" s="110">
        <f t="shared" si="11"/>
        <v>14675971</v>
      </c>
      <c r="K36" s="139">
        <f t="shared" si="12"/>
        <v>10446233</v>
      </c>
      <c r="L36" s="110">
        <f t="shared" si="13"/>
        <v>10446233</v>
      </c>
    </row>
    <row r="37" spans="1:13" ht="15.75">
      <c r="A37" s="139" t="s">
        <v>149</v>
      </c>
      <c r="B37" s="110">
        <v>16740500</v>
      </c>
      <c r="C37" s="110">
        <v>18267715</v>
      </c>
      <c r="D37" s="110">
        <v>20282990</v>
      </c>
      <c r="E37" s="110"/>
      <c r="F37" s="110"/>
      <c r="G37" s="110"/>
      <c r="H37" s="110"/>
      <c r="I37" s="110">
        <f t="shared" si="10"/>
        <v>16740500</v>
      </c>
      <c r="J37" s="110">
        <f t="shared" si="11"/>
        <v>18267715</v>
      </c>
      <c r="K37" s="139">
        <f t="shared" si="12"/>
        <v>20282990</v>
      </c>
      <c r="L37" s="110">
        <f t="shared" si="13"/>
        <v>20282990</v>
      </c>
      <c r="M37" s="126" t="s">
        <v>259</v>
      </c>
    </row>
    <row r="38" spans="1:12" ht="15.75">
      <c r="A38" s="120" t="s">
        <v>113</v>
      </c>
      <c r="B38" s="110">
        <f>B32+B35+B36+B37</f>
        <v>140653650</v>
      </c>
      <c r="C38" s="110">
        <f>C32+C35+C36+C37</f>
        <v>158850847</v>
      </c>
      <c r="D38" s="110">
        <f aca="true" t="shared" si="14" ref="D38:L38">D32+D35+D36+D37</f>
        <v>154201727</v>
      </c>
      <c r="E38" s="110"/>
      <c r="F38" s="110">
        <f t="shared" si="14"/>
        <v>0</v>
      </c>
      <c r="G38" s="110">
        <f t="shared" si="14"/>
        <v>0</v>
      </c>
      <c r="H38" s="110">
        <f t="shared" si="14"/>
        <v>0</v>
      </c>
      <c r="I38" s="110">
        <f t="shared" si="14"/>
        <v>140653650</v>
      </c>
      <c r="J38" s="110">
        <f t="shared" si="14"/>
        <v>158850847</v>
      </c>
      <c r="K38" s="110">
        <f t="shared" si="14"/>
        <v>154201727</v>
      </c>
      <c r="L38" s="110">
        <f t="shared" si="14"/>
        <v>154201727</v>
      </c>
    </row>
    <row r="39" spans="1:12" ht="15.75">
      <c r="A39" s="120" t="s">
        <v>4</v>
      </c>
      <c r="B39" s="101"/>
      <c r="C39" s="101"/>
      <c r="D39" s="101"/>
      <c r="E39" s="101"/>
      <c r="F39" s="101">
        <f>F38-F17</f>
        <v>0</v>
      </c>
      <c r="G39" s="101"/>
      <c r="H39" s="101">
        <f>H38-H17</f>
        <v>0</v>
      </c>
      <c r="I39" s="101"/>
      <c r="J39" s="101"/>
      <c r="K39" s="110">
        <f>K38-K17</f>
        <v>63106220</v>
      </c>
      <c r="L39" s="101"/>
    </row>
    <row r="40" spans="1:12" ht="15.75">
      <c r="A40" s="120" t="s">
        <v>5</v>
      </c>
      <c r="B40" s="101">
        <f>B38-B17</f>
        <v>35452266</v>
      </c>
      <c r="C40" s="101">
        <f>C38-C17</f>
        <v>42594665</v>
      </c>
      <c r="D40" s="101">
        <f>D38-D17</f>
        <v>63106220</v>
      </c>
      <c r="E40" s="101">
        <f>E38-E17</f>
        <v>0</v>
      </c>
      <c r="F40" s="101"/>
      <c r="G40" s="101">
        <f>G38-G17</f>
        <v>0</v>
      </c>
      <c r="H40" s="101"/>
      <c r="I40" s="110">
        <f>I38-I17</f>
        <v>35452266</v>
      </c>
      <c r="J40" s="110">
        <f>J38-J17</f>
        <v>42594665</v>
      </c>
      <c r="K40" s="139">
        <f>D40+G40</f>
        <v>63106220</v>
      </c>
      <c r="L40" s="110">
        <f>L38-L17</f>
        <v>63106220</v>
      </c>
    </row>
    <row r="41" spans="1:12" ht="31.5">
      <c r="A41" s="120" t="s">
        <v>156</v>
      </c>
      <c r="B41" s="101">
        <v>15439395</v>
      </c>
      <c r="C41" s="101">
        <v>15739395</v>
      </c>
      <c r="D41" s="101">
        <v>15739395</v>
      </c>
      <c r="E41" s="101">
        <v>0</v>
      </c>
      <c r="F41" s="101">
        <v>0</v>
      </c>
      <c r="G41" s="101">
        <v>0</v>
      </c>
      <c r="H41" s="101">
        <v>0</v>
      </c>
      <c r="I41" s="110">
        <f t="shared" si="10"/>
        <v>15439395</v>
      </c>
      <c r="J41" s="110">
        <f t="shared" si="11"/>
        <v>15739395</v>
      </c>
      <c r="K41" s="139">
        <f t="shared" si="12"/>
        <v>15739395</v>
      </c>
      <c r="L41" s="110">
        <f t="shared" si="13"/>
        <v>15739395</v>
      </c>
    </row>
    <row r="42" spans="1:12" ht="15.75">
      <c r="A42" s="36" t="s">
        <v>154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/>
      <c r="I42" s="110">
        <f t="shared" si="10"/>
        <v>0</v>
      </c>
      <c r="J42" s="110">
        <f t="shared" si="11"/>
        <v>0</v>
      </c>
      <c r="K42" s="139">
        <f t="shared" si="12"/>
        <v>0</v>
      </c>
      <c r="L42" s="110">
        <f t="shared" si="13"/>
        <v>0</v>
      </c>
    </row>
    <row r="43" spans="1:12" ht="15.75">
      <c r="A43" s="36" t="s">
        <v>121</v>
      </c>
      <c r="B43" s="110">
        <v>0</v>
      </c>
      <c r="C43" s="110">
        <v>0</v>
      </c>
      <c r="D43" s="110">
        <v>3080438</v>
      </c>
      <c r="E43" s="110">
        <v>0</v>
      </c>
      <c r="F43" s="110"/>
      <c r="G43" s="110"/>
      <c r="H43" s="110">
        <f>SUM(H33:H42)</f>
        <v>0</v>
      </c>
      <c r="I43" s="110">
        <f t="shared" si="10"/>
        <v>0</v>
      </c>
      <c r="J43" s="110">
        <f t="shared" si="11"/>
        <v>0</v>
      </c>
      <c r="K43" s="139">
        <f t="shared" si="12"/>
        <v>3080438</v>
      </c>
      <c r="L43" s="110">
        <f t="shared" si="13"/>
        <v>3080438</v>
      </c>
    </row>
    <row r="44" spans="1:12" ht="15.75">
      <c r="A44" s="139" t="s">
        <v>0</v>
      </c>
      <c r="B44" s="110">
        <f>B38+B41+B42+B43</f>
        <v>156093045</v>
      </c>
      <c r="C44" s="110">
        <f>C38+C41+C42+C43</f>
        <v>174590242</v>
      </c>
      <c r="D44" s="110">
        <f aca="true" t="shared" si="15" ref="D44:L44">D38+D41+D42+D43</f>
        <v>173021560</v>
      </c>
      <c r="E44" s="110">
        <f t="shared" si="15"/>
        <v>0</v>
      </c>
      <c r="F44" s="110">
        <f t="shared" si="15"/>
        <v>0</v>
      </c>
      <c r="G44" s="110">
        <f t="shared" si="15"/>
        <v>0</v>
      </c>
      <c r="H44" s="110">
        <v>0</v>
      </c>
      <c r="I44" s="110">
        <f t="shared" si="15"/>
        <v>156093045</v>
      </c>
      <c r="J44" s="110">
        <f t="shared" si="15"/>
        <v>174590242</v>
      </c>
      <c r="K44" s="110">
        <f t="shared" si="15"/>
        <v>173021560</v>
      </c>
      <c r="L44" s="110">
        <f t="shared" si="15"/>
        <v>173021560</v>
      </c>
    </row>
    <row r="45" spans="1:12" ht="15.75">
      <c r="A45" s="43" t="s">
        <v>152</v>
      </c>
      <c r="B45" s="101">
        <v>43005027</v>
      </c>
      <c r="C45" s="117">
        <v>132150495</v>
      </c>
      <c r="D45" s="101">
        <v>125545701</v>
      </c>
      <c r="E45" s="101"/>
      <c r="F45" s="110">
        <v>0</v>
      </c>
      <c r="G45" s="101">
        <v>0</v>
      </c>
      <c r="H45" s="101"/>
      <c r="I45" s="110">
        <f t="shared" si="10"/>
        <v>43005027</v>
      </c>
      <c r="J45" s="110">
        <f t="shared" si="11"/>
        <v>132150495</v>
      </c>
      <c r="K45" s="139">
        <f t="shared" si="12"/>
        <v>125545701</v>
      </c>
      <c r="L45" s="110">
        <f t="shared" si="13"/>
        <v>125545701</v>
      </c>
    </row>
    <row r="46" spans="1:12" ht="15.75">
      <c r="A46" s="43" t="s">
        <v>150</v>
      </c>
      <c r="B46" s="101"/>
      <c r="C46" s="101">
        <v>87360</v>
      </c>
      <c r="D46" s="101">
        <v>87360</v>
      </c>
      <c r="E46" s="101">
        <v>0</v>
      </c>
      <c r="F46" s="101">
        <v>0</v>
      </c>
      <c r="G46" s="101">
        <v>0</v>
      </c>
      <c r="H46" s="101">
        <v>0</v>
      </c>
      <c r="I46" s="110">
        <f t="shared" si="10"/>
        <v>0</v>
      </c>
      <c r="J46" s="110">
        <f t="shared" si="11"/>
        <v>87360</v>
      </c>
      <c r="K46" s="139">
        <f t="shared" si="12"/>
        <v>87360</v>
      </c>
      <c r="L46" s="110">
        <f t="shared" si="13"/>
        <v>87360</v>
      </c>
    </row>
    <row r="47" spans="1:12" ht="15.75">
      <c r="A47" s="43" t="s">
        <v>153</v>
      </c>
      <c r="B47" s="101"/>
      <c r="C47" s="101">
        <v>20400</v>
      </c>
      <c r="D47" s="101">
        <v>20400</v>
      </c>
      <c r="E47" s="101"/>
      <c r="F47" s="101"/>
      <c r="G47" s="101"/>
      <c r="H47" s="101">
        <v>0</v>
      </c>
      <c r="I47" s="110">
        <f>B47+E47</f>
        <v>0</v>
      </c>
      <c r="J47" s="110">
        <f t="shared" si="11"/>
        <v>20400</v>
      </c>
      <c r="K47" s="139">
        <f>D47+G47</f>
        <v>20400</v>
      </c>
      <c r="L47" s="110">
        <f t="shared" si="13"/>
        <v>20400</v>
      </c>
    </row>
    <row r="48" spans="1:12" ht="15.75">
      <c r="A48" s="36" t="s">
        <v>121</v>
      </c>
      <c r="B48" s="101"/>
      <c r="C48" s="101"/>
      <c r="D48" s="101"/>
      <c r="E48" s="101"/>
      <c r="F48" s="101"/>
      <c r="G48" s="101"/>
      <c r="H48" s="101"/>
      <c r="I48" s="110">
        <f t="shared" si="10"/>
        <v>0</v>
      </c>
      <c r="J48" s="110">
        <f t="shared" si="11"/>
        <v>0</v>
      </c>
      <c r="K48" s="139">
        <f t="shared" si="12"/>
        <v>0</v>
      </c>
      <c r="L48" s="110">
        <f t="shared" si="13"/>
        <v>0</v>
      </c>
    </row>
    <row r="49" spans="1:12" ht="15.75">
      <c r="A49" s="120" t="s">
        <v>3</v>
      </c>
      <c r="B49" s="110">
        <f aca="true" t="shared" si="16" ref="B49:L49">B45+B46+B47+B48</f>
        <v>43005027</v>
      </c>
      <c r="C49" s="110">
        <f>C45+C46+C47+C48</f>
        <v>132258255</v>
      </c>
      <c r="D49" s="110">
        <f t="shared" si="16"/>
        <v>125653461</v>
      </c>
      <c r="E49" s="110">
        <f t="shared" si="16"/>
        <v>0</v>
      </c>
      <c r="F49" s="110">
        <f t="shared" si="16"/>
        <v>0</v>
      </c>
      <c r="G49" s="110">
        <f t="shared" si="16"/>
        <v>0</v>
      </c>
      <c r="H49" s="110">
        <f t="shared" si="16"/>
        <v>0</v>
      </c>
      <c r="I49" s="110">
        <f t="shared" si="16"/>
        <v>43005027</v>
      </c>
      <c r="J49" s="110">
        <f t="shared" si="16"/>
        <v>132258255</v>
      </c>
      <c r="K49" s="110">
        <f t="shared" si="16"/>
        <v>125653461</v>
      </c>
      <c r="L49" s="110">
        <f t="shared" si="16"/>
        <v>125653461</v>
      </c>
    </row>
    <row r="50" spans="1:12" ht="15.75">
      <c r="A50" s="120" t="s">
        <v>6</v>
      </c>
      <c r="B50" s="101">
        <f>B49-B26</f>
        <v>-117850209</v>
      </c>
      <c r="C50" s="101">
        <f>C49-C26</f>
        <v>-124321395</v>
      </c>
      <c r="D50" s="101">
        <f>D49-D26</f>
        <v>78327621</v>
      </c>
      <c r="E50" s="117">
        <f>E49-E26</f>
        <v>0</v>
      </c>
      <c r="F50" s="101"/>
      <c r="H50" s="101">
        <f>H49-H26</f>
        <v>0</v>
      </c>
      <c r="I50" s="101">
        <f>I49-I26</f>
        <v>-117850209</v>
      </c>
      <c r="J50" s="101">
        <f>J49-J26</f>
        <v>-124321395</v>
      </c>
      <c r="K50" s="101">
        <f>K49-K26</f>
        <v>78327621</v>
      </c>
      <c r="L50" s="110">
        <f>D50+G51</f>
        <v>78327621</v>
      </c>
    </row>
    <row r="51" spans="1:12" ht="15.75">
      <c r="A51" s="120" t="s">
        <v>7</v>
      </c>
      <c r="B51" s="101"/>
      <c r="C51" s="101"/>
      <c r="D51" s="117">
        <v>0</v>
      </c>
      <c r="E51" s="101"/>
      <c r="F51" s="101">
        <f>F49-F26</f>
        <v>0</v>
      </c>
      <c r="G51" s="101">
        <f>G49-G26</f>
        <v>0</v>
      </c>
      <c r="H51" s="101"/>
      <c r="I51" s="110"/>
      <c r="K51" s="139">
        <v>0</v>
      </c>
      <c r="L51" s="101">
        <v>0</v>
      </c>
    </row>
    <row r="52" spans="1:12" ht="31.5">
      <c r="A52" s="120" t="s">
        <v>157</v>
      </c>
      <c r="B52" s="101">
        <v>106836548</v>
      </c>
      <c r="C52" s="101">
        <v>106836548</v>
      </c>
      <c r="D52" s="101">
        <v>106836548</v>
      </c>
      <c r="E52" s="101">
        <v>0</v>
      </c>
      <c r="F52" s="101">
        <v>0</v>
      </c>
      <c r="G52" s="101">
        <v>0</v>
      </c>
      <c r="H52" s="101"/>
      <c r="I52" s="110">
        <f t="shared" si="10"/>
        <v>106836548</v>
      </c>
      <c r="J52" s="110">
        <f t="shared" si="11"/>
        <v>106836548</v>
      </c>
      <c r="K52" s="139">
        <f>D52+G52</f>
        <v>106836548</v>
      </c>
      <c r="L52" s="110">
        <f t="shared" si="13"/>
        <v>106836548</v>
      </c>
    </row>
    <row r="53" spans="1:12" ht="15.75">
      <c r="A53" s="36" t="s">
        <v>154</v>
      </c>
      <c r="B53" s="101"/>
      <c r="C53" s="101"/>
      <c r="D53" s="101"/>
      <c r="E53" s="101"/>
      <c r="F53" s="101"/>
      <c r="G53" s="101"/>
      <c r="H53" s="101"/>
      <c r="I53" s="110">
        <f t="shared" si="10"/>
        <v>0</v>
      </c>
      <c r="J53" s="110">
        <f t="shared" si="11"/>
        <v>0</v>
      </c>
      <c r="K53" s="139">
        <f>D53+G53</f>
        <v>0</v>
      </c>
      <c r="L53" s="110">
        <f t="shared" si="13"/>
        <v>0</v>
      </c>
    </row>
    <row r="54" spans="1:12" ht="15.75">
      <c r="A54" s="139" t="s">
        <v>1</v>
      </c>
      <c r="B54" s="101">
        <f aca="true" t="shared" si="17" ref="B54:L54">B49+B52+B53</f>
        <v>149841575</v>
      </c>
      <c r="C54" s="101">
        <f>C49+C52+C53</f>
        <v>239094803</v>
      </c>
      <c r="D54" s="101">
        <f t="shared" si="17"/>
        <v>232490009</v>
      </c>
      <c r="E54" s="101">
        <f t="shared" si="17"/>
        <v>0</v>
      </c>
      <c r="F54" s="101">
        <f t="shared" si="17"/>
        <v>0</v>
      </c>
      <c r="G54" s="101">
        <f t="shared" si="17"/>
        <v>0</v>
      </c>
      <c r="H54" s="101">
        <f t="shared" si="17"/>
        <v>0</v>
      </c>
      <c r="I54" s="101">
        <f t="shared" si="17"/>
        <v>149841575</v>
      </c>
      <c r="J54" s="101">
        <f t="shared" si="17"/>
        <v>239094803</v>
      </c>
      <c r="K54" s="101">
        <f t="shared" si="17"/>
        <v>232490009</v>
      </c>
      <c r="L54" s="101">
        <f t="shared" si="17"/>
        <v>232490009</v>
      </c>
    </row>
    <row r="55" spans="1:12" s="109" customFormat="1" ht="15.75">
      <c r="A55" s="30" t="s">
        <v>8</v>
      </c>
      <c r="B55" s="110">
        <f aca="true" t="shared" si="18" ref="B55:L55">B54+B44</f>
        <v>305934620</v>
      </c>
      <c r="C55" s="110">
        <f>C54+C44</f>
        <v>413685045</v>
      </c>
      <c r="D55" s="110">
        <f t="shared" si="18"/>
        <v>405511569</v>
      </c>
      <c r="E55" s="110">
        <f t="shared" si="18"/>
        <v>0</v>
      </c>
      <c r="F55" s="110">
        <f t="shared" si="18"/>
        <v>0</v>
      </c>
      <c r="G55" s="110">
        <f t="shared" si="18"/>
        <v>0</v>
      </c>
      <c r="H55" s="110">
        <f t="shared" si="18"/>
        <v>0</v>
      </c>
      <c r="I55" s="110">
        <f t="shared" si="18"/>
        <v>305934620</v>
      </c>
      <c r="J55" s="110">
        <f t="shared" si="18"/>
        <v>413685045</v>
      </c>
      <c r="K55" s="110">
        <f t="shared" si="18"/>
        <v>405511569</v>
      </c>
      <c r="L55" s="110">
        <f t="shared" si="18"/>
        <v>405511569</v>
      </c>
    </row>
    <row r="57" spans="1:12" ht="15.75" hidden="1">
      <c r="A57" s="126" t="s">
        <v>130</v>
      </c>
      <c r="B57" s="117">
        <f>B44-B17</f>
        <v>50891661</v>
      </c>
      <c r="C57" s="117">
        <f>C44-C17</f>
        <v>58334060</v>
      </c>
      <c r="D57" s="117">
        <f aca="true" t="shared" si="19" ref="D57:L57">D44-D17</f>
        <v>81926053</v>
      </c>
      <c r="E57" s="117">
        <f t="shared" si="19"/>
        <v>0</v>
      </c>
      <c r="F57" s="117">
        <f t="shared" si="19"/>
        <v>0</v>
      </c>
      <c r="G57" s="117">
        <f t="shared" si="19"/>
        <v>0</v>
      </c>
      <c r="H57" s="117">
        <f t="shared" si="19"/>
        <v>0</v>
      </c>
      <c r="I57" s="117">
        <f t="shared" si="19"/>
        <v>50891661</v>
      </c>
      <c r="J57" s="117">
        <f t="shared" si="19"/>
        <v>58334060</v>
      </c>
      <c r="K57" s="117">
        <f t="shared" si="19"/>
        <v>81926053</v>
      </c>
      <c r="L57" s="117">
        <f t="shared" si="19"/>
        <v>81926053</v>
      </c>
    </row>
    <row r="58" spans="1:12" ht="15.75" hidden="1">
      <c r="A58" s="126" t="s">
        <v>131</v>
      </c>
      <c r="B58" s="117">
        <f>B54-B26</f>
        <v>-11013661</v>
      </c>
      <c r="C58" s="117">
        <f>C54-C26</f>
        <v>-17484847</v>
      </c>
      <c r="D58" s="117">
        <f aca="true" t="shared" si="20" ref="D58:L58">D54-D26</f>
        <v>185164169</v>
      </c>
      <c r="E58" s="117">
        <f t="shared" si="20"/>
        <v>0</v>
      </c>
      <c r="F58" s="117">
        <f t="shared" si="20"/>
        <v>0</v>
      </c>
      <c r="G58" s="117">
        <f t="shared" si="20"/>
        <v>0</v>
      </c>
      <c r="H58" s="117">
        <f t="shared" si="20"/>
        <v>0</v>
      </c>
      <c r="I58" s="117">
        <f t="shared" si="20"/>
        <v>-11013661</v>
      </c>
      <c r="J58" s="117">
        <f t="shared" si="20"/>
        <v>-17484847</v>
      </c>
      <c r="K58" s="117">
        <f t="shared" si="20"/>
        <v>185164169</v>
      </c>
      <c r="L58" s="117">
        <f t="shared" si="20"/>
        <v>185164169</v>
      </c>
    </row>
    <row r="59" spans="1:12" ht="15.75" hidden="1">
      <c r="A59" s="126" t="s">
        <v>132</v>
      </c>
      <c r="B59" s="117">
        <f>SUM(B57:B58)</f>
        <v>39878000</v>
      </c>
      <c r="C59" s="117">
        <f>SUM(C57:C58)</f>
        <v>40849213</v>
      </c>
      <c r="D59" s="117">
        <f aca="true" t="shared" si="21" ref="D59:L59">SUM(D57:D58)</f>
        <v>267090222</v>
      </c>
      <c r="E59" s="117">
        <f t="shared" si="21"/>
        <v>0</v>
      </c>
      <c r="F59" s="117">
        <f t="shared" si="21"/>
        <v>0</v>
      </c>
      <c r="G59" s="117">
        <f t="shared" si="21"/>
        <v>0</v>
      </c>
      <c r="H59" s="117">
        <f t="shared" si="21"/>
        <v>0</v>
      </c>
      <c r="I59" s="117">
        <f t="shared" si="21"/>
        <v>39878000</v>
      </c>
      <c r="J59" s="117">
        <f t="shared" si="21"/>
        <v>40849213</v>
      </c>
      <c r="K59" s="117">
        <f t="shared" si="21"/>
        <v>267090222</v>
      </c>
      <c r="L59" s="117">
        <f t="shared" si="21"/>
        <v>267090222</v>
      </c>
    </row>
  </sheetData>
  <sheetProtection/>
  <mergeCells count="2">
    <mergeCell ref="A1:L1"/>
    <mergeCell ref="A2:J2"/>
  </mergeCells>
  <printOptions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60" r:id="rId3"/>
  <headerFooter alignWithMargins="0">
    <oddHeader xml:space="preserve">&amp;C18. melléklet a  6/2019. (V.31.) önkormányzati rendelethez 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Layout" workbookViewId="0" topLeftCell="A1">
      <selection activeCell="L39" sqref="A1:L39"/>
    </sheetView>
  </sheetViews>
  <sheetFormatPr defaultColWidth="9.140625" defaultRowHeight="12.75"/>
  <cols>
    <col min="1" max="1" width="73.421875" style="2" customWidth="1"/>
    <col min="2" max="2" width="20.57421875" style="3" customWidth="1"/>
    <col min="3" max="3" width="17.421875" style="3" customWidth="1"/>
    <col min="4" max="4" width="20.57421875" style="3" customWidth="1"/>
    <col min="5" max="5" width="18.421875" style="3" customWidth="1"/>
    <col min="6" max="6" width="14.00390625" style="3" customWidth="1"/>
    <col min="7" max="7" width="18.421875" style="3" customWidth="1"/>
    <col min="8" max="8" width="10.140625" style="3" customWidth="1"/>
    <col min="9" max="9" width="18.140625" style="3" customWidth="1"/>
    <col min="10" max="10" width="15.8515625" style="3" customWidth="1"/>
    <col min="11" max="11" width="18.140625" style="2" hidden="1" customWidth="1"/>
    <col min="12" max="12" width="15.8515625" style="3" customWidth="1"/>
    <col min="13" max="16384" width="9.140625" style="2" customWidth="1"/>
  </cols>
  <sheetData>
    <row r="1" spans="1:12" ht="15.75">
      <c r="A1" s="404" t="s">
        <v>926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ht="15.75">
      <c r="A2" s="408" t="s">
        <v>938</v>
      </c>
      <c r="B2" s="409"/>
      <c r="C2" s="409"/>
      <c r="D2" s="409"/>
      <c r="E2" s="409"/>
      <c r="F2" s="409"/>
      <c r="G2" s="409"/>
      <c r="H2" s="407"/>
      <c r="I2" s="407"/>
      <c r="J2" s="407"/>
      <c r="K2" s="111"/>
      <c r="L2" s="111"/>
    </row>
    <row r="3" spans="1:4" ht="15.75">
      <c r="A3" s="24" t="s">
        <v>107</v>
      </c>
      <c r="B3" s="140"/>
      <c r="C3" s="140"/>
      <c r="D3" s="140"/>
    </row>
    <row r="4" spans="1:4" ht="15.75">
      <c r="A4" s="24"/>
      <c r="B4" s="140"/>
      <c r="C4" s="140"/>
      <c r="D4" s="140"/>
    </row>
    <row r="5" spans="1:12" ht="31.5">
      <c r="A5" s="9"/>
      <c r="B5" s="166" t="s">
        <v>273</v>
      </c>
      <c r="C5" s="166" t="s">
        <v>274</v>
      </c>
      <c r="D5" s="166" t="s">
        <v>275</v>
      </c>
      <c r="E5" s="138" t="s">
        <v>273</v>
      </c>
      <c r="F5" s="166" t="s">
        <v>274</v>
      </c>
      <c r="G5" s="166" t="s">
        <v>275</v>
      </c>
      <c r="H5" s="6"/>
      <c r="I5" s="138" t="s">
        <v>273</v>
      </c>
      <c r="J5" s="166" t="s">
        <v>274</v>
      </c>
      <c r="K5" s="166" t="s">
        <v>275</v>
      </c>
      <c r="L5" s="166" t="s">
        <v>275</v>
      </c>
    </row>
    <row r="6" spans="1:12" ht="39">
      <c r="A6" s="137" t="s">
        <v>103</v>
      </c>
      <c r="B6" s="166" t="s">
        <v>70</v>
      </c>
      <c r="C6" s="141" t="s">
        <v>70</v>
      </c>
      <c r="D6" s="141" t="s">
        <v>70</v>
      </c>
      <c r="E6" s="141" t="s">
        <v>71</v>
      </c>
      <c r="F6" s="141" t="s">
        <v>71</v>
      </c>
      <c r="G6" s="141" t="s">
        <v>71</v>
      </c>
      <c r="H6" s="141" t="s">
        <v>104</v>
      </c>
      <c r="I6" s="103" t="s">
        <v>9</v>
      </c>
      <c r="J6" s="103" t="s">
        <v>9</v>
      </c>
      <c r="K6" s="21" t="s">
        <v>9</v>
      </c>
      <c r="L6" s="103" t="s">
        <v>9</v>
      </c>
    </row>
    <row r="7" spans="1:12" ht="15.75">
      <c r="A7" s="13" t="s">
        <v>133</v>
      </c>
      <c r="B7" s="6">
        <v>27016000</v>
      </c>
      <c r="C7" s="6">
        <v>29977847</v>
      </c>
      <c r="D7" s="6">
        <v>29755275</v>
      </c>
      <c r="E7" s="6"/>
      <c r="F7" s="6"/>
      <c r="G7" s="6"/>
      <c r="H7" s="6"/>
      <c r="I7" s="10">
        <f aca="true" t="shared" si="0" ref="I7:I13">B7+E7</f>
        <v>27016000</v>
      </c>
      <c r="J7" s="10">
        <f aca="true" t="shared" si="1" ref="J7:K17">C7+F7</f>
        <v>29977847</v>
      </c>
      <c r="K7" s="37">
        <f t="shared" si="1"/>
        <v>29755275</v>
      </c>
      <c r="L7" s="10">
        <f>D7+G7</f>
        <v>29755275</v>
      </c>
    </row>
    <row r="8" spans="1:12" ht="15.75">
      <c r="A8" s="13" t="s">
        <v>134</v>
      </c>
      <c r="B8" s="6">
        <v>5400000</v>
      </c>
      <c r="C8" s="6">
        <v>6000148</v>
      </c>
      <c r="D8" s="6">
        <v>5998118</v>
      </c>
      <c r="E8" s="6"/>
      <c r="F8" s="6"/>
      <c r="G8" s="6"/>
      <c r="H8" s="6"/>
      <c r="I8" s="10">
        <f t="shared" si="0"/>
        <v>5400000</v>
      </c>
      <c r="J8" s="10">
        <f t="shared" si="1"/>
        <v>6000148</v>
      </c>
      <c r="K8" s="37">
        <f t="shared" si="1"/>
        <v>5998118</v>
      </c>
      <c r="L8" s="10">
        <f aca="true" t="shared" si="2" ref="L8:L28">D8+G8</f>
        <v>5998118</v>
      </c>
    </row>
    <row r="9" spans="1:12" ht="15.75">
      <c r="A9" s="13" t="s">
        <v>135</v>
      </c>
      <c r="B9" s="6">
        <v>7762000</v>
      </c>
      <c r="C9" s="6">
        <v>7695486</v>
      </c>
      <c r="D9" s="6">
        <v>7544874</v>
      </c>
      <c r="E9" s="6"/>
      <c r="F9" s="6"/>
      <c r="G9" s="6"/>
      <c r="H9" s="6"/>
      <c r="I9" s="10">
        <f t="shared" si="0"/>
        <v>7762000</v>
      </c>
      <c r="J9" s="10">
        <f t="shared" si="1"/>
        <v>7695486</v>
      </c>
      <c r="K9" s="37">
        <f t="shared" si="1"/>
        <v>7544874</v>
      </c>
      <c r="L9" s="10">
        <f t="shared" si="2"/>
        <v>7544874</v>
      </c>
    </row>
    <row r="10" spans="1:12" ht="15.75">
      <c r="A10" s="13" t="s">
        <v>114</v>
      </c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0">
        <f>C10+F10</f>
        <v>0</v>
      </c>
      <c r="K10" s="37">
        <f>D10+G10</f>
        <v>0</v>
      </c>
      <c r="L10" s="10">
        <f t="shared" si="2"/>
        <v>0</v>
      </c>
    </row>
    <row r="11" spans="1:12" ht="15.75">
      <c r="A11" s="13" t="s">
        <v>136</v>
      </c>
      <c r="B11" s="10">
        <f>SUM(B12:B13)</f>
        <v>0</v>
      </c>
      <c r="C11" s="6">
        <f>SUM(C12:C15)</f>
        <v>0</v>
      </c>
      <c r="D11" s="6">
        <f aca="true" t="shared" si="3" ref="D11:K11">SUM(D12:D15)</f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10">
        <f t="shared" si="2"/>
        <v>0</v>
      </c>
    </row>
    <row r="12" spans="1:12" ht="15.75">
      <c r="A12" s="5" t="s">
        <v>229</v>
      </c>
      <c r="B12" s="6">
        <v>0</v>
      </c>
      <c r="C12" s="6">
        <v>0</v>
      </c>
      <c r="D12" s="6"/>
      <c r="E12" s="6"/>
      <c r="F12" s="6"/>
      <c r="G12" s="6"/>
      <c r="H12" s="6"/>
      <c r="I12" s="10">
        <f t="shared" si="0"/>
        <v>0</v>
      </c>
      <c r="J12" s="10">
        <f t="shared" si="1"/>
        <v>0</v>
      </c>
      <c r="K12" s="37">
        <f t="shared" si="1"/>
        <v>0</v>
      </c>
      <c r="L12" s="10">
        <f t="shared" si="2"/>
        <v>0</v>
      </c>
    </row>
    <row r="13" spans="1:12" ht="15.75">
      <c r="A13" s="5" t="s">
        <v>230</v>
      </c>
      <c r="B13" s="6">
        <v>0</v>
      </c>
      <c r="C13" s="6">
        <v>0</v>
      </c>
      <c r="D13" s="6"/>
      <c r="E13" s="6"/>
      <c r="F13" s="6"/>
      <c r="G13" s="6"/>
      <c r="H13" s="6"/>
      <c r="I13" s="10">
        <f t="shared" si="0"/>
        <v>0</v>
      </c>
      <c r="J13" s="10">
        <f t="shared" si="1"/>
        <v>0</v>
      </c>
      <c r="K13" s="37">
        <f t="shared" si="1"/>
        <v>0</v>
      </c>
      <c r="L13" s="10">
        <f t="shared" si="2"/>
        <v>0</v>
      </c>
    </row>
    <row r="14" spans="1:12" ht="15.75">
      <c r="A14" s="5" t="s">
        <v>231</v>
      </c>
      <c r="B14" s="6"/>
      <c r="C14" s="6">
        <v>0</v>
      </c>
      <c r="D14" s="6"/>
      <c r="E14" s="6"/>
      <c r="F14" s="6"/>
      <c r="G14" s="6"/>
      <c r="H14" s="6"/>
      <c r="I14" s="6"/>
      <c r="J14" s="10">
        <f t="shared" si="1"/>
        <v>0</v>
      </c>
      <c r="L14" s="10">
        <f t="shared" si="2"/>
        <v>0</v>
      </c>
    </row>
    <row r="15" spans="1:12" ht="15.75">
      <c r="A15" s="5" t="s">
        <v>252</v>
      </c>
      <c r="B15" s="6"/>
      <c r="C15" s="6">
        <v>0</v>
      </c>
      <c r="D15" s="6">
        <v>0</v>
      </c>
      <c r="E15" s="6"/>
      <c r="F15" s="6"/>
      <c r="G15" s="6"/>
      <c r="H15" s="6"/>
      <c r="I15" s="6"/>
      <c r="J15" s="10">
        <f t="shared" si="1"/>
        <v>0</v>
      </c>
      <c r="L15" s="10">
        <f t="shared" si="2"/>
        <v>0</v>
      </c>
    </row>
    <row r="16" spans="1:12" s="126" customFormat="1" ht="31.5">
      <c r="A16" s="36" t="s">
        <v>226</v>
      </c>
      <c r="B16" s="101">
        <v>0</v>
      </c>
      <c r="C16" s="101">
        <v>0</v>
      </c>
      <c r="D16" s="101"/>
      <c r="E16" s="101"/>
      <c r="F16" s="101"/>
      <c r="G16" s="101"/>
      <c r="H16" s="101"/>
      <c r="I16" s="110">
        <f>B16+E16</f>
        <v>0</v>
      </c>
      <c r="J16" s="110">
        <f t="shared" si="1"/>
        <v>0</v>
      </c>
      <c r="K16" s="139">
        <f t="shared" si="1"/>
        <v>0</v>
      </c>
      <c r="L16" s="10">
        <f t="shared" si="2"/>
        <v>0</v>
      </c>
    </row>
    <row r="17" spans="1:12" s="126" customFormat="1" ht="15.75">
      <c r="A17" s="36" t="s">
        <v>120</v>
      </c>
      <c r="B17" s="101"/>
      <c r="C17" s="101">
        <v>0</v>
      </c>
      <c r="D17" s="101"/>
      <c r="E17" s="101"/>
      <c r="F17" s="101"/>
      <c r="G17" s="101"/>
      <c r="H17" s="101"/>
      <c r="I17" s="110">
        <f>B17+E17</f>
        <v>0</v>
      </c>
      <c r="J17" s="110">
        <f t="shared" si="1"/>
        <v>0</v>
      </c>
      <c r="K17" s="139">
        <f t="shared" si="1"/>
        <v>0</v>
      </c>
      <c r="L17" s="10">
        <f t="shared" si="2"/>
        <v>0</v>
      </c>
    </row>
    <row r="18" spans="1:12" s="167" customFormat="1" ht="15.75">
      <c r="A18" s="161" t="s">
        <v>0</v>
      </c>
      <c r="B18" s="162">
        <f>B7+B8+B9+B10+B11+B16+B17</f>
        <v>40178000</v>
      </c>
      <c r="C18" s="162">
        <f>C7+C8+C9+C10+C11+C16+C17</f>
        <v>43673481</v>
      </c>
      <c r="D18" s="162">
        <f aca="true" t="shared" si="4" ref="D18:K18">D7+D8+D9+D10+D11+D16+D17</f>
        <v>43298267</v>
      </c>
      <c r="E18" s="162">
        <f t="shared" si="4"/>
        <v>0</v>
      </c>
      <c r="F18" s="162">
        <f t="shared" si="4"/>
        <v>0</v>
      </c>
      <c r="G18" s="162">
        <f t="shared" si="4"/>
        <v>0</v>
      </c>
      <c r="H18" s="162">
        <f t="shared" si="4"/>
        <v>0</v>
      </c>
      <c r="I18" s="162">
        <f t="shared" si="4"/>
        <v>40178000</v>
      </c>
      <c r="J18" s="162">
        <f t="shared" si="4"/>
        <v>43673481</v>
      </c>
      <c r="K18" s="162">
        <f t="shared" si="4"/>
        <v>43298267</v>
      </c>
      <c r="L18" s="162">
        <f t="shared" si="2"/>
        <v>43298267</v>
      </c>
    </row>
    <row r="19" spans="1:12" ht="15.75">
      <c r="A19" s="13" t="s">
        <v>140</v>
      </c>
      <c r="B19" s="6">
        <v>100000</v>
      </c>
      <c r="C19" s="6">
        <v>100000</v>
      </c>
      <c r="D19" s="6">
        <v>99998</v>
      </c>
      <c r="E19" s="6"/>
      <c r="F19" s="6"/>
      <c r="G19" s="6"/>
      <c r="H19" s="6"/>
      <c r="I19" s="10">
        <f aca="true" t="shared" si="5" ref="I19:K23">B19+E19</f>
        <v>100000</v>
      </c>
      <c r="J19" s="10">
        <f t="shared" si="5"/>
        <v>100000</v>
      </c>
      <c r="K19" s="37">
        <f t="shared" si="5"/>
        <v>99998</v>
      </c>
      <c r="L19" s="10">
        <f t="shared" si="2"/>
        <v>99998</v>
      </c>
    </row>
    <row r="20" spans="1:12" ht="15.75">
      <c r="A20" s="13" t="s">
        <v>141</v>
      </c>
      <c r="B20" s="6">
        <v>0</v>
      </c>
      <c r="C20" s="6">
        <v>0</v>
      </c>
      <c r="D20" s="6"/>
      <c r="E20" s="6"/>
      <c r="F20" s="6"/>
      <c r="G20" s="6"/>
      <c r="H20" s="6"/>
      <c r="I20" s="10">
        <f t="shared" si="5"/>
        <v>0</v>
      </c>
      <c r="J20" s="10">
        <f t="shared" si="5"/>
        <v>0</v>
      </c>
      <c r="K20" s="37">
        <f t="shared" si="5"/>
        <v>0</v>
      </c>
      <c r="L20" s="10">
        <f t="shared" si="2"/>
        <v>0</v>
      </c>
    </row>
    <row r="21" spans="1:12" ht="15.75">
      <c r="A21" s="13" t="s">
        <v>227</v>
      </c>
      <c r="B21" s="10">
        <f>SUM(B22:B24)</f>
        <v>0</v>
      </c>
      <c r="C21" s="10">
        <f>SUM(C22:C23)</f>
        <v>0</v>
      </c>
      <c r="D21" s="10">
        <f aca="true" t="shared" si="6" ref="D21:K21">SUM(D22:D23)</f>
        <v>0</v>
      </c>
      <c r="E21" s="10">
        <f t="shared" si="6"/>
        <v>0</v>
      </c>
      <c r="F21" s="10">
        <f t="shared" si="6"/>
        <v>0</v>
      </c>
      <c r="G21" s="10">
        <f t="shared" si="6"/>
        <v>0</v>
      </c>
      <c r="H21" s="10">
        <f t="shared" si="6"/>
        <v>0</v>
      </c>
      <c r="I21" s="10">
        <f t="shared" si="6"/>
        <v>0</v>
      </c>
      <c r="J21" s="10">
        <f t="shared" si="6"/>
        <v>0</v>
      </c>
      <c r="K21" s="10">
        <f t="shared" si="6"/>
        <v>0</v>
      </c>
      <c r="L21" s="10">
        <f t="shared" si="2"/>
        <v>0</v>
      </c>
    </row>
    <row r="22" spans="1:12" ht="15.75">
      <c r="A22" s="5" t="s">
        <v>232</v>
      </c>
      <c r="B22" s="6">
        <v>0</v>
      </c>
      <c r="C22" s="6">
        <v>0</v>
      </c>
      <c r="D22" s="6"/>
      <c r="E22" s="6"/>
      <c r="F22" s="6"/>
      <c r="G22" s="6"/>
      <c r="H22" s="6"/>
      <c r="I22" s="10">
        <f t="shared" si="5"/>
        <v>0</v>
      </c>
      <c r="J22" s="10">
        <f t="shared" si="5"/>
        <v>0</v>
      </c>
      <c r="K22" s="37">
        <f t="shared" si="5"/>
        <v>0</v>
      </c>
      <c r="L22" s="10">
        <f t="shared" si="2"/>
        <v>0</v>
      </c>
    </row>
    <row r="23" spans="1:12" ht="15.75">
      <c r="A23" s="5" t="s">
        <v>233</v>
      </c>
      <c r="B23" s="6">
        <v>0</v>
      </c>
      <c r="C23" s="6">
        <v>0</v>
      </c>
      <c r="D23" s="6"/>
      <c r="E23" s="6"/>
      <c r="F23" s="6"/>
      <c r="G23" s="6"/>
      <c r="H23" s="6"/>
      <c r="I23" s="10">
        <f t="shared" si="5"/>
        <v>0</v>
      </c>
      <c r="J23" s="10">
        <f t="shared" si="5"/>
        <v>0</v>
      </c>
      <c r="K23" s="37">
        <f t="shared" si="5"/>
        <v>0</v>
      </c>
      <c r="L23" s="10">
        <f t="shared" si="2"/>
        <v>0</v>
      </c>
    </row>
    <row r="24" spans="1:12" ht="15.75">
      <c r="A24" s="5" t="s">
        <v>231</v>
      </c>
      <c r="B24" s="6"/>
      <c r="C24" s="6">
        <v>0</v>
      </c>
      <c r="D24" s="6"/>
      <c r="E24" s="6"/>
      <c r="F24" s="6"/>
      <c r="G24" s="6"/>
      <c r="H24" s="6"/>
      <c r="I24" s="6"/>
      <c r="J24" s="10">
        <f>C24+F24</f>
        <v>0</v>
      </c>
      <c r="L24" s="10">
        <f t="shared" si="2"/>
        <v>0</v>
      </c>
    </row>
    <row r="25" spans="1:12" s="126" customFormat="1" ht="31.5">
      <c r="A25" s="36" t="s">
        <v>228</v>
      </c>
      <c r="B25" s="101"/>
      <c r="C25" s="101">
        <v>0</v>
      </c>
      <c r="D25" s="101"/>
      <c r="E25" s="101"/>
      <c r="F25" s="101"/>
      <c r="G25" s="101"/>
      <c r="H25" s="101"/>
      <c r="I25" s="110">
        <f>B25+E25</f>
        <v>0</v>
      </c>
      <c r="J25" s="110">
        <f>C25+F25</f>
        <v>0</v>
      </c>
      <c r="K25" s="139">
        <f>D25+G25</f>
        <v>0</v>
      </c>
      <c r="L25" s="10">
        <f t="shared" si="2"/>
        <v>0</v>
      </c>
    </row>
    <row r="26" spans="1:12" s="126" customFormat="1" ht="15.75">
      <c r="A26" s="36" t="s">
        <v>120</v>
      </c>
      <c r="B26" s="101"/>
      <c r="C26" s="101">
        <v>0</v>
      </c>
      <c r="D26" s="101"/>
      <c r="E26" s="101"/>
      <c r="F26" s="101"/>
      <c r="G26" s="101"/>
      <c r="H26" s="101"/>
      <c r="I26" s="110">
        <f>B26+E26</f>
        <v>0</v>
      </c>
      <c r="J26" s="110">
        <f>C26+F26</f>
        <v>0</v>
      </c>
      <c r="K26" s="139">
        <f>D26+G26</f>
        <v>0</v>
      </c>
      <c r="L26" s="10">
        <f t="shared" si="2"/>
        <v>0</v>
      </c>
    </row>
    <row r="27" spans="1:12" s="167" customFormat="1" ht="15.75">
      <c r="A27" s="161" t="s">
        <v>1</v>
      </c>
      <c r="B27" s="162">
        <f>B19+B20+B21+B25+B26</f>
        <v>100000</v>
      </c>
      <c r="C27" s="162">
        <f>C19+C20+C21+C25+C26</f>
        <v>100000</v>
      </c>
      <c r="D27" s="162">
        <f aca="true" t="shared" si="7" ref="D27:K27">D19+D20+D21+D25+D26</f>
        <v>99998</v>
      </c>
      <c r="E27" s="162">
        <f t="shared" si="7"/>
        <v>0</v>
      </c>
      <c r="F27" s="162">
        <f t="shared" si="7"/>
        <v>0</v>
      </c>
      <c r="G27" s="162">
        <f t="shared" si="7"/>
        <v>0</v>
      </c>
      <c r="H27" s="162">
        <f t="shared" si="7"/>
        <v>0</v>
      </c>
      <c r="I27" s="162">
        <f t="shared" si="7"/>
        <v>100000</v>
      </c>
      <c r="J27" s="162">
        <f t="shared" si="7"/>
        <v>100000</v>
      </c>
      <c r="K27" s="162">
        <f t="shared" si="7"/>
        <v>99998</v>
      </c>
      <c r="L27" s="162">
        <f t="shared" si="2"/>
        <v>99998</v>
      </c>
    </row>
    <row r="28" spans="1:12" ht="31.5" customHeight="1">
      <c r="A28" s="15" t="s">
        <v>2</v>
      </c>
      <c r="B28" s="11">
        <f aca="true" t="shared" si="8" ref="B28:K28">SUM(B18,B27)</f>
        <v>40278000</v>
      </c>
      <c r="C28" s="11">
        <f t="shared" si="8"/>
        <v>43773481</v>
      </c>
      <c r="D28" s="11">
        <f t="shared" si="8"/>
        <v>43398265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40278000</v>
      </c>
      <c r="J28" s="11">
        <f t="shared" si="8"/>
        <v>43773481</v>
      </c>
      <c r="K28" s="11">
        <f t="shared" si="8"/>
        <v>43398265</v>
      </c>
      <c r="L28" s="10">
        <f t="shared" si="2"/>
        <v>43398265</v>
      </c>
    </row>
    <row r="31" spans="1:12" ht="31.5">
      <c r="A31" s="9"/>
      <c r="B31" s="166" t="s">
        <v>273</v>
      </c>
      <c r="C31" s="166" t="s">
        <v>274</v>
      </c>
      <c r="D31" s="166" t="s">
        <v>275</v>
      </c>
      <c r="E31" s="138" t="s">
        <v>273</v>
      </c>
      <c r="F31" s="166" t="s">
        <v>274</v>
      </c>
      <c r="G31" s="166" t="s">
        <v>275</v>
      </c>
      <c r="H31" s="6"/>
      <c r="I31" s="138" t="s">
        <v>273</v>
      </c>
      <c r="J31" s="166" t="s">
        <v>274</v>
      </c>
      <c r="K31" s="166" t="s">
        <v>275</v>
      </c>
      <c r="L31" s="166" t="s">
        <v>275</v>
      </c>
    </row>
    <row r="32" spans="1:12" ht="94.5">
      <c r="A32" s="137" t="s">
        <v>103</v>
      </c>
      <c r="B32" s="166" t="s">
        <v>72</v>
      </c>
      <c r="C32" s="141" t="s">
        <v>72</v>
      </c>
      <c r="D32" s="141" t="s">
        <v>72</v>
      </c>
      <c r="E32" s="141" t="s">
        <v>73</v>
      </c>
      <c r="F32" s="141" t="s">
        <v>73</v>
      </c>
      <c r="G32" s="141" t="s">
        <v>73</v>
      </c>
      <c r="H32" s="141" t="s">
        <v>104</v>
      </c>
      <c r="I32" s="103" t="s">
        <v>9</v>
      </c>
      <c r="J32" s="103" t="s">
        <v>9</v>
      </c>
      <c r="K32" s="21" t="s">
        <v>9</v>
      </c>
      <c r="L32" s="103" t="s">
        <v>9</v>
      </c>
    </row>
    <row r="33" spans="1:12" ht="15.75">
      <c r="A33" s="43" t="s">
        <v>145</v>
      </c>
      <c r="B33" s="125">
        <f>SUM(B34:B35)</f>
        <v>0</v>
      </c>
      <c r="C33" s="125">
        <f>SUM(C34:C35)</f>
        <v>1356953</v>
      </c>
      <c r="D33" s="125">
        <f aca="true" t="shared" si="9" ref="D33:K33">SUM(D34:D35)</f>
        <v>1356953</v>
      </c>
      <c r="E33" s="125">
        <f t="shared" si="9"/>
        <v>0</v>
      </c>
      <c r="F33" s="125">
        <f t="shared" si="9"/>
        <v>0</v>
      </c>
      <c r="G33" s="125">
        <f t="shared" si="9"/>
        <v>0</v>
      </c>
      <c r="H33" s="125">
        <f t="shared" si="9"/>
        <v>0</v>
      </c>
      <c r="I33" s="125">
        <f t="shared" si="9"/>
        <v>0</v>
      </c>
      <c r="J33" s="125">
        <f t="shared" si="9"/>
        <v>1356953</v>
      </c>
      <c r="K33" s="125">
        <f t="shared" si="9"/>
        <v>1356953</v>
      </c>
      <c r="L33" s="10">
        <f aca="true" t="shared" si="10" ref="L33:L56">D33+G33</f>
        <v>1356953</v>
      </c>
    </row>
    <row r="34" spans="1:12" ht="15.75">
      <c r="A34" s="9" t="s">
        <v>146</v>
      </c>
      <c r="B34" s="6"/>
      <c r="C34" s="6"/>
      <c r="D34" s="6"/>
      <c r="E34" s="6"/>
      <c r="F34" s="6"/>
      <c r="G34" s="6"/>
      <c r="H34" s="6"/>
      <c r="I34" s="10">
        <f aca="true" t="shared" si="11" ref="I34:K54">B34+E34</f>
        <v>0</v>
      </c>
      <c r="J34" s="10">
        <f t="shared" si="11"/>
        <v>0</v>
      </c>
      <c r="K34" s="37">
        <f t="shared" si="11"/>
        <v>0</v>
      </c>
      <c r="L34" s="10">
        <f t="shared" si="10"/>
        <v>0</v>
      </c>
    </row>
    <row r="35" spans="1:12" ht="15.75">
      <c r="A35" s="9" t="s">
        <v>147</v>
      </c>
      <c r="B35" s="6">
        <v>0</v>
      </c>
      <c r="C35" s="6">
        <v>1356953</v>
      </c>
      <c r="D35" s="6">
        <v>1356953</v>
      </c>
      <c r="E35" s="6"/>
      <c r="F35" s="6"/>
      <c r="G35" s="6"/>
      <c r="H35" s="6"/>
      <c r="I35" s="10">
        <f t="shared" si="11"/>
        <v>0</v>
      </c>
      <c r="J35" s="10">
        <f t="shared" si="11"/>
        <v>1356953</v>
      </c>
      <c r="K35" s="37">
        <f t="shared" si="11"/>
        <v>1356953</v>
      </c>
      <c r="L35" s="10">
        <f t="shared" si="10"/>
        <v>1356953</v>
      </c>
    </row>
    <row r="36" spans="1:12" ht="15.75">
      <c r="A36" s="37" t="s">
        <v>151</v>
      </c>
      <c r="B36" s="6">
        <v>0</v>
      </c>
      <c r="C36" s="10"/>
      <c r="D36" s="10"/>
      <c r="E36" s="10"/>
      <c r="F36" s="10"/>
      <c r="G36" s="10"/>
      <c r="H36" s="10"/>
      <c r="I36" s="10">
        <f t="shared" si="11"/>
        <v>0</v>
      </c>
      <c r="J36" s="10">
        <f t="shared" si="11"/>
        <v>0</v>
      </c>
      <c r="K36" s="37">
        <f t="shared" si="11"/>
        <v>0</v>
      </c>
      <c r="L36" s="10">
        <f t="shared" si="10"/>
        <v>0</v>
      </c>
    </row>
    <row r="37" spans="1:12" ht="15.75">
      <c r="A37" s="37" t="s">
        <v>148</v>
      </c>
      <c r="B37" s="6">
        <v>0</v>
      </c>
      <c r="C37" s="10"/>
      <c r="D37" s="10"/>
      <c r="E37" s="10"/>
      <c r="F37" s="10"/>
      <c r="G37" s="10"/>
      <c r="H37" s="10"/>
      <c r="I37" s="10">
        <f t="shared" si="11"/>
        <v>0</v>
      </c>
      <c r="J37" s="10">
        <f t="shared" si="11"/>
        <v>0</v>
      </c>
      <c r="K37" s="37">
        <f t="shared" si="11"/>
        <v>0</v>
      </c>
      <c r="L37" s="10">
        <f t="shared" si="10"/>
        <v>0</v>
      </c>
    </row>
    <row r="38" spans="1:12" ht="15.75">
      <c r="A38" s="37" t="s">
        <v>149</v>
      </c>
      <c r="B38" s="6">
        <v>0</v>
      </c>
      <c r="C38" s="10">
        <v>1540</v>
      </c>
      <c r="D38" s="10">
        <v>1540</v>
      </c>
      <c r="E38" s="10"/>
      <c r="F38" s="10"/>
      <c r="G38" s="10"/>
      <c r="H38" s="10"/>
      <c r="I38" s="10">
        <f t="shared" si="11"/>
        <v>0</v>
      </c>
      <c r="J38" s="10">
        <f t="shared" si="11"/>
        <v>1540</v>
      </c>
      <c r="K38" s="37">
        <f t="shared" si="11"/>
        <v>1540</v>
      </c>
      <c r="L38" s="10">
        <f t="shared" si="10"/>
        <v>1540</v>
      </c>
    </row>
    <row r="39" spans="1:12" s="167" customFormat="1" ht="15.75">
      <c r="A39" s="163" t="s">
        <v>113</v>
      </c>
      <c r="B39" s="162">
        <f>B33+B36+B37+B38</f>
        <v>0</v>
      </c>
      <c r="C39" s="162">
        <f>C33+C36+C37+C38</f>
        <v>1358493</v>
      </c>
      <c r="D39" s="162">
        <f aca="true" t="shared" si="12" ref="D39:K39">D33+D36+D37+D38</f>
        <v>1358493</v>
      </c>
      <c r="E39" s="162">
        <f t="shared" si="12"/>
        <v>0</v>
      </c>
      <c r="F39" s="162">
        <f t="shared" si="12"/>
        <v>0</v>
      </c>
      <c r="G39" s="162">
        <f t="shared" si="12"/>
        <v>0</v>
      </c>
      <c r="H39" s="162">
        <f t="shared" si="12"/>
        <v>0</v>
      </c>
      <c r="I39" s="162">
        <f t="shared" si="12"/>
        <v>0</v>
      </c>
      <c r="J39" s="162">
        <f t="shared" si="12"/>
        <v>1358493</v>
      </c>
      <c r="K39" s="162">
        <f t="shared" si="12"/>
        <v>1358493</v>
      </c>
      <c r="L39" s="162">
        <f t="shared" si="10"/>
        <v>1358493</v>
      </c>
    </row>
    <row r="40" spans="1:12" s="167" customFormat="1" ht="15.75">
      <c r="A40" s="163" t="s">
        <v>4</v>
      </c>
      <c r="B40" s="164">
        <f aca="true" t="shared" si="13" ref="B40:K40">B39-B18</f>
        <v>-40178000</v>
      </c>
      <c r="C40" s="164">
        <f t="shared" si="13"/>
        <v>-42314988</v>
      </c>
      <c r="D40" s="164">
        <f t="shared" si="13"/>
        <v>-41939774</v>
      </c>
      <c r="E40" s="164">
        <f t="shared" si="13"/>
        <v>0</v>
      </c>
      <c r="F40" s="164">
        <f t="shared" si="13"/>
        <v>0</v>
      </c>
      <c r="G40" s="164">
        <f t="shared" si="13"/>
        <v>0</v>
      </c>
      <c r="H40" s="164">
        <f t="shared" si="13"/>
        <v>0</v>
      </c>
      <c r="I40" s="164">
        <f t="shared" si="13"/>
        <v>-40178000</v>
      </c>
      <c r="J40" s="164">
        <f t="shared" si="13"/>
        <v>-42314988</v>
      </c>
      <c r="K40" s="164">
        <f t="shared" si="13"/>
        <v>-41939774</v>
      </c>
      <c r="L40" s="162">
        <f t="shared" si="10"/>
        <v>-41939774</v>
      </c>
    </row>
    <row r="41" spans="1:12" s="167" customFormat="1" ht="15.75">
      <c r="A41" s="163" t="s">
        <v>5</v>
      </c>
      <c r="B41" s="164">
        <v>0</v>
      </c>
      <c r="C41" s="164"/>
      <c r="D41" s="164"/>
      <c r="E41" s="164"/>
      <c r="F41" s="164">
        <f>F39-F18</f>
        <v>0</v>
      </c>
      <c r="G41" s="164"/>
      <c r="H41" s="164"/>
      <c r="I41" s="162">
        <f t="shared" si="11"/>
        <v>0</v>
      </c>
      <c r="J41" s="162"/>
      <c r="K41" s="161">
        <f t="shared" si="11"/>
        <v>0</v>
      </c>
      <c r="L41" s="162">
        <f t="shared" si="10"/>
        <v>0</v>
      </c>
    </row>
    <row r="42" spans="1:12" ht="31.5">
      <c r="A42" s="120" t="s">
        <v>156</v>
      </c>
      <c r="B42" s="6"/>
      <c r="C42" s="6">
        <v>1565775</v>
      </c>
      <c r="D42" s="6">
        <v>1565775</v>
      </c>
      <c r="E42" s="6"/>
      <c r="F42" s="6"/>
      <c r="G42" s="6"/>
      <c r="H42" s="6"/>
      <c r="I42" s="10">
        <f t="shared" si="11"/>
        <v>0</v>
      </c>
      <c r="J42" s="10">
        <f t="shared" si="11"/>
        <v>1565775</v>
      </c>
      <c r="K42" s="37">
        <f t="shared" si="11"/>
        <v>1565775</v>
      </c>
      <c r="L42" s="10">
        <f t="shared" si="10"/>
        <v>1565775</v>
      </c>
    </row>
    <row r="43" spans="1:12" ht="15.75">
      <c r="A43" s="36" t="s">
        <v>154</v>
      </c>
      <c r="B43" s="6">
        <v>40178000</v>
      </c>
      <c r="C43" s="6">
        <v>40849213</v>
      </c>
      <c r="D43" s="6">
        <v>40849213</v>
      </c>
      <c r="E43" s="6"/>
      <c r="F43" s="6"/>
      <c r="G43" s="6"/>
      <c r="H43" s="6"/>
      <c r="I43" s="10">
        <f t="shared" si="11"/>
        <v>40178000</v>
      </c>
      <c r="J43" s="10">
        <f t="shared" si="11"/>
        <v>40849213</v>
      </c>
      <c r="K43" s="37">
        <f t="shared" si="11"/>
        <v>40849213</v>
      </c>
      <c r="L43" s="10">
        <f t="shared" si="10"/>
        <v>40849213</v>
      </c>
    </row>
    <row r="44" spans="1:12" ht="15.75">
      <c r="A44" s="36" t="s">
        <v>121</v>
      </c>
      <c r="B44" s="10"/>
      <c r="C44" s="10">
        <v>0</v>
      </c>
      <c r="D44" s="10">
        <v>0</v>
      </c>
      <c r="E44" s="10"/>
      <c r="F44" s="10"/>
      <c r="G44" s="10"/>
      <c r="H44" s="10"/>
      <c r="I44" s="10">
        <f t="shared" si="11"/>
        <v>0</v>
      </c>
      <c r="J44" s="10">
        <f t="shared" si="11"/>
        <v>0</v>
      </c>
      <c r="K44" s="37">
        <f t="shared" si="11"/>
        <v>0</v>
      </c>
      <c r="L44" s="10">
        <f t="shared" si="10"/>
        <v>0</v>
      </c>
    </row>
    <row r="45" spans="1:12" s="167" customFormat="1" ht="15.75">
      <c r="A45" s="161" t="s">
        <v>0</v>
      </c>
      <c r="B45" s="162">
        <f>B39+B42+B43+B44</f>
        <v>40178000</v>
      </c>
      <c r="C45" s="162">
        <f>C39+C42+C43+C44</f>
        <v>43773481</v>
      </c>
      <c r="D45" s="162">
        <f aca="true" t="shared" si="14" ref="D45:K45">D39+D42+D43+D44</f>
        <v>43773481</v>
      </c>
      <c r="E45" s="162">
        <f t="shared" si="14"/>
        <v>0</v>
      </c>
      <c r="F45" s="162">
        <f t="shared" si="14"/>
        <v>0</v>
      </c>
      <c r="G45" s="162">
        <f t="shared" si="14"/>
        <v>0</v>
      </c>
      <c r="H45" s="162">
        <f t="shared" si="14"/>
        <v>0</v>
      </c>
      <c r="I45" s="162">
        <f t="shared" si="14"/>
        <v>40178000</v>
      </c>
      <c r="J45" s="162">
        <f t="shared" si="14"/>
        <v>43773481</v>
      </c>
      <c r="K45" s="162">
        <f t="shared" si="14"/>
        <v>43773481</v>
      </c>
      <c r="L45" s="162">
        <f t="shared" si="10"/>
        <v>43773481</v>
      </c>
    </row>
    <row r="46" spans="1:12" ht="15.75">
      <c r="A46" s="43" t="s">
        <v>152</v>
      </c>
      <c r="B46" s="6"/>
      <c r="D46" s="6">
        <v>0</v>
      </c>
      <c r="E46" s="6"/>
      <c r="F46" s="10"/>
      <c r="G46" s="6"/>
      <c r="H46" s="6"/>
      <c r="I46" s="10">
        <f t="shared" si="11"/>
        <v>0</v>
      </c>
      <c r="J46" s="10">
        <f t="shared" si="11"/>
        <v>0</v>
      </c>
      <c r="K46" s="37">
        <f t="shared" si="11"/>
        <v>0</v>
      </c>
      <c r="L46" s="10">
        <f t="shared" si="10"/>
        <v>0</v>
      </c>
    </row>
    <row r="47" spans="1:12" ht="15.75">
      <c r="A47" s="43" t="s">
        <v>150</v>
      </c>
      <c r="B47" s="6">
        <v>0</v>
      </c>
      <c r="C47" s="6"/>
      <c r="D47" s="6"/>
      <c r="E47" s="6"/>
      <c r="F47" s="6"/>
      <c r="G47" s="6"/>
      <c r="H47" s="6"/>
      <c r="I47" s="10">
        <f t="shared" si="11"/>
        <v>0</v>
      </c>
      <c r="J47" s="10">
        <f t="shared" si="11"/>
        <v>0</v>
      </c>
      <c r="K47" s="37">
        <f t="shared" si="11"/>
        <v>0</v>
      </c>
      <c r="L47" s="10">
        <f t="shared" si="10"/>
        <v>0</v>
      </c>
    </row>
    <row r="48" spans="1:12" ht="15.75">
      <c r="A48" s="43" t="s">
        <v>153</v>
      </c>
      <c r="B48" s="6">
        <v>0</v>
      </c>
      <c r="C48" s="6"/>
      <c r="D48" s="6"/>
      <c r="E48" s="6"/>
      <c r="F48" s="6"/>
      <c r="G48" s="6"/>
      <c r="H48" s="6"/>
      <c r="I48" s="10">
        <f>B48+E48</f>
        <v>0</v>
      </c>
      <c r="J48" s="10">
        <f t="shared" si="11"/>
        <v>0</v>
      </c>
      <c r="K48" s="37">
        <f>D48+G48</f>
        <v>0</v>
      </c>
      <c r="L48" s="10">
        <f t="shared" si="10"/>
        <v>0</v>
      </c>
    </row>
    <row r="49" spans="1:12" ht="15.75">
      <c r="A49" s="36" t="s">
        <v>121</v>
      </c>
      <c r="B49" s="6">
        <v>0</v>
      </c>
      <c r="C49" s="6"/>
      <c r="D49" s="6"/>
      <c r="E49" s="6"/>
      <c r="F49" s="6"/>
      <c r="G49" s="6"/>
      <c r="H49" s="6"/>
      <c r="I49" s="10">
        <f t="shared" si="11"/>
        <v>0</v>
      </c>
      <c r="J49" s="10">
        <f t="shared" si="11"/>
        <v>0</v>
      </c>
      <c r="K49" s="37">
        <f t="shared" si="11"/>
        <v>0</v>
      </c>
      <c r="L49" s="10">
        <f t="shared" si="10"/>
        <v>0</v>
      </c>
    </row>
    <row r="50" spans="1:12" s="167" customFormat="1" ht="15.75">
      <c r="A50" s="163" t="s">
        <v>3</v>
      </c>
      <c r="B50" s="162">
        <f>B46+B47+B48+B49</f>
        <v>0</v>
      </c>
      <c r="C50" s="162">
        <f>C46+C47+C48+C49</f>
        <v>0</v>
      </c>
      <c r="D50" s="162">
        <f aca="true" t="shared" si="15" ref="D50:K50">D46+D47+D48+D49</f>
        <v>0</v>
      </c>
      <c r="E50" s="162">
        <f t="shared" si="15"/>
        <v>0</v>
      </c>
      <c r="F50" s="162">
        <f t="shared" si="15"/>
        <v>0</v>
      </c>
      <c r="G50" s="162">
        <f t="shared" si="15"/>
        <v>0</v>
      </c>
      <c r="H50" s="162">
        <f t="shared" si="15"/>
        <v>0</v>
      </c>
      <c r="I50" s="162">
        <f t="shared" si="15"/>
        <v>0</v>
      </c>
      <c r="J50" s="162">
        <f t="shared" si="15"/>
        <v>0</v>
      </c>
      <c r="K50" s="162">
        <f t="shared" si="15"/>
        <v>0</v>
      </c>
      <c r="L50" s="162">
        <f t="shared" si="10"/>
        <v>0</v>
      </c>
    </row>
    <row r="51" spans="1:12" s="167" customFormat="1" ht="15.75">
      <c r="A51" s="163" t="s">
        <v>6</v>
      </c>
      <c r="B51" s="164">
        <v>0</v>
      </c>
      <c r="C51" s="164">
        <f>C50-C27</f>
        <v>-100000</v>
      </c>
      <c r="D51" s="164">
        <f>D50-D27</f>
        <v>-99998</v>
      </c>
      <c r="E51" s="164">
        <f aca="true" t="shared" si="16" ref="E51:K51">E50-E27</f>
        <v>0</v>
      </c>
      <c r="F51" s="164">
        <f t="shared" si="16"/>
        <v>0</v>
      </c>
      <c r="G51" s="164">
        <f t="shared" si="16"/>
        <v>0</v>
      </c>
      <c r="H51" s="164">
        <f t="shared" si="16"/>
        <v>0</v>
      </c>
      <c r="I51" s="164">
        <f t="shared" si="16"/>
        <v>-100000</v>
      </c>
      <c r="J51" s="164">
        <f t="shared" si="16"/>
        <v>-100000</v>
      </c>
      <c r="K51" s="164">
        <f t="shared" si="16"/>
        <v>-99998</v>
      </c>
      <c r="L51" s="162">
        <f>D51+G52</f>
        <v>-99998</v>
      </c>
    </row>
    <row r="52" spans="1:12" s="167" customFormat="1" ht="15.75">
      <c r="A52" s="163" t="s">
        <v>7</v>
      </c>
      <c r="B52" s="164"/>
      <c r="C52" s="164"/>
      <c r="E52" s="164"/>
      <c r="F52" s="164">
        <f>F50-F27</f>
        <v>0</v>
      </c>
      <c r="G52" s="164">
        <v>0</v>
      </c>
      <c r="H52" s="164"/>
      <c r="I52" s="162">
        <f t="shared" si="11"/>
        <v>0</v>
      </c>
      <c r="J52" s="162"/>
      <c r="K52" s="161" t="e">
        <f>#REF!+G52</f>
        <v>#REF!</v>
      </c>
      <c r="L52" s="389"/>
    </row>
    <row r="53" spans="1:12" ht="31.5">
      <c r="A53" s="120" t="s">
        <v>157</v>
      </c>
      <c r="B53" s="6"/>
      <c r="C53" s="6"/>
      <c r="D53" s="6"/>
      <c r="E53" s="6"/>
      <c r="F53" s="6"/>
      <c r="G53" s="6"/>
      <c r="H53" s="6"/>
      <c r="I53" s="10">
        <f t="shared" si="11"/>
        <v>0</v>
      </c>
      <c r="J53" s="10">
        <f t="shared" si="11"/>
        <v>0</v>
      </c>
      <c r="K53" s="37">
        <f>D53+G53</f>
        <v>0</v>
      </c>
      <c r="L53" s="10">
        <f t="shared" si="10"/>
        <v>0</v>
      </c>
    </row>
    <row r="54" spans="1:12" ht="15.75">
      <c r="A54" s="36" t="s">
        <v>154</v>
      </c>
      <c r="B54" s="6"/>
      <c r="C54" s="6"/>
      <c r="D54" s="6"/>
      <c r="E54" s="6"/>
      <c r="F54" s="6"/>
      <c r="G54" s="6"/>
      <c r="H54" s="6"/>
      <c r="I54" s="10">
        <f t="shared" si="11"/>
        <v>0</v>
      </c>
      <c r="J54" s="10">
        <f t="shared" si="11"/>
        <v>0</v>
      </c>
      <c r="K54" s="37">
        <f>D54+G54</f>
        <v>0</v>
      </c>
      <c r="L54" s="10">
        <f t="shared" si="10"/>
        <v>0</v>
      </c>
    </row>
    <row r="55" spans="1:12" s="167" customFormat="1" ht="15.75">
      <c r="A55" s="161" t="s">
        <v>1</v>
      </c>
      <c r="B55" s="164">
        <f>B50+B53+B54</f>
        <v>0</v>
      </c>
      <c r="C55" s="164">
        <f>C50+C53+C54</f>
        <v>0</v>
      </c>
      <c r="D55" s="164">
        <f aca="true" t="shared" si="17" ref="D55:K55">D50+D53+D54</f>
        <v>0</v>
      </c>
      <c r="E55" s="164">
        <f t="shared" si="17"/>
        <v>0</v>
      </c>
      <c r="F55" s="164">
        <f t="shared" si="17"/>
        <v>0</v>
      </c>
      <c r="G55" s="164">
        <f t="shared" si="17"/>
        <v>0</v>
      </c>
      <c r="H55" s="164">
        <f t="shared" si="17"/>
        <v>0</v>
      </c>
      <c r="I55" s="164">
        <f t="shared" si="17"/>
        <v>0</v>
      </c>
      <c r="J55" s="164">
        <f t="shared" si="17"/>
        <v>0</v>
      </c>
      <c r="K55" s="164">
        <f t="shared" si="17"/>
        <v>0</v>
      </c>
      <c r="L55" s="162">
        <f t="shared" si="10"/>
        <v>0</v>
      </c>
    </row>
    <row r="56" spans="1:12" s="1" customFormat="1" ht="15.75">
      <c r="A56" s="4" t="s">
        <v>8</v>
      </c>
      <c r="B56" s="10">
        <f>B55+B45</f>
        <v>40178000</v>
      </c>
      <c r="C56" s="10">
        <f>C55+C45</f>
        <v>43773481</v>
      </c>
      <c r="D56" s="10">
        <f aca="true" t="shared" si="18" ref="D56:K56">D55+D45</f>
        <v>43773481</v>
      </c>
      <c r="E56" s="10">
        <f t="shared" si="18"/>
        <v>0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40178000</v>
      </c>
      <c r="J56" s="10">
        <f t="shared" si="18"/>
        <v>43773481</v>
      </c>
      <c r="K56" s="10">
        <f t="shared" si="18"/>
        <v>43773481</v>
      </c>
      <c r="L56" s="10">
        <f t="shared" si="10"/>
        <v>43773481</v>
      </c>
    </row>
    <row r="58" spans="1:12" ht="15.75" hidden="1">
      <c r="A58" s="2" t="s">
        <v>130</v>
      </c>
      <c r="B58" s="3">
        <f>B45-B18</f>
        <v>0</v>
      </c>
      <c r="C58" s="3">
        <f>C45-C18</f>
        <v>100000</v>
      </c>
      <c r="D58" s="3">
        <f aca="true" t="shared" si="19" ref="D58:L58">D45-D18</f>
        <v>475214</v>
      </c>
      <c r="E58" s="3">
        <f t="shared" si="19"/>
        <v>0</v>
      </c>
      <c r="F58" s="3">
        <f t="shared" si="19"/>
        <v>0</v>
      </c>
      <c r="G58" s="3">
        <f t="shared" si="19"/>
        <v>0</v>
      </c>
      <c r="H58" s="3">
        <f t="shared" si="19"/>
        <v>0</v>
      </c>
      <c r="I58" s="3">
        <f t="shared" si="19"/>
        <v>0</v>
      </c>
      <c r="J58" s="3">
        <f t="shared" si="19"/>
        <v>100000</v>
      </c>
      <c r="K58" s="3">
        <f t="shared" si="19"/>
        <v>475214</v>
      </c>
      <c r="L58" s="3">
        <f t="shared" si="19"/>
        <v>475214</v>
      </c>
    </row>
    <row r="59" spans="1:12" ht="15.75" hidden="1">
      <c r="A59" s="2" t="s">
        <v>131</v>
      </c>
      <c r="B59" s="3">
        <f>B55-B27</f>
        <v>-100000</v>
      </c>
      <c r="C59" s="3">
        <f>C55-C27</f>
        <v>-100000</v>
      </c>
      <c r="D59" s="3">
        <f aca="true" t="shared" si="20" ref="D59:L59">D55-D27</f>
        <v>-99998</v>
      </c>
      <c r="E59" s="3">
        <f t="shared" si="20"/>
        <v>0</v>
      </c>
      <c r="F59" s="3">
        <f t="shared" si="20"/>
        <v>0</v>
      </c>
      <c r="G59" s="3">
        <f t="shared" si="20"/>
        <v>0</v>
      </c>
      <c r="H59" s="3">
        <f t="shared" si="20"/>
        <v>0</v>
      </c>
      <c r="I59" s="3">
        <f t="shared" si="20"/>
        <v>-100000</v>
      </c>
      <c r="J59" s="3">
        <f t="shared" si="20"/>
        <v>-100000</v>
      </c>
      <c r="K59" s="3">
        <f t="shared" si="20"/>
        <v>-99998</v>
      </c>
      <c r="L59" s="3">
        <f t="shared" si="20"/>
        <v>-99998</v>
      </c>
    </row>
    <row r="60" spans="1:12" ht="15.75" hidden="1">
      <c r="A60" s="2" t="s">
        <v>132</v>
      </c>
      <c r="B60" s="3">
        <f>SUM(B58:B59)</f>
        <v>-100000</v>
      </c>
      <c r="C60" s="3">
        <f>SUM(C58:C59)</f>
        <v>0</v>
      </c>
      <c r="D60" s="3">
        <f aca="true" t="shared" si="21" ref="D60:L60">SUM(D58:D59)</f>
        <v>375216</v>
      </c>
      <c r="E60" s="3">
        <f t="shared" si="21"/>
        <v>0</v>
      </c>
      <c r="F60" s="3">
        <f t="shared" si="21"/>
        <v>0</v>
      </c>
      <c r="G60" s="3">
        <f t="shared" si="21"/>
        <v>0</v>
      </c>
      <c r="H60" s="3">
        <f t="shared" si="21"/>
        <v>0</v>
      </c>
      <c r="I60" s="3">
        <f t="shared" si="21"/>
        <v>-100000</v>
      </c>
      <c r="J60" s="3">
        <f t="shared" si="21"/>
        <v>0</v>
      </c>
      <c r="K60" s="3">
        <f t="shared" si="21"/>
        <v>375216</v>
      </c>
      <c r="L60" s="3">
        <f t="shared" si="21"/>
        <v>375216</v>
      </c>
    </row>
    <row r="61" ht="15.75" hidden="1"/>
  </sheetData>
  <sheetProtection/>
  <mergeCells count="2">
    <mergeCell ref="A1:L1"/>
    <mergeCell ref="A2:J2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58" r:id="rId1"/>
  <headerFooter alignWithMargins="0">
    <oddHeader xml:space="preserve">&amp;C19. melléklet a  6/2019. (V.31.)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Layout" workbookViewId="0" topLeftCell="A1">
      <selection activeCell="K28" sqref="A1:K28"/>
    </sheetView>
  </sheetViews>
  <sheetFormatPr defaultColWidth="9.140625" defaultRowHeight="12.75"/>
  <cols>
    <col min="1" max="1" width="72.8515625" style="126" customWidth="1"/>
    <col min="2" max="4" width="18.57421875" style="117" customWidth="1"/>
    <col min="5" max="7" width="18.140625" style="117" customWidth="1"/>
    <col min="8" max="9" width="20.8515625" style="117" customWidth="1"/>
    <col min="10" max="10" width="20.8515625" style="117" hidden="1" customWidth="1"/>
    <col min="11" max="11" width="20.8515625" style="117" customWidth="1"/>
    <col min="12" max="16384" width="9.140625" style="126" customWidth="1"/>
  </cols>
  <sheetData>
    <row r="1" spans="1:11" s="109" customFormat="1" ht="15.75">
      <c r="A1" s="404" t="s">
        <v>78</v>
      </c>
      <c r="B1" s="405"/>
      <c r="C1" s="405"/>
      <c r="D1" s="405"/>
      <c r="E1" s="405"/>
      <c r="F1" s="405"/>
      <c r="G1" s="405"/>
      <c r="H1" s="406"/>
      <c r="I1" s="407"/>
      <c r="J1" s="407"/>
      <c r="K1" s="407"/>
    </row>
    <row r="2" spans="1:11" ht="15.75">
      <c r="A2" s="404" t="s">
        <v>936</v>
      </c>
      <c r="B2" s="405"/>
      <c r="C2" s="405"/>
      <c r="D2" s="405"/>
      <c r="E2" s="405"/>
      <c r="F2" s="405"/>
      <c r="G2" s="405"/>
      <c r="H2" s="406"/>
      <c r="I2" s="407"/>
      <c r="J2" s="407"/>
      <c r="K2" s="407"/>
    </row>
    <row r="4" spans="1:11" ht="78.75">
      <c r="A4" s="30" t="s">
        <v>11</v>
      </c>
      <c r="B4" s="78" t="s">
        <v>236</v>
      </c>
      <c r="C4" s="78" t="s">
        <v>237</v>
      </c>
      <c r="D4" s="78" t="s">
        <v>244</v>
      </c>
      <c r="E4" s="78" t="s">
        <v>238</v>
      </c>
      <c r="F4" s="78" t="s">
        <v>264</v>
      </c>
      <c r="G4" s="78" t="s">
        <v>240</v>
      </c>
      <c r="H4" s="78" t="s">
        <v>241</v>
      </c>
      <c r="I4" s="78" t="s">
        <v>242</v>
      </c>
      <c r="J4" s="78" t="s">
        <v>243</v>
      </c>
      <c r="K4" s="78" t="s">
        <v>243</v>
      </c>
    </row>
    <row r="5" spans="1:11" ht="15.75">
      <c r="A5" s="43" t="s">
        <v>133</v>
      </c>
      <c r="B5" s="110">
        <v>29755729</v>
      </c>
      <c r="C5" s="110">
        <v>31622554</v>
      </c>
      <c r="D5" s="110">
        <v>24671727</v>
      </c>
      <c r="E5" s="110">
        <v>27016000</v>
      </c>
      <c r="F5" s="110">
        <v>29977847</v>
      </c>
      <c r="G5" s="110">
        <v>29755275</v>
      </c>
      <c r="H5" s="110">
        <f aca="true" t="shared" si="0" ref="H5:H16">B5+E5</f>
        <v>56771729</v>
      </c>
      <c r="I5" s="110">
        <f aca="true" t="shared" si="1" ref="I5:I16">C5+F5</f>
        <v>61600401</v>
      </c>
      <c r="J5" s="110">
        <f aca="true" t="shared" si="2" ref="J5:J16">D5+G5</f>
        <v>54427002</v>
      </c>
      <c r="K5" s="110">
        <f>D5+G5</f>
        <v>54427002</v>
      </c>
    </row>
    <row r="6" spans="1:11" ht="15.75">
      <c r="A6" s="43" t="s">
        <v>134</v>
      </c>
      <c r="B6" s="110">
        <v>4922651</v>
      </c>
      <c r="C6" s="110">
        <v>5246295</v>
      </c>
      <c r="D6" s="110">
        <v>4396351</v>
      </c>
      <c r="E6" s="110">
        <v>5400000</v>
      </c>
      <c r="F6" s="110">
        <v>6000148</v>
      </c>
      <c r="G6" s="110">
        <v>5998118</v>
      </c>
      <c r="H6" s="110">
        <f t="shared" si="0"/>
        <v>10322651</v>
      </c>
      <c r="I6" s="110">
        <f t="shared" si="1"/>
        <v>11246443</v>
      </c>
      <c r="J6" s="110">
        <f t="shared" si="2"/>
        <v>10394469</v>
      </c>
      <c r="K6" s="110">
        <f aca="true" t="shared" si="3" ref="K6:K28">D6+G6</f>
        <v>10394469</v>
      </c>
    </row>
    <row r="7" spans="1:11" ht="15.75">
      <c r="A7" s="43" t="s">
        <v>135</v>
      </c>
      <c r="B7" s="110">
        <v>48120049</v>
      </c>
      <c r="C7" s="110">
        <v>48588830</v>
      </c>
      <c r="D7" s="110">
        <v>34370567</v>
      </c>
      <c r="E7" s="110">
        <v>7762000</v>
      </c>
      <c r="F7" s="110">
        <v>7695486</v>
      </c>
      <c r="G7" s="110">
        <v>7544874</v>
      </c>
      <c r="H7" s="110">
        <f t="shared" si="0"/>
        <v>55882049</v>
      </c>
      <c r="I7" s="110">
        <f t="shared" si="1"/>
        <v>56284316</v>
      </c>
      <c r="J7" s="110">
        <f t="shared" si="2"/>
        <v>41915441</v>
      </c>
      <c r="K7" s="110">
        <f t="shared" si="3"/>
        <v>41915441</v>
      </c>
    </row>
    <row r="8" spans="1:11" ht="15.75">
      <c r="A8" s="43" t="s">
        <v>114</v>
      </c>
      <c r="B8" s="110">
        <v>2195609</v>
      </c>
      <c r="C8" s="110">
        <v>3639609</v>
      </c>
      <c r="D8" s="110">
        <v>1078200</v>
      </c>
      <c r="E8" s="101"/>
      <c r="F8" s="101"/>
      <c r="G8" s="101"/>
      <c r="H8" s="110">
        <f t="shared" si="0"/>
        <v>2195609</v>
      </c>
      <c r="I8" s="110">
        <f t="shared" si="1"/>
        <v>3639609</v>
      </c>
      <c r="J8" s="110">
        <f t="shared" si="2"/>
        <v>1078200</v>
      </c>
      <c r="K8" s="110">
        <f t="shared" si="3"/>
        <v>1078200</v>
      </c>
    </row>
    <row r="9" spans="1:11" ht="15.75">
      <c r="A9" s="43" t="s">
        <v>136</v>
      </c>
      <c r="B9" s="110">
        <f aca="true" t="shared" si="4" ref="B9:G9">SUM(B10:B13)</f>
        <v>17093695</v>
      </c>
      <c r="C9" s="110">
        <f t="shared" si="4"/>
        <v>24045243</v>
      </c>
      <c r="D9" s="110">
        <f t="shared" si="4"/>
        <v>23465011</v>
      </c>
      <c r="E9" s="110">
        <f t="shared" si="4"/>
        <v>0</v>
      </c>
      <c r="F9" s="110">
        <f t="shared" si="4"/>
        <v>0</v>
      </c>
      <c r="G9" s="110">
        <f t="shared" si="4"/>
        <v>0</v>
      </c>
      <c r="H9" s="110">
        <f t="shared" si="0"/>
        <v>17093695</v>
      </c>
      <c r="I9" s="110">
        <f t="shared" si="1"/>
        <v>24045243</v>
      </c>
      <c r="J9" s="110">
        <f t="shared" si="2"/>
        <v>23465011</v>
      </c>
      <c r="K9" s="110">
        <f t="shared" si="3"/>
        <v>23465011</v>
      </c>
    </row>
    <row r="10" spans="1:11" ht="15.75">
      <c r="A10" s="7" t="s">
        <v>137</v>
      </c>
      <c r="B10" s="101">
        <v>15008695</v>
      </c>
      <c r="C10" s="101">
        <v>15008695</v>
      </c>
      <c r="D10" s="101">
        <v>14629995</v>
      </c>
      <c r="E10" s="101"/>
      <c r="F10" s="101"/>
      <c r="G10" s="101"/>
      <c r="H10" s="101">
        <f t="shared" si="0"/>
        <v>15008695</v>
      </c>
      <c r="I10" s="101">
        <f t="shared" si="1"/>
        <v>15008695</v>
      </c>
      <c r="J10" s="101">
        <f t="shared" si="2"/>
        <v>14629995</v>
      </c>
      <c r="K10" s="101">
        <f t="shared" si="3"/>
        <v>14629995</v>
      </c>
    </row>
    <row r="11" spans="1:11" ht="15.75">
      <c r="A11" s="7" t="s">
        <v>138</v>
      </c>
      <c r="B11" s="101">
        <v>2085000</v>
      </c>
      <c r="C11" s="101">
        <v>8825100</v>
      </c>
      <c r="D11" s="101">
        <v>8623568</v>
      </c>
      <c r="E11" s="101"/>
      <c r="F11" s="101"/>
      <c r="G11" s="101"/>
      <c r="H11" s="101">
        <f t="shared" si="0"/>
        <v>2085000</v>
      </c>
      <c r="I11" s="101">
        <f t="shared" si="1"/>
        <v>8825100</v>
      </c>
      <c r="J11" s="101">
        <f t="shared" si="2"/>
        <v>8623568</v>
      </c>
      <c r="K11" s="101">
        <f t="shared" si="3"/>
        <v>8623568</v>
      </c>
    </row>
    <row r="12" spans="1:11" ht="15.75">
      <c r="A12" s="7" t="s">
        <v>245</v>
      </c>
      <c r="B12" s="101">
        <v>0</v>
      </c>
      <c r="C12" s="101">
        <v>211448</v>
      </c>
      <c r="D12" s="101">
        <v>211448</v>
      </c>
      <c r="E12" s="101">
        <v>0</v>
      </c>
      <c r="F12" s="101">
        <v>0</v>
      </c>
      <c r="G12" s="101">
        <v>0</v>
      </c>
      <c r="H12" s="101">
        <f t="shared" si="0"/>
        <v>0</v>
      </c>
      <c r="I12" s="101">
        <f t="shared" si="1"/>
        <v>211448</v>
      </c>
      <c r="J12" s="101">
        <f t="shared" si="2"/>
        <v>211448</v>
      </c>
      <c r="K12" s="101">
        <f t="shared" si="3"/>
        <v>211448</v>
      </c>
    </row>
    <row r="13" spans="1:11" ht="15.75" hidden="1">
      <c r="A13" s="7" t="s">
        <v>578</v>
      </c>
      <c r="B13" s="101">
        <v>0</v>
      </c>
      <c r="C13" s="101">
        <v>0</v>
      </c>
      <c r="D13" s="101">
        <v>0</v>
      </c>
      <c r="E13" s="101"/>
      <c r="F13" s="101"/>
      <c r="G13" s="101"/>
      <c r="H13" s="101">
        <f t="shared" si="0"/>
        <v>0</v>
      </c>
      <c r="I13" s="101">
        <f t="shared" si="1"/>
        <v>0</v>
      </c>
      <c r="J13" s="101">
        <f t="shared" si="2"/>
        <v>0</v>
      </c>
      <c r="K13" s="110">
        <f t="shared" si="3"/>
        <v>0</v>
      </c>
    </row>
    <row r="14" spans="1:11" s="109" customFormat="1" ht="15.75">
      <c r="A14" s="36" t="s">
        <v>111</v>
      </c>
      <c r="B14" s="110">
        <f aca="true" t="shared" si="5" ref="B14:G14">B5+B6+B7+B9+B8</f>
        <v>102087733</v>
      </c>
      <c r="C14" s="110">
        <f t="shared" si="5"/>
        <v>113142531</v>
      </c>
      <c r="D14" s="110">
        <f t="shared" si="5"/>
        <v>87981856</v>
      </c>
      <c r="E14" s="110">
        <f t="shared" si="5"/>
        <v>40178000</v>
      </c>
      <c r="F14" s="110">
        <f>F5+F6+F7+F9+F8</f>
        <v>43673481</v>
      </c>
      <c r="G14" s="110">
        <f t="shared" si="5"/>
        <v>43298267</v>
      </c>
      <c r="H14" s="110">
        <f t="shared" si="0"/>
        <v>142265733</v>
      </c>
      <c r="I14" s="110">
        <f t="shared" si="1"/>
        <v>156816012</v>
      </c>
      <c r="J14" s="110">
        <f t="shared" si="2"/>
        <v>131280123</v>
      </c>
      <c r="K14" s="110">
        <f t="shared" si="3"/>
        <v>131280123</v>
      </c>
    </row>
    <row r="15" spans="1:11" s="109" customFormat="1" ht="15.75">
      <c r="A15" s="36" t="s">
        <v>155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f t="shared" si="0"/>
        <v>0</v>
      </c>
      <c r="I15" s="110">
        <f t="shared" si="1"/>
        <v>0</v>
      </c>
      <c r="J15" s="110">
        <f t="shared" si="2"/>
        <v>0</v>
      </c>
      <c r="K15" s="110">
        <f t="shared" si="3"/>
        <v>0</v>
      </c>
    </row>
    <row r="16" spans="1:11" s="109" customFormat="1" ht="15.75">
      <c r="A16" s="36" t="s">
        <v>471</v>
      </c>
      <c r="B16" s="110">
        <v>3113651</v>
      </c>
      <c r="C16" s="110">
        <v>3113651</v>
      </c>
      <c r="D16" s="110">
        <v>3113651</v>
      </c>
      <c r="E16" s="110"/>
      <c r="F16" s="110"/>
      <c r="G16" s="110"/>
      <c r="H16" s="110">
        <f t="shared" si="0"/>
        <v>3113651</v>
      </c>
      <c r="I16" s="110">
        <f t="shared" si="1"/>
        <v>3113651</v>
      </c>
      <c r="J16" s="110">
        <f t="shared" si="2"/>
        <v>3113651</v>
      </c>
      <c r="K16" s="110">
        <f t="shared" si="3"/>
        <v>3113651</v>
      </c>
    </row>
    <row r="17" spans="1:11" s="147" customFormat="1" ht="24.75" customHeight="1">
      <c r="A17" s="145" t="s">
        <v>0</v>
      </c>
      <c r="B17" s="146">
        <f aca="true" t="shared" si="6" ref="B17:J17">B14+B15+B16</f>
        <v>105201384</v>
      </c>
      <c r="C17" s="146">
        <f t="shared" si="6"/>
        <v>116256182</v>
      </c>
      <c r="D17" s="146">
        <f t="shared" si="6"/>
        <v>91095507</v>
      </c>
      <c r="E17" s="146">
        <f t="shared" si="6"/>
        <v>40178000</v>
      </c>
      <c r="F17" s="146">
        <f t="shared" si="6"/>
        <v>43673481</v>
      </c>
      <c r="G17" s="146">
        <f t="shared" si="6"/>
        <v>43298267</v>
      </c>
      <c r="H17" s="146">
        <f t="shared" si="6"/>
        <v>145379384</v>
      </c>
      <c r="I17" s="146">
        <f t="shared" si="6"/>
        <v>159929663</v>
      </c>
      <c r="J17" s="146">
        <f t="shared" si="6"/>
        <v>134393774</v>
      </c>
      <c r="K17" s="154">
        <f t="shared" si="3"/>
        <v>134393774</v>
      </c>
    </row>
    <row r="18" spans="1:11" ht="20.25" customHeight="1">
      <c r="A18" s="43" t="s">
        <v>140</v>
      </c>
      <c r="B18" s="110">
        <v>113234016</v>
      </c>
      <c r="C18" s="110">
        <v>128321743</v>
      </c>
      <c r="D18" s="110">
        <v>23601404</v>
      </c>
      <c r="E18" s="101">
        <v>0</v>
      </c>
      <c r="F18" s="101">
        <v>100000</v>
      </c>
      <c r="G18" s="101">
        <v>99998</v>
      </c>
      <c r="H18" s="110">
        <f aca="true" t="shared" si="7" ref="H18:J19">B18+E18</f>
        <v>113234016</v>
      </c>
      <c r="I18" s="110">
        <f t="shared" si="7"/>
        <v>128421743</v>
      </c>
      <c r="J18" s="110">
        <f t="shared" si="7"/>
        <v>23701402</v>
      </c>
      <c r="K18" s="110">
        <f t="shared" si="3"/>
        <v>23701402</v>
      </c>
    </row>
    <row r="19" spans="1:11" ht="15.75">
      <c r="A19" s="43" t="s">
        <v>141</v>
      </c>
      <c r="B19" s="110">
        <v>47187720</v>
      </c>
      <c r="C19" s="110">
        <v>127824407</v>
      </c>
      <c r="D19" s="110">
        <v>23724436</v>
      </c>
      <c r="E19" s="110"/>
      <c r="F19" s="110"/>
      <c r="G19" s="110"/>
      <c r="H19" s="110">
        <f t="shared" si="7"/>
        <v>47187720</v>
      </c>
      <c r="I19" s="110">
        <f t="shared" si="7"/>
        <v>127824407</v>
      </c>
      <c r="J19" s="110">
        <f t="shared" si="7"/>
        <v>23724436</v>
      </c>
      <c r="K19" s="110">
        <f t="shared" si="3"/>
        <v>23724436</v>
      </c>
    </row>
    <row r="20" spans="1:11" ht="15.75">
      <c r="A20" s="43" t="s">
        <v>142</v>
      </c>
      <c r="B20" s="110">
        <f aca="true" t="shared" si="8" ref="B20:J20">SUM(B21:B24)</f>
        <v>433500</v>
      </c>
      <c r="C20" s="110">
        <f t="shared" si="8"/>
        <v>433500</v>
      </c>
      <c r="D20" s="110">
        <f t="shared" si="8"/>
        <v>0</v>
      </c>
      <c r="E20" s="110">
        <f t="shared" si="8"/>
        <v>0</v>
      </c>
      <c r="F20" s="110">
        <f t="shared" si="8"/>
        <v>0</v>
      </c>
      <c r="G20" s="110">
        <f t="shared" si="8"/>
        <v>0</v>
      </c>
      <c r="H20" s="110">
        <f t="shared" si="8"/>
        <v>433500</v>
      </c>
      <c r="I20" s="110">
        <f t="shared" si="8"/>
        <v>433500</v>
      </c>
      <c r="J20" s="110">
        <f t="shared" si="8"/>
        <v>0</v>
      </c>
      <c r="K20" s="110">
        <f t="shared" si="3"/>
        <v>0</v>
      </c>
    </row>
    <row r="21" spans="1:11" ht="15.75">
      <c r="A21" s="7" t="s">
        <v>143</v>
      </c>
      <c r="B21" s="101">
        <v>433500</v>
      </c>
      <c r="C21" s="101">
        <v>433500</v>
      </c>
      <c r="D21" s="101">
        <v>0</v>
      </c>
      <c r="E21" s="101"/>
      <c r="F21" s="101"/>
      <c r="G21" s="101"/>
      <c r="H21" s="101">
        <f aca="true" t="shared" si="9" ref="H21:J24">B21+E21</f>
        <v>433500</v>
      </c>
      <c r="I21" s="101">
        <f t="shared" si="9"/>
        <v>433500</v>
      </c>
      <c r="J21" s="101">
        <f t="shared" si="9"/>
        <v>0</v>
      </c>
      <c r="K21" s="101">
        <f t="shared" si="3"/>
        <v>0</v>
      </c>
    </row>
    <row r="22" spans="1:11" ht="15.75">
      <c r="A22" s="7" t="s">
        <v>144</v>
      </c>
      <c r="B22" s="101">
        <v>0</v>
      </c>
      <c r="C22" s="101">
        <v>0</v>
      </c>
      <c r="D22" s="101">
        <v>0</v>
      </c>
      <c r="E22" s="101"/>
      <c r="F22" s="101"/>
      <c r="G22" s="101"/>
      <c r="H22" s="101">
        <f t="shared" si="9"/>
        <v>0</v>
      </c>
      <c r="I22" s="101">
        <f t="shared" si="9"/>
        <v>0</v>
      </c>
      <c r="J22" s="101">
        <f t="shared" si="9"/>
        <v>0</v>
      </c>
      <c r="K22" s="101">
        <f t="shared" si="3"/>
        <v>0</v>
      </c>
    </row>
    <row r="23" spans="1:11" ht="15.75">
      <c r="A23" s="7" t="s">
        <v>139</v>
      </c>
      <c r="B23" s="101">
        <v>0</v>
      </c>
      <c r="C23" s="101">
        <v>0</v>
      </c>
      <c r="D23" s="101">
        <v>0</v>
      </c>
      <c r="E23" s="101"/>
      <c r="F23" s="101"/>
      <c r="G23" s="101"/>
      <c r="H23" s="101">
        <f t="shared" si="9"/>
        <v>0</v>
      </c>
      <c r="I23" s="101">
        <f t="shared" si="9"/>
        <v>0</v>
      </c>
      <c r="J23" s="101">
        <f t="shared" si="9"/>
        <v>0</v>
      </c>
      <c r="K23" s="101">
        <f t="shared" si="3"/>
        <v>0</v>
      </c>
    </row>
    <row r="24" spans="1:11" ht="47.25" hidden="1">
      <c r="A24" s="7" t="s">
        <v>76</v>
      </c>
      <c r="B24" s="101"/>
      <c r="C24" s="101"/>
      <c r="D24" s="101"/>
      <c r="E24" s="101"/>
      <c r="F24" s="101"/>
      <c r="G24" s="101"/>
      <c r="H24" s="101">
        <f t="shared" si="9"/>
        <v>0</v>
      </c>
      <c r="I24" s="101">
        <f t="shared" si="9"/>
        <v>0</v>
      </c>
      <c r="J24" s="101">
        <f t="shared" si="9"/>
        <v>0</v>
      </c>
      <c r="K24" s="110">
        <f t="shared" si="3"/>
        <v>0</v>
      </c>
    </row>
    <row r="25" spans="1:11" s="109" customFormat="1" ht="15.75">
      <c r="A25" s="36" t="s">
        <v>112</v>
      </c>
      <c r="B25" s="110">
        <f aca="true" t="shared" si="10" ref="B25:J25">B18+B19+B20</f>
        <v>160855236</v>
      </c>
      <c r="C25" s="110">
        <f t="shared" si="10"/>
        <v>256579650</v>
      </c>
      <c r="D25" s="110">
        <f t="shared" si="10"/>
        <v>47325840</v>
      </c>
      <c r="E25" s="110">
        <f t="shared" si="10"/>
        <v>0</v>
      </c>
      <c r="F25" s="110">
        <f t="shared" si="10"/>
        <v>100000</v>
      </c>
      <c r="G25" s="110">
        <f t="shared" si="10"/>
        <v>99998</v>
      </c>
      <c r="H25" s="110">
        <f t="shared" si="10"/>
        <v>160855236</v>
      </c>
      <c r="I25" s="110">
        <f t="shared" si="10"/>
        <v>256679650</v>
      </c>
      <c r="J25" s="110">
        <f t="shared" si="10"/>
        <v>47425838</v>
      </c>
      <c r="K25" s="110">
        <f t="shared" si="3"/>
        <v>47425838</v>
      </c>
    </row>
    <row r="26" spans="1:11" s="109" customFormat="1" ht="15.75">
      <c r="A26" s="36" t="s">
        <v>471</v>
      </c>
      <c r="B26" s="110">
        <v>0</v>
      </c>
      <c r="C26" s="110">
        <v>0</v>
      </c>
      <c r="D26" s="110">
        <v>0</v>
      </c>
      <c r="E26" s="110"/>
      <c r="F26" s="110"/>
      <c r="G26" s="110"/>
      <c r="H26" s="110">
        <f>B26+E26</f>
        <v>0</v>
      </c>
      <c r="I26" s="110">
        <f>C26+F26</f>
        <v>0</v>
      </c>
      <c r="J26" s="110">
        <f>D26+G26</f>
        <v>0</v>
      </c>
      <c r="K26" s="110">
        <f t="shared" si="3"/>
        <v>0</v>
      </c>
    </row>
    <row r="27" spans="1:11" s="147" customFormat="1" ht="24" customHeight="1">
      <c r="A27" s="145" t="s">
        <v>1</v>
      </c>
      <c r="B27" s="146">
        <f aca="true" t="shared" si="11" ref="B27:J27">B25+B26</f>
        <v>160855236</v>
      </c>
      <c r="C27" s="146">
        <f t="shared" si="11"/>
        <v>256579650</v>
      </c>
      <c r="D27" s="146">
        <f t="shared" si="11"/>
        <v>47325840</v>
      </c>
      <c r="E27" s="146">
        <f t="shared" si="11"/>
        <v>0</v>
      </c>
      <c r="F27" s="146">
        <f t="shared" si="11"/>
        <v>100000</v>
      </c>
      <c r="G27" s="146">
        <f t="shared" si="11"/>
        <v>99998</v>
      </c>
      <c r="H27" s="146">
        <f t="shared" si="11"/>
        <v>160855236</v>
      </c>
      <c r="I27" s="146">
        <f t="shared" si="11"/>
        <v>256679650</v>
      </c>
      <c r="J27" s="146">
        <f t="shared" si="11"/>
        <v>47425838</v>
      </c>
      <c r="K27" s="154">
        <f t="shared" si="3"/>
        <v>47425838</v>
      </c>
    </row>
    <row r="28" spans="1:11" s="147" customFormat="1" ht="36" customHeight="1">
      <c r="A28" s="150" t="s">
        <v>2</v>
      </c>
      <c r="B28" s="149">
        <f aca="true" t="shared" si="12" ref="B28:G28">SUM(B17,B27)</f>
        <v>266056620</v>
      </c>
      <c r="C28" s="149">
        <f t="shared" si="12"/>
        <v>372835832</v>
      </c>
      <c r="D28" s="149">
        <f t="shared" si="12"/>
        <v>138421347</v>
      </c>
      <c r="E28" s="149">
        <f>SUM(E17,E27)</f>
        <v>40178000</v>
      </c>
      <c r="F28" s="149">
        <f t="shared" si="12"/>
        <v>43773481</v>
      </c>
      <c r="G28" s="149">
        <f t="shared" si="12"/>
        <v>43398265</v>
      </c>
      <c r="H28" s="149">
        <f>B28+E28</f>
        <v>306234620</v>
      </c>
      <c r="I28" s="149">
        <f>C28+F28</f>
        <v>416609313</v>
      </c>
      <c r="J28" s="149">
        <f>D28+G28</f>
        <v>181819612</v>
      </c>
      <c r="K28" s="154">
        <f t="shared" si="3"/>
        <v>181819612</v>
      </c>
    </row>
    <row r="29" spans="2:7" ht="15.75" hidden="1">
      <c r="B29" s="117">
        <v>73375</v>
      </c>
      <c r="C29" s="117">
        <v>81497</v>
      </c>
      <c r="D29" s="117">
        <v>42923</v>
      </c>
      <c r="E29" s="117">
        <v>32976</v>
      </c>
      <c r="F29" s="117">
        <v>34604</v>
      </c>
      <c r="G29" s="117">
        <v>18584</v>
      </c>
    </row>
    <row r="30" spans="2:4" ht="15.75" hidden="1">
      <c r="B30" s="117">
        <v>32976</v>
      </c>
      <c r="C30" s="117">
        <v>8000</v>
      </c>
      <c r="D30" s="117">
        <v>3805</v>
      </c>
    </row>
    <row r="31" spans="3:4" ht="15.75" hidden="1">
      <c r="C31" s="117">
        <v>32976</v>
      </c>
      <c r="D31" s="117">
        <v>17833</v>
      </c>
    </row>
    <row r="33" spans="2:11" ht="15.75" hidden="1">
      <c r="B33" s="117">
        <v>32976</v>
      </c>
      <c r="C33" s="117">
        <v>33699</v>
      </c>
      <c r="D33" s="117">
        <v>33699</v>
      </c>
      <c r="H33" s="117">
        <v>106351</v>
      </c>
      <c r="I33" s="117">
        <v>127139</v>
      </c>
      <c r="K33" s="117">
        <v>116067</v>
      </c>
    </row>
    <row r="34" spans="2:11" ht="15.75" hidden="1">
      <c r="B34" s="117">
        <f>B28+B33</f>
        <v>266089596</v>
      </c>
      <c r="C34" s="117">
        <f>C28+C33</f>
        <v>372869531</v>
      </c>
      <c r="D34" s="117">
        <f>D28+D33</f>
        <v>138455046</v>
      </c>
      <c r="H34" s="117">
        <v>32976</v>
      </c>
      <c r="I34" s="117">
        <v>43927</v>
      </c>
      <c r="K34" s="117">
        <v>41699</v>
      </c>
    </row>
    <row r="35" spans="8:11" ht="15.75" hidden="1">
      <c r="H35" s="117">
        <f>SUM(H33:H34)</f>
        <v>139327</v>
      </c>
      <c r="I35" s="117">
        <f>SUM(I33:I34)</f>
        <v>171066</v>
      </c>
      <c r="J35" s="117">
        <f>SUM(J33:J34)</f>
        <v>0</v>
      </c>
      <c r="K35" s="117">
        <f>SUM(K33:K34)</f>
        <v>157766</v>
      </c>
    </row>
    <row r="36" spans="8:11" ht="15.75" hidden="1">
      <c r="H36" s="117">
        <v>-32976</v>
      </c>
      <c r="I36" s="117">
        <v>-33699</v>
      </c>
      <c r="K36" s="117">
        <v>-33699</v>
      </c>
    </row>
    <row r="37" spans="8:11" ht="15.75" hidden="1">
      <c r="H37" s="117">
        <f>SUM(H35:H36)</f>
        <v>106351</v>
      </c>
      <c r="I37" s="117">
        <f>SUM(I35:I36)</f>
        <v>137367</v>
      </c>
      <c r="J37" s="117">
        <f>SUM(J35:J36)</f>
        <v>0</v>
      </c>
      <c r="K37" s="117">
        <f>SUM(K35:K36)</f>
        <v>124067</v>
      </c>
    </row>
    <row r="38" ht="15.75" hidden="1"/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 xml:space="preserve">&amp;C2. melléklet a 6/2019. (V.31.)&amp;X &amp;Xönkormányzati rendelethez&amp;X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view="pageLayout" workbookViewId="0" topLeftCell="A1">
      <selection activeCell="D23" sqref="A1:D23"/>
    </sheetView>
  </sheetViews>
  <sheetFormatPr defaultColWidth="9.140625" defaultRowHeight="12.75"/>
  <cols>
    <col min="1" max="1" width="67.140625" style="85" customWidth="1"/>
    <col min="2" max="2" width="16.8515625" style="95" customWidth="1"/>
    <col min="3" max="3" width="15.8515625" style="95" customWidth="1"/>
    <col min="4" max="4" width="14.7109375" style="95" customWidth="1"/>
    <col min="5" max="16384" width="9.140625" style="85" customWidth="1"/>
  </cols>
  <sheetData>
    <row r="1" spans="1:4" ht="23.25" customHeight="1">
      <c r="A1" s="425" t="s">
        <v>939</v>
      </c>
      <c r="B1" s="426"/>
      <c r="C1" s="426"/>
      <c r="D1" s="427"/>
    </row>
    <row r="4" spans="1:5" ht="43.5">
      <c r="A4" s="177" t="s">
        <v>103</v>
      </c>
      <c r="B4" s="186" t="s">
        <v>74</v>
      </c>
      <c r="C4" s="186" t="s">
        <v>10</v>
      </c>
      <c r="D4" s="186" t="s">
        <v>17</v>
      </c>
      <c r="E4" s="174"/>
    </row>
    <row r="5" spans="1:5" ht="15">
      <c r="A5" s="178" t="s">
        <v>279</v>
      </c>
      <c r="B5" s="179">
        <v>279855188</v>
      </c>
      <c r="C5" s="185">
        <v>1358493</v>
      </c>
      <c r="D5" s="185">
        <f>B5+C5</f>
        <v>281213681</v>
      </c>
      <c r="E5" s="174"/>
    </row>
    <row r="6" spans="1:5" ht="15">
      <c r="A6" s="178" t="s">
        <v>280</v>
      </c>
      <c r="B6" s="179">
        <v>135307696</v>
      </c>
      <c r="C6" s="185">
        <v>43398265</v>
      </c>
      <c r="D6" s="185">
        <f>B6+C6</f>
        <v>178705961</v>
      </c>
      <c r="E6" s="174"/>
    </row>
    <row r="7" spans="1:5" ht="15">
      <c r="A7" s="180" t="s">
        <v>281</v>
      </c>
      <c r="B7" s="181">
        <f>B5-B6</f>
        <v>144547492</v>
      </c>
      <c r="C7" s="181">
        <f>C5-C6</f>
        <v>-42039772</v>
      </c>
      <c r="D7" s="181">
        <f>D5-D6</f>
        <v>102507720</v>
      </c>
      <c r="E7" s="174"/>
    </row>
    <row r="8" spans="1:5" ht="15">
      <c r="A8" s="178" t="s">
        <v>282</v>
      </c>
      <c r="B8" s="179">
        <v>125656381</v>
      </c>
      <c r="C8" s="185">
        <v>42414988</v>
      </c>
      <c r="D8" s="185">
        <f>B8+C8</f>
        <v>168071369</v>
      </c>
      <c r="E8" s="174"/>
    </row>
    <row r="9" spans="1:5" ht="15">
      <c r="A9" s="178" t="s">
        <v>283</v>
      </c>
      <c r="B9" s="179">
        <v>43962864</v>
      </c>
      <c r="C9" s="185"/>
      <c r="D9" s="185">
        <f>B9+C9</f>
        <v>43962864</v>
      </c>
      <c r="E9" s="174"/>
    </row>
    <row r="10" spans="1:5" ht="15">
      <c r="A10" s="180" t="s">
        <v>284</v>
      </c>
      <c r="B10" s="181">
        <f>B8-B9</f>
        <v>81693517</v>
      </c>
      <c r="C10" s="181">
        <f>C8-C9</f>
        <v>42414988</v>
      </c>
      <c r="D10" s="181">
        <f>D8-D9</f>
        <v>124108505</v>
      </c>
      <c r="E10" s="174"/>
    </row>
    <row r="11" spans="1:5" ht="15">
      <c r="A11" s="175" t="s">
        <v>285</v>
      </c>
      <c r="B11" s="182">
        <f>B7+B10</f>
        <v>226241009</v>
      </c>
      <c r="C11" s="182">
        <f>C7+C10</f>
        <v>375216</v>
      </c>
      <c r="D11" s="182">
        <f>D7+D10</f>
        <v>226616225</v>
      </c>
      <c r="E11" s="174"/>
    </row>
    <row r="12" spans="1:5" ht="15">
      <c r="A12" s="178" t="s">
        <v>286</v>
      </c>
      <c r="B12" s="179"/>
      <c r="C12" s="185"/>
      <c r="D12" s="185">
        <f>B12+C12</f>
        <v>0</v>
      </c>
      <c r="E12" s="174"/>
    </row>
    <row r="13" spans="1:5" ht="15">
      <c r="A13" s="178" t="s">
        <v>287</v>
      </c>
      <c r="B13" s="179"/>
      <c r="C13" s="185"/>
      <c r="D13" s="185">
        <f>B13+C13</f>
        <v>0</v>
      </c>
      <c r="E13" s="174"/>
    </row>
    <row r="14" spans="1:5" ht="15">
      <c r="A14" s="180" t="s">
        <v>288</v>
      </c>
      <c r="B14" s="181">
        <f>SUM(B12:B13)</f>
        <v>0</v>
      </c>
      <c r="C14" s="181">
        <f>SUM(C12:C13)</f>
        <v>0</v>
      </c>
      <c r="D14" s="181">
        <f>SUM(D12:D13)</f>
        <v>0</v>
      </c>
      <c r="E14" s="174"/>
    </row>
    <row r="15" spans="1:5" ht="15">
      <c r="A15" s="178" t="s">
        <v>289</v>
      </c>
      <c r="B15" s="179"/>
      <c r="C15" s="185"/>
      <c r="D15" s="185">
        <f>B15+C15</f>
        <v>0</v>
      </c>
      <c r="E15" s="174"/>
    </row>
    <row r="16" spans="1:5" ht="15">
      <c r="A16" s="178" t="s">
        <v>290</v>
      </c>
      <c r="B16" s="179"/>
      <c r="C16" s="185"/>
      <c r="D16" s="185">
        <f>B16+C16</f>
        <v>0</v>
      </c>
      <c r="E16" s="174"/>
    </row>
    <row r="17" spans="1:5" ht="15">
      <c r="A17" s="180" t="s">
        <v>291</v>
      </c>
      <c r="B17" s="181">
        <f>SUM(B15:B16)</f>
        <v>0</v>
      </c>
      <c r="C17" s="181">
        <f>SUM(C15:C16)</f>
        <v>0</v>
      </c>
      <c r="D17" s="181">
        <f>SUM(D15:D16)</f>
        <v>0</v>
      </c>
      <c r="E17" s="174"/>
    </row>
    <row r="18" spans="1:5" ht="15">
      <c r="A18" s="183" t="s">
        <v>292</v>
      </c>
      <c r="B18" s="184">
        <f>B14+B17</f>
        <v>0</v>
      </c>
      <c r="C18" s="184">
        <f>C14+C17</f>
        <v>0</v>
      </c>
      <c r="D18" s="184">
        <f>D14+D17</f>
        <v>0</v>
      </c>
      <c r="E18" s="174"/>
    </row>
    <row r="19" spans="1:5" ht="15">
      <c r="A19" s="180" t="s">
        <v>293</v>
      </c>
      <c r="B19" s="181">
        <f>B11+B18</f>
        <v>226241009</v>
      </c>
      <c r="C19" s="181">
        <f>C11+C18</f>
        <v>375216</v>
      </c>
      <c r="D19" s="181">
        <f>D11+D18</f>
        <v>226616225</v>
      </c>
      <c r="E19" s="174"/>
    </row>
    <row r="20" spans="1:5" ht="28.5">
      <c r="A20" s="175" t="s">
        <v>294</v>
      </c>
      <c r="B20" s="182"/>
      <c r="C20" s="187"/>
      <c r="D20" s="190">
        <f>B20+C20</f>
        <v>0</v>
      </c>
      <c r="E20" s="174"/>
    </row>
    <row r="21" spans="1:5" ht="15">
      <c r="A21" s="175" t="s">
        <v>295</v>
      </c>
      <c r="B21" s="182">
        <v>226241009</v>
      </c>
      <c r="C21" s="190">
        <v>375216</v>
      </c>
      <c r="D21" s="190">
        <f>B21+C21</f>
        <v>226616225</v>
      </c>
      <c r="E21" s="174"/>
    </row>
    <row r="22" spans="1:5" ht="28.5">
      <c r="A22" s="183" t="s">
        <v>296</v>
      </c>
      <c r="B22" s="184"/>
      <c r="C22" s="188"/>
      <c r="D22" s="188"/>
      <c r="E22" s="174"/>
    </row>
    <row r="23" spans="1:5" ht="15">
      <c r="A23" s="183" t="s">
        <v>297</v>
      </c>
      <c r="B23" s="184"/>
      <c r="C23" s="188"/>
      <c r="D23" s="188"/>
      <c r="E23" s="174"/>
    </row>
    <row r="24" spans="1:5" ht="27" customHeight="1" hidden="1">
      <c r="A24" s="175" t="s">
        <v>298</v>
      </c>
      <c r="B24" s="187"/>
      <c r="C24" s="187"/>
      <c r="D24" s="187"/>
      <c r="E24" s="174"/>
    </row>
    <row r="25" spans="1:5" ht="15">
      <c r="A25" s="174"/>
      <c r="B25" s="189"/>
      <c r="C25" s="189"/>
      <c r="D25" s="189"/>
      <c r="E25" s="174"/>
    </row>
    <row r="26" spans="1:5" ht="15">
      <c r="A26" s="174"/>
      <c r="B26" s="189"/>
      <c r="C26" s="189"/>
      <c r="D26" s="189"/>
      <c r="E26" s="174"/>
    </row>
    <row r="27" spans="1:5" ht="15">
      <c r="A27" s="174"/>
      <c r="B27" s="189"/>
      <c r="C27" s="189"/>
      <c r="D27" s="189"/>
      <c r="E27" s="174"/>
    </row>
    <row r="28" spans="1:5" ht="15">
      <c r="A28" s="174"/>
      <c r="B28" s="189"/>
      <c r="C28" s="189"/>
      <c r="D28" s="189"/>
      <c r="E28" s="174"/>
    </row>
    <row r="29" spans="1:5" ht="15">
      <c r="A29" s="174"/>
      <c r="B29" s="189"/>
      <c r="C29" s="189"/>
      <c r="D29" s="189"/>
      <c r="E29" s="174"/>
    </row>
    <row r="30" spans="1:5" ht="15">
      <c r="A30" s="174"/>
      <c r="B30" s="189"/>
      <c r="C30" s="189"/>
      <c r="D30" s="189"/>
      <c r="E30" s="174"/>
    </row>
    <row r="31" spans="1:5" ht="15">
      <c r="A31" s="174"/>
      <c r="B31" s="189"/>
      <c r="C31" s="189"/>
      <c r="D31" s="189"/>
      <c r="E31" s="174"/>
    </row>
    <row r="32" spans="1:5" ht="15">
      <c r="A32" s="174"/>
      <c r="B32" s="189"/>
      <c r="C32" s="189"/>
      <c r="D32" s="189"/>
      <c r="E32" s="174"/>
    </row>
    <row r="33" spans="1:5" ht="15">
      <c r="A33" s="174"/>
      <c r="B33" s="189"/>
      <c r="C33" s="189"/>
      <c r="D33" s="189"/>
      <c r="E33" s="174"/>
    </row>
    <row r="34" spans="1:5" ht="15">
      <c r="A34" s="174"/>
      <c r="B34" s="189"/>
      <c r="C34" s="189"/>
      <c r="D34" s="189"/>
      <c r="E34" s="174"/>
    </row>
    <row r="35" spans="1:5" ht="15">
      <c r="A35" s="174"/>
      <c r="B35" s="189"/>
      <c r="C35" s="189"/>
      <c r="D35" s="189"/>
      <c r="E35" s="174"/>
    </row>
    <row r="36" spans="1:5" ht="15">
      <c r="A36" s="174"/>
      <c r="B36" s="189"/>
      <c r="C36" s="189"/>
      <c r="D36" s="189"/>
      <c r="E36" s="174"/>
    </row>
    <row r="37" spans="1:5" ht="15">
      <c r="A37" s="174"/>
      <c r="B37" s="189"/>
      <c r="C37" s="189"/>
      <c r="D37" s="189"/>
      <c r="E37" s="174"/>
    </row>
    <row r="38" spans="1:5" ht="15">
      <c r="A38" s="174"/>
      <c r="B38" s="189"/>
      <c r="C38" s="189"/>
      <c r="D38" s="189"/>
      <c r="E38" s="174"/>
    </row>
    <row r="39" spans="1:5" ht="15">
      <c r="A39" s="174"/>
      <c r="B39" s="189"/>
      <c r="C39" s="189"/>
      <c r="D39" s="189"/>
      <c r="E39" s="174"/>
    </row>
    <row r="40" spans="1:5" ht="15">
      <c r="A40" s="174"/>
      <c r="B40" s="189"/>
      <c r="C40" s="189"/>
      <c r="D40" s="189"/>
      <c r="E40" s="174"/>
    </row>
    <row r="41" spans="1:5" ht="15">
      <c r="A41" s="174"/>
      <c r="B41" s="189"/>
      <c r="C41" s="189"/>
      <c r="D41" s="189"/>
      <c r="E41" s="174"/>
    </row>
    <row r="42" spans="1:5" ht="15">
      <c r="A42" s="174"/>
      <c r="B42" s="189"/>
      <c r="C42" s="189"/>
      <c r="D42" s="189"/>
      <c r="E42" s="174"/>
    </row>
    <row r="43" spans="1:5" ht="15">
      <c r="A43" s="174"/>
      <c r="B43" s="189"/>
      <c r="C43" s="189"/>
      <c r="D43" s="189"/>
      <c r="E43" s="174"/>
    </row>
    <row r="44" spans="1:5" ht="15">
      <c r="A44" s="174"/>
      <c r="B44" s="189"/>
      <c r="C44" s="189"/>
      <c r="D44" s="189"/>
      <c r="E44" s="174"/>
    </row>
    <row r="45" spans="1:5" ht="15">
      <c r="A45" s="174"/>
      <c r="B45" s="189"/>
      <c r="C45" s="189"/>
      <c r="D45" s="189"/>
      <c r="E45" s="174"/>
    </row>
    <row r="46" spans="1:5" ht="15">
      <c r="A46" s="174"/>
      <c r="B46" s="189"/>
      <c r="C46" s="189"/>
      <c r="D46" s="189"/>
      <c r="E46" s="174"/>
    </row>
    <row r="47" spans="1:5" ht="15">
      <c r="A47" s="174"/>
      <c r="B47" s="189"/>
      <c r="C47" s="189"/>
      <c r="D47" s="189"/>
      <c r="E47" s="174"/>
    </row>
    <row r="48" spans="1:5" ht="15">
      <c r="A48" s="174"/>
      <c r="B48" s="189"/>
      <c r="C48" s="189"/>
      <c r="D48" s="189"/>
      <c r="E48" s="174"/>
    </row>
    <row r="49" spans="1:5" ht="15">
      <c r="A49" s="174"/>
      <c r="B49" s="189"/>
      <c r="C49" s="189"/>
      <c r="D49" s="189"/>
      <c r="E49" s="174"/>
    </row>
    <row r="50" spans="1:5" ht="15">
      <c r="A50" s="174"/>
      <c r="B50" s="189"/>
      <c r="C50" s="189"/>
      <c r="D50" s="189"/>
      <c r="E50" s="174"/>
    </row>
    <row r="51" spans="1:5" ht="15">
      <c r="A51" s="174"/>
      <c r="B51" s="189"/>
      <c r="C51" s="189"/>
      <c r="D51" s="189"/>
      <c r="E51" s="174"/>
    </row>
    <row r="52" spans="1:5" ht="15">
      <c r="A52" s="174"/>
      <c r="B52" s="189"/>
      <c r="C52" s="189"/>
      <c r="D52" s="189"/>
      <c r="E52" s="174"/>
    </row>
    <row r="53" spans="1:5" ht="15">
      <c r="A53" s="174"/>
      <c r="B53" s="189"/>
      <c r="C53" s="189"/>
      <c r="D53" s="189"/>
      <c r="E53" s="174"/>
    </row>
    <row r="54" spans="1:5" ht="15">
      <c r="A54" s="174"/>
      <c r="B54" s="189"/>
      <c r="C54" s="189"/>
      <c r="D54" s="189"/>
      <c r="E54" s="174"/>
    </row>
    <row r="55" spans="1:5" ht="15">
      <c r="A55" s="174"/>
      <c r="B55" s="189"/>
      <c r="C55" s="189"/>
      <c r="D55" s="189"/>
      <c r="E55" s="174"/>
    </row>
    <row r="56" spans="1:5" ht="15">
      <c r="A56" s="174"/>
      <c r="B56" s="189"/>
      <c r="C56" s="189"/>
      <c r="D56" s="189"/>
      <c r="E56" s="174"/>
    </row>
    <row r="57" spans="1:5" ht="15">
      <c r="A57" s="174"/>
      <c r="B57" s="189"/>
      <c r="C57" s="189"/>
      <c r="D57" s="189"/>
      <c r="E57" s="174"/>
    </row>
    <row r="58" spans="1:5" ht="15">
      <c r="A58" s="174"/>
      <c r="B58" s="189"/>
      <c r="C58" s="189"/>
      <c r="D58" s="189"/>
      <c r="E58" s="174"/>
    </row>
    <row r="59" spans="1:5" ht="15">
      <c r="A59" s="174"/>
      <c r="B59" s="189"/>
      <c r="C59" s="189"/>
      <c r="D59" s="189"/>
      <c r="E59" s="174"/>
    </row>
    <row r="60" spans="1:5" ht="15">
      <c r="A60" s="174"/>
      <c r="B60" s="189"/>
      <c r="C60" s="189"/>
      <c r="D60" s="189"/>
      <c r="E60" s="174"/>
    </row>
    <row r="61" spans="1:5" ht="15">
      <c r="A61" s="174"/>
      <c r="B61" s="189"/>
      <c r="C61" s="189"/>
      <c r="D61" s="189"/>
      <c r="E61" s="174"/>
    </row>
    <row r="62" spans="1:5" ht="15">
      <c r="A62" s="174"/>
      <c r="B62" s="189"/>
      <c r="C62" s="189"/>
      <c r="D62" s="189"/>
      <c r="E62" s="174"/>
    </row>
    <row r="63" spans="1:5" ht="15">
      <c r="A63" s="174"/>
      <c r="B63" s="189"/>
      <c r="C63" s="189"/>
      <c r="D63" s="189"/>
      <c r="E63" s="174"/>
    </row>
    <row r="64" spans="1:5" ht="15">
      <c r="A64" s="174"/>
      <c r="B64" s="189"/>
      <c r="C64" s="189"/>
      <c r="D64" s="189"/>
      <c r="E64" s="174"/>
    </row>
    <row r="65" spans="1:5" ht="15">
      <c r="A65" s="174"/>
      <c r="B65" s="189"/>
      <c r="C65" s="189"/>
      <c r="D65" s="189"/>
      <c r="E65" s="174"/>
    </row>
    <row r="66" spans="1:5" ht="15">
      <c r="A66" s="174"/>
      <c r="B66" s="189"/>
      <c r="C66" s="189"/>
      <c r="D66" s="189"/>
      <c r="E66" s="174"/>
    </row>
    <row r="67" spans="1:5" ht="15">
      <c r="A67" s="174"/>
      <c r="B67" s="189"/>
      <c r="C67" s="189"/>
      <c r="D67" s="189"/>
      <c r="E67" s="174"/>
    </row>
    <row r="68" spans="1:5" ht="15">
      <c r="A68" s="174"/>
      <c r="B68" s="189"/>
      <c r="C68" s="189"/>
      <c r="D68" s="189"/>
      <c r="E68" s="174"/>
    </row>
    <row r="69" spans="1:5" ht="15">
      <c r="A69" s="174"/>
      <c r="B69" s="189"/>
      <c r="C69" s="189"/>
      <c r="D69" s="189"/>
      <c r="E69" s="174"/>
    </row>
    <row r="70" spans="1:5" ht="15">
      <c r="A70" s="174"/>
      <c r="B70" s="189"/>
      <c r="C70" s="189"/>
      <c r="D70" s="189"/>
      <c r="E70" s="174"/>
    </row>
    <row r="71" spans="1:5" ht="15">
      <c r="A71" s="174"/>
      <c r="B71" s="189"/>
      <c r="C71" s="189"/>
      <c r="D71" s="189"/>
      <c r="E71" s="174"/>
    </row>
    <row r="72" spans="1:5" ht="15">
      <c r="A72" s="174"/>
      <c r="B72" s="189"/>
      <c r="C72" s="189"/>
      <c r="D72" s="189"/>
      <c r="E72" s="174"/>
    </row>
    <row r="73" spans="1:5" ht="15">
      <c r="A73" s="174"/>
      <c r="B73" s="189"/>
      <c r="C73" s="189"/>
      <c r="D73" s="189"/>
      <c r="E73" s="174"/>
    </row>
    <row r="74" spans="1:5" ht="15">
      <c r="A74" s="174"/>
      <c r="B74" s="189"/>
      <c r="C74" s="189"/>
      <c r="D74" s="189"/>
      <c r="E74" s="174"/>
    </row>
    <row r="75" spans="1:5" ht="15">
      <c r="A75" s="174"/>
      <c r="B75" s="189"/>
      <c r="C75" s="189"/>
      <c r="D75" s="189"/>
      <c r="E75" s="174"/>
    </row>
    <row r="76" spans="1:5" ht="15">
      <c r="A76" s="174"/>
      <c r="B76" s="189"/>
      <c r="C76" s="189"/>
      <c r="D76" s="189"/>
      <c r="E76" s="174"/>
    </row>
    <row r="77" spans="1:5" ht="15">
      <c r="A77" s="174"/>
      <c r="B77" s="189"/>
      <c r="C77" s="189"/>
      <c r="D77" s="189"/>
      <c r="E77" s="174"/>
    </row>
    <row r="78" spans="1:5" ht="15">
      <c r="A78" s="174"/>
      <c r="B78" s="189"/>
      <c r="C78" s="189"/>
      <c r="D78" s="189"/>
      <c r="E78" s="174"/>
    </row>
    <row r="79" spans="1:5" ht="15">
      <c r="A79" s="174"/>
      <c r="B79" s="189"/>
      <c r="C79" s="189"/>
      <c r="D79" s="189"/>
      <c r="E79" s="174"/>
    </row>
  </sheetData>
  <sheetProtection/>
  <mergeCells count="1">
    <mergeCell ref="A1:D1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&amp;C20. melléklet a 6/2019. (V.31.)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workbookViewId="0" topLeftCell="A1">
      <selection activeCell="J49" sqref="A1:J49"/>
    </sheetView>
  </sheetViews>
  <sheetFormatPr defaultColWidth="9.140625" defaultRowHeight="12.75"/>
  <cols>
    <col min="1" max="1" width="65.00390625" style="2" customWidth="1"/>
    <col min="2" max="2" width="14.7109375" style="2" customWidth="1"/>
    <col min="3" max="3" width="14.421875" style="2" customWidth="1"/>
    <col min="4" max="4" width="14.28125" style="2" customWidth="1"/>
    <col min="5" max="5" width="12.28125" style="2" customWidth="1"/>
    <col min="6" max="6" width="14.421875" style="2" customWidth="1"/>
    <col min="7" max="7" width="14.28125" style="2" customWidth="1"/>
    <col min="8" max="9" width="14.421875" style="2" customWidth="1"/>
    <col min="10" max="10" width="14.28125" style="2" customWidth="1"/>
    <col min="11" max="16384" width="9.140625" style="2" customWidth="1"/>
  </cols>
  <sheetData>
    <row r="1" spans="1:7" ht="21" customHeight="1">
      <c r="A1" s="429"/>
      <c r="B1" s="430"/>
      <c r="C1" s="430"/>
      <c r="D1" s="430"/>
      <c r="E1" s="431"/>
      <c r="F1" s="431"/>
      <c r="G1" s="431"/>
    </row>
    <row r="2" spans="1:10" ht="21" customHeight="1">
      <c r="A2" s="432" t="s">
        <v>940</v>
      </c>
      <c r="B2" s="430"/>
      <c r="C2" s="430"/>
      <c r="D2" s="430"/>
      <c r="E2" s="431"/>
      <c r="F2" s="431"/>
      <c r="G2" s="431"/>
      <c r="H2" s="407"/>
      <c r="I2" s="407"/>
      <c r="J2" s="407"/>
    </row>
    <row r="3" spans="1:10" ht="15.75">
      <c r="A3" s="193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5.75">
      <c r="A4" s="194"/>
      <c r="B4" s="428" t="s">
        <v>74</v>
      </c>
      <c r="C4" s="428"/>
      <c r="D4" s="428"/>
      <c r="E4" s="428" t="s">
        <v>10</v>
      </c>
      <c r="F4" s="428"/>
      <c r="G4" s="428"/>
      <c r="H4" s="428" t="s">
        <v>17</v>
      </c>
      <c r="I4" s="428"/>
      <c r="J4" s="428"/>
    </row>
    <row r="5" spans="1:10" ht="31.5">
      <c r="A5" s="194" t="s">
        <v>103</v>
      </c>
      <c r="B5" s="195" t="s">
        <v>592</v>
      </c>
      <c r="C5" s="195" t="s">
        <v>299</v>
      </c>
      <c r="D5" s="195" t="s">
        <v>593</v>
      </c>
      <c r="E5" s="195" t="s">
        <v>594</v>
      </c>
      <c r="F5" s="195" t="s">
        <v>299</v>
      </c>
      <c r="G5" s="195" t="s">
        <v>595</v>
      </c>
      <c r="H5" s="195" t="s">
        <v>594</v>
      </c>
      <c r="I5" s="195" t="s">
        <v>299</v>
      </c>
      <c r="J5" s="195" t="s">
        <v>593</v>
      </c>
    </row>
    <row r="6" spans="1:10" ht="15.75">
      <c r="A6" s="196" t="s">
        <v>300</v>
      </c>
      <c r="B6" s="197">
        <v>9548932</v>
      </c>
      <c r="C6" s="197"/>
      <c r="D6" s="197">
        <v>9146017</v>
      </c>
      <c r="E6" s="197"/>
      <c r="F6" s="197"/>
      <c r="G6" s="197">
        <v>0</v>
      </c>
      <c r="H6" s="197">
        <f>B6+E6</f>
        <v>9548932</v>
      </c>
      <c r="I6" s="197">
        <f>C6+F6</f>
        <v>0</v>
      </c>
      <c r="J6" s="197">
        <f>D6+G6</f>
        <v>9146017</v>
      </c>
    </row>
    <row r="7" spans="1:10" ht="31.5">
      <c r="A7" s="196" t="s">
        <v>301</v>
      </c>
      <c r="B7" s="197">
        <v>6092250</v>
      </c>
      <c r="C7" s="197"/>
      <c r="D7" s="197">
        <v>7676185</v>
      </c>
      <c r="E7" s="197">
        <v>0</v>
      </c>
      <c r="F7" s="197"/>
      <c r="G7" s="197">
        <v>0</v>
      </c>
      <c r="H7" s="197">
        <f aca="true" t="shared" si="0" ref="H7:H44">B7+E7</f>
        <v>6092250</v>
      </c>
      <c r="I7" s="197">
        <f aca="true" t="shared" si="1" ref="I7:I44">C7+F7</f>
        <v>0</v>
      </c>
      <c r="J7" s="197">
        <f aca="true" t="shared" si="2" ref="J7:J44">D7+G7</f>
        <v>7676185</v>
      </c>
    </row>
    <row r="8" spans="1:10" ht="15.75">
      <c r="A8" s="196" t="s">
        <v>302</v>
      </c>
      <c r="B8" s="197">
        <v>6363325</v>
      </c>
      <c r="C8" s="197"/>
      <c r="D8" s="197">
        <v>6922207</v>
      </c>
      <c r="E8" s="197"/>
      <c r="F8" s="197"/>
      <c r="G8" s="197"/>
      <c r="H8" s="197">
        <f t="shared" si="0"/>
        <v>6363325</v>
      </c>
      <c r="I8" s="197">
        <f t="shared" si="1"/>
        <v>0</v>
      </c>
      <c r="J8" s="197">
        <f t="shared" si="2"/>
        <v>6922207</v>
      </c>
    </row>
    <row r="9" spans="1:10" ht="31.5">
      <c r="A9" s="198" t="s">
        <v>959</v>
      </c>
      <c r="B9" s="199">
        <f aca="true" t="shared" si="3" ref="B9:J9">SUM(B6:B8)</f>
        <v>22004507</v>
      </c>
      <c r="C9" s="199">
        <f t="shared" si="3"/>
        <v>0</v>
      </c>
      <c r="D9" s="199">
        <f t="shared" si="3"/>
        <v>23744409</v>
      </c>
      <c r="E9" s="199">
        <f t="shared" si="3"/>
        <v>0</v>
      </c>
      <c r="F9" s="199">
        <f t="shared" si="3"/>
        <v>0</v>
      </c>
      <c r="G9" s="199">
        <f t="shared" si="3"/>
        <v>0</v>
      </c>
      <c r="H9" s="199">
        <f t="shared" si="3"/>
        <v>22004507</v>
      </c>
      <c r="I9" s="199">
        <f t="shared" si="3"/>
        <v>0</v>
      </c>
      <c r="J9" s="199">
        <f t="shared" si="3"/>
        <v>23744409</v>
      </c>
    </row>
    <row r="10" spans="1:10" ht="15.75">
      <c r="A10" s="196" t="s">
        <v>303</v>
      </c>
      <c r="B10" s="197"/>
      <c r="C10" s="197"/>
      <c r="D10" s="197"/>
      <c r="E10" s="197"/>
      <c r="F10" s="197"/>
      <c r="G10" s="197"/>
      <c r="H10" s="197">
        <f t="shared" si="0"/>
        <v>0</v>
      </c>
      <c r="I10" s="197">
        <f t="shared" si="1"/>
        <v>0</v>
      </c>
      <c r="J10" s="197">
        <f t="shared" si="2"/>
        <v>0</v>
      </c>
    </row>
    <row r="11" spans="1:10" ht="15.75">
      <c r="A11" s="196" t="s">
        <v>304</v>
      </c>
      <c r="B11" s="197"/>
      <c r="C11" s="197"/>
      <c r="D11" s="197"/>
      <c r="E11" s="197"/>
      <c r="F11" s="197"/>
      <c r="G11" s="197"/>
      <c r="H11" s="197">
        <f t="shared" si="0"/>
        <v>0</v>
      </c>
      <c r="I11" s="197">
        <f t="shared" si="1"/>
        <v>0</v>
      </c>
      <c r="J11" s="197">
        <f t="shared" si="2"/>
        <v>0</v>
      </c>
    </row>
    <row r="12" spans="1:10" ht="15.75">
      <c r="A12" s="198" t="s">
        <v>958</v>
      </c>
      <c r="B12" s="199">
        <f aca="true" t="shared" si="4" ref="B12:J12">SUM(B10:B11)</f>
        <v>0</v>
      </c>
      <c r="C12" s="199">
        <f t="shared" si="4"/>
        <v>0</v>
      </c>
      <c r="D12" s="199">
        <f t="shared" si="4"/>
        <v>0</v>
      </c>
      <c r="E12" s="199">
        <f t="shared" si="4"/>
        <v>0</v>
      </c>
      <c r="F12" s="199">
        <f t="shared" si="4"/>
        <v>0</v>
      </c>
      <c r="G12" s="199">
        <f t="shared" si="4"/>
        <v>0</v>
      </c>
      <c r="H12" s="199">
        <f t="shared" si="4"/>
        <v>0</v>
      </c>
      <c r="I12" s="199">
        <f t="shared" si="4"/>
        <v>0</v>
      </c>
      <c r="J12" s="199">
        <f t="shared" si="4"/>
        <v>0</v>
      </c>
    </row>
    <row r="13" spans="1:10" ht="31.5">
      <c r="A13" s="196" t="s">
        <v>305</v>
      </c>
      <c r="B13" s="197">
        <v>87021251</v>
      </c>
      <c r="C13" s="197"/>
      <c r="D13" s="197">
        <v>91095577</v>
      </c>
      <c r="E13" s="197">
        <v>39550076</v>
      </c>
      <c r="F13" s="197"/>
      <c r="G13" s="197">
        <v>40849213</v>
      </c>
      <c r="H13" s="197">
        <f t="shared" si="0"/>
        <v>126571327</v>
      </c>
      <c r="I13" s="197">
        <f t="shared" si="1"/>
        <v>0</v>
      </c>
      <c r="J13" s="197">
        <f t="shared" si="2"/>
        <v>131944790</v>
      </c>
    </row>
    <row r="14" spans="1:10" ht="31.5">
      <c r="A14" s="196" t="s">
        <v>306</v>
      </c>
      <c r="B14" s="197">
        <v>20426114</v>
      </c>
      <c r="C14" s="197"/>
      <c r="D14" s="197">
        <v>32727421</v>
      </c>
      <c r="E14" s="197">
        <v>0</v>
      </c>
      <c r="F14" s="197"/>
      <c r="G14" s="197">
        <v>1356953</v>
      </c>
      <c r="H14" s="197">
        <f t="shared" si="0"/>
        <v>20426114</v>
      </c>
      <c r="I14" s="197">
        <f t="shared" si="1"/>
        <v>0</v>
      </c>
      <c r="J14" s="197">
        <f t="shared" si="2"/>
        <v>34084374</v>
      </c>
    </row>
    <row r="15" spans="1:10" ht="15.75">
      <c r="A15" s="196" t="s">
        <v>949</v>
      </c>
      <c r="B15" s="197">
        <v>45090048</v>
      </c>
      <c r="C15" s="197"/>
      <c r="D15" s="197">
        <v>177671120</v>
      </c>
      <c r="E15" s="197"/>
      <c r="F15" s="197"/>
      <c r="G15" s="197">
        <v>0</v>
      </c>
      <c r="H15" s="197">
        <f t="shared" si="0"/>
        <v>45090048</v>
      </c>
      <c r="I15" s="197"/>
      <c r="J15" s="197">
        <f t="shared" si="2"/>
        <v>177671120</v>
      </c>
    </row>
    <row r="16" spans="1:10" ht="15.75">
      <c r="A16" s="196" t="s">
        <v>950</v>
      </c>
      <c r="B16" s="197">
        <v>5652976</v>
      </c>
      <c r="C16" s="197"/>
      <c r="D16" s="197">
        <v>25886676</v>
      </c>
      <c r="E16" s="197">
        <v>2455183</v>
      </c>
      <c r="F16" s="197"/>
      <c r="G16" s="197">
        <v>1539</v>
      </c>
      <c r="H16" s="197">
        <f t="shared" si="0"/>
        <v>8108159</v>
      </c>
      <c r="I16" s="197">
        <f t="shared" si="1"/>
        <v>0</v>
      </c>
      <c r="J16" s="197">
        <f t="shared" si="2"/>
        <v>25888215</v>
      </c>
    </row>
    <row r="17" spans="1:10" ht="15.75">
      <c r="A17" s="198" t="s">
        <v>960</v>
      </c>
      <c r="B17" s="199">
        <f aca="true" t="shared" si="5" ref="B17:J17">SUM(B13:B16)</f>
        <v>158190389</v>
      </c>
      <c r="C17" s="199">
        <f t="shared" si="5"/>
        <v>0</v>
      </c>
      <c r="D17" s="199">
        <f>SUM(D13:D16)</f>
        <v>327380794</v>
      </c>
      <c r="E17" s="199">
        <f t="shared" si="5"/>
        <v>42005259</v>
      </c>
      <c r="F17" s="199">
        <f t="shared" si="5"/>
        <v>0</v>
      </c>
      <c r="G17" s="199">
        <f t="shared" si="5"/>
        <v>42207705</v>
      </c>
      <c r="H17" s="199">
        <f t="shared" si="5"/>
        <v>200195648</v>
      </c>
      <c r="I17" s="199">
        <f t="shared" si="5"/>
        <v>0</v>
      </c>
      <c r="J17" s="199">
        <f t="shared" si="5"/>
        <v>369588499</v>
      </c>
    </row>
    <row r="18" spans="1:10" ht="15.75">
      <c r="A18" s="196" t="s">
        <v>951</v>
      </c>
      <c r="B18" s="197">
        <v>4415888</v>
      </c>
      <c r="C18" s="197"/>
      <c r="D18" s="197">
        <v>2528630</v>
      </c>
      <c r="E18" s="197">
        <v>847398</v>
      </c>
      <c r="F18" s="197"/>
      <c r="G18" s="197">
        <v>872299</v>
      </c>
      <c r="H18" s="197">
        <f t="shared" si="0"/>
        <v>5263286</v>
      </c>
      <c r="I18" s="197">
        <f t="shared" si="1"/>
        <v>0</v>
      </c>
      <c r="J18" s="197">
        <f t="shared" si="2"/>
        <v>3400929</v>
      </c>
    </row>
    <row r="19" spans="1:10" ht="15.75">
      <c r="A19" s="196" t="s">
        <v>952</v>
      </c>
      <c r="B19" s="197">
        <v>21945433</v>
      </c>
      <c r="C19" s="197"/>
      <c r="D19" s="197">
        <v>21707976</v>
      </c>
      <c r="E19" s="197">
        <v>4680805</v>
      </c>
      <c r="F19" s="197"/>
      <c r="G19" s="197">
        <v>5391029</v>
      </c>
      <c r="H19" s="197">
        <f t="shared" si="0"/>
        <v>26626238</v>
      </c>
      <c r="I19" s="197">
        <f t="shared" si="1"/>
        <v>0</v>
      </c>
      <c r="J19" s="197">
        <f t="shared" si="2"/>
        <v>27099005</v>
      </c>
    </row>
    <row r="20" spans="1:10" ht="15.75">
      <c r="A20" s="196" t="s">
        <v>953</v>
      </c>
      <c r="B20" s="197"/>
      <c r="C20" s="197"/>
      <c r="D20" s="197">
        <v>0</v>
      </c>
      <c r="E20" s="197">
        <v>0</v>
      </c>
      <c r="F20" s="197"/>
      <c r="G20" s="197">
        <v>0</v>
      </c>
      <c r="H20" s="197">
        <f t="shared" si="0"/>
        <v>0</v>
      </c>
      <c r="I20" s="197">
        <f t="shared" si="1"/>
        <v>0</v>
      </c>
      <c r="J20" s="197">
        <f t="shared" si="2"/>
        <v>0</v>
      </c>
    </row>
    <row r="21" spans="1:10" ht="15.75">
      <c r="A21" s="196" t="s">
        <v>954</v>
      </c>
      <c r="B21" s="197">
        <v>1517928</v>
      </c>
      <c r="C21" s="197"/>
      <c r="D21" s="197">
        <v>1563954</v>
      </c>
      <c r="E21" s="197">
        <v>0</v>
      </c>
      <c r="F21" s="197"/>
      <c r="G21" s="197">
        <v>0</v>
      </c>
      <c r="H21" s="197">
        <f t="shared" si="0"/>
        <v>1517928</v>
      </c>
      <c r="I21" s="197">
        <f t="shared" si="1"/>
        <v>0</v>
      </c>
      <c r="J21" s="197">
        <f t="shared" si="2"/>
        <v>1563954</v>
      </c>
    </row>
    <row r="22" spans="1:10" ht="15.75">
      <c r="A22" s="198" t="s">
        <v>961</v>
      </c>
      <c r="B22" s="199">
        <f aca="true" t="shared" si="6" ref="B22:J22">SUM(B18:B21)</f>
        <v>27879249</v>
      </c>
      <c r="C22" s="199">
        <f t="shared" si="6"/>
        <v>0</v>
      </c>
      <c r="D22" s="199">
        <f>SUM(D18:D21)</f>
        <v>25800560</v>
      </c>
      <c r="E22" s="199">
        <f t="shared" si="6"/>
        <v>5528203</v>
      </c>
      <c r="F22" s="199">
        <f t="shared" si="6"/>
        <v>0</v>
      </c>
      <c r="G22" s="199">
        <f t="shared" si="6"/>
        <v>6263328</v>
      </c>
      <c r="H22" s="199">
        <f t="shared" si="6"/>
        <v>33407452</v>
      </c>
      <c r="I22" s="199">
        <f t="shared" si="6"/>
        <v>0</v>
      </c>
      <c r="J22" s="199">
        <f t="shared" si="6"/>
        <v>32063888</v>
      </c>
    </row>
    <row r="23" spans="1:10" ht="15.75">
      <c r="A23" s="196" t="s">
        <v>955</v>
      </c>
      <c r="B23" s="197">
        <v>15171540</v>
      </c>
      <c r="C23" s="197"/>
      <c r="D23" s="197">
        <v>15155755</v>
      </c>
      <c r="E23" s="197">
        <v>25500161</v>
      </c>
      <c r="F23" s="197"/>
      <c r="G23" s="197">
        <v>26036159</v>
      </c>
      <c r="H23" s="197">
        <f t="shared" si="0"/>
        <v>40671701</v>
      </c>
      <c r="I23" s="197">
        <f t="shared" si="1"/>
        <v>0</v>
      </c>
      <c r="J23" s="197">
        <f t="shared" si="2"/>
        <v>41191914</v>
      </c>
    </row>
    <row r="24" spans="1:10" ht="15.75">
      <c r="A24" s="196" t="s">
        <v>956</v>
      </c>
      <c r="B24" s="197">
        <v>9849746</v>
      </c>
      <c r="C24" s="197"/>
      <c r="D24" s="197">
        <v>9422953</v>
      </c>
      <c r="E24" s="197">
        <v>2627226</v>
      </c>
      <c r="F24" s="197"/>
      <c r="G24" s="197">
        <v>3858836</v>
      </c>
      <c r="H24" s="197">
        <f t="shared" si="0"/>
        <v>12476972</v>
      </c>
      <c r="I24" s="197">
        <f t="shared" si="1"/>
        <v>0</v>
      </c>
      <c r="J24" s="197">
        <f t="shared" si="2"/>
        <v>13281789</v>
      </c>
    </row>
    <row r="25" spans="1:10" ht="15.75">
      <c r="A25" s="196" t="s">
        <v>957</v>
      </c>
      <c r="B25" s="197">
        <v>4815527</v>
      </c>
      <c r="C25" s="197"/>
      <c r="D25" s="197">
        <v>4224663</v>
      </c>
      <c r="E25" s="197">
        <v>6456391</v>
      </c>
      <c r="F25" s="197"/>
      <c r="G25" s="197">
        <v>5983941</v>
      </c>
      <c r="H25" s="197">
        <f t="shared" si="0"/>
        <v>11271918</v>
      </c>
      <c r="I25" s="197">
        <f t="shared" si="1"/>
        <v>0</v>
      </c>
      <c r="J25" s="197">
        <f t="shared" si="2"/>
        <v>10208604</v>
      </c>
    </row>
    <row r="26" spans="1:10" ht="15.75">
      <c r="A26" s="198" t="s">
        <v>962</v>
      </c>
      <c r="B26" s="199">
        <f aca="true" t="shared" si="7" ref="B26:J26">SUM(B23:B25)</f>
        <v>29836813</v>
      </c>
      <c r="C26" s="199">
        <f t="shared" si="7"/>
        <v>0</v>
      </c>
      <c r="D26" s="199">
        <f t="shared" si="7"/>
        <v>28803371</v>
      </c>
      <c r="E26" s="199">
        <f t="shared" si="7"/>
        <v>34583778</v>
      </c>
      <c r="F26" s="199">
        <f t="shared" si="7"/>
        <v>0</v>
      </c>
      <c r="G26" s="199">
        <f t="shared" si="7"/>
        <v>35878936</v>
      </c>
      <c r="H26" s="199">
        <f t="shared" si="7"/>
        <v>64420591</v>
      </c>
      <c r="I26" s="199">
        <f t="shared" si="7"/>
        <v>0</v>
      </c>
      <c r="J26" s="199">
        <f t="shared" si="7"/>
        <v>64682307</v>
      </c>
    </row>
    <row r="27" spans="1:10" ht="15.75">
      <c r="A27" s="198" t="s">
        <v>307</v>
      </c>
      <c r="B27" s="199">
        <v>59105946</v>
      </c>
      <c r="C27" s="199"/>
      <c r="D27" s="199">
        <v>57947982</v>
      </c>
      <c r="E27" s="199">
        <v>126740</v>
      </c>
      <c r="F27" s="199"/>
      <c r="G27" s="199">
        <v>78738</v>
      </c>
      <c r="H27" s="199">
        <f t="shared" si="0"/>
        <v>59232686</v>
      </c>
      <c r="I27" s="199">
        <f t="shared" si="1"/>
        <v>0</v>
      </c>
      <c r="J27" s="199">
        <f t="shared" si="2"/>
        <v>58026720</v>
      </c>
    </row>
    <row r="28" spans="1:10" ht="15.75">
      <c r="A28" s="198" t="s">
        <v>308</v>
      </c>
      <c r="B28" s="199">
        <v>80192955</v>
      </c>
      <c r="C28" s="199"/>
      <c r="D28" s="199">
        <v>79258521</v>
      </c>
      <c r="E28" s="199">
        <v>1084518</v>
      </c>
      <c r="F28" s="199"/>
      <c r="G28" s="199">
        <v>1302806</v>
      </c>
      <c r="H28" s="199">
        <f t="shared" si="0"/>
        <v>81277473</v>
      </c>
      <c r="I28" s="199">
        <f t="shared" si="1"/>
        <v>0</v>
      </c>
      <c r="J28" s="199">
        <f t="shared" si="2"/>
        <v>80561327</v>
      </c>
    </row>
    <row r="29" spans="1:10" ht="15.75">
      <c r="A29" s="198" t="s">
        <v>963</v>
      </c>
      <c r="B29" s="199">
        <f aca="true" t="shared" si="8" ref="B29:J29">B9+B12+B17+-B22-B26-B27-B28</f>
        <v>-16820067</v>
      </c>
      <c r="C29" s="199">
        <f t="shared" si="8"/>
        <v>0</v>
      </c>
      <c r="D29" s="199">
        <f t="shared" si="8"/>
        <v>159314769</v>
      </c>
      <c r="E29" s="199">
        <f t="shared" si="8"/>
        <v>682020</v>
      </c>
      <c r="F29" s="199">
        <f t="shared" si="8"/>
        <v>0</v>
      </c>
      <c r="G29" s="199">
        <f t="shared" si="8"/>
        <v>-1316103</v>
      </c>
      <c r="H29" s="199">
        <f t="shared" si="8"/>
        <v>-16138047</v>
      </c>
      <c r="I29" s="199">
        <f t="shared" si="8"/>
        <v>0</v>
      </c>
      <c r="J29" s="199">
        <f t="shared" si="8"/>
        <v>157998666</v>
      </c>
    </row>
    <row r="30" spans="1:10" ht="15.75">
      <c r="A30" s="196" t="s">
        <v>964</v>
      </c>
      <c r="B30" s="197"/>
      <c r="C30" s="197"/>
      <c r="D30" s="197"/>
      <c r="E30" s="197"/>
      <c r="F30" s="197"/>
      <c r="G30" s="197"/>
      <c r="H30" s="197">
        <f t="shared" si="0"/>
        <v>0</v>
      </c>
      <c r="I30" s="197">
        <f t="shared" si="1"/>
        <v>0</v>
      </c>
      <c r="J30" s="197">
        <f t="shared" si="2"/>
        <v>0</v>
      </c>
    </row>
    <row r="31" spans="1:10" ht="31.5">
      <c r="A31" s="196" t="s">
        <v>965</v>
      </c>
      <c r="B31" s="197">
        <v>0</v>
      </c>
      <c r="C31" s="197"/>
      <c r="D31" s="197">
        <v>0</v>
      </c>
      <c r="E31" s="197"/>
      <c r="F31" s="197"/>
      <c r="G31" s="197"/>
      <c r="H31" s="197"/>
      <c r="I31" s="197"/>
      <c r="J31" s="197"/>
    </row>
    <row r="32" spans="1:10" ht="31.5">
      <c r="A32" s="196" t="s">
        <v>966</v>
      </c>
      <c r="B32" s="197">
        <v>0</v>
      </c>
      <c r="C32" s="197"/>
      <c r="D32" s="197">
        <v>0</v>
      </c>
      <c r="E32" s="197"/>
      <c r="F32" s="197"/>
      <c r="G32" s="197"/>
      <c r="H32" s="197"/>
      <c r="I32" s="197"/>
      <c r="J32" s="197"/>
    </row>
    <row r="33" spans="1:10" ht="31.5">
      <c r="A33" s="196" t="s">
        <v>967</v>
      </c>
      <c r="B33" s="197">
        <v>1425</v>
      </c>
      <c r="C33" s="197"/>
      <c r="D33" s="197">
        <v>81702</v>
      </c>
      <c r="E33" s="197">
        <v>1</v>
      </c>
      <c r="F33" s="197"/>
      <c r="G33" s="197">
        <v>1</v>
      </c>
      <c r="H33" s="197">
        <f t="shared" si="0"/>
        <v>1426</v>
      </c>
      <c r="I33" s="197">
        <f t="shared" si="1"/>
        <v>0</v>
      </c>
      <c r="J33" s="197">
        <f t="shared" si="2"/>
        <v>81703</v>
      </c>
    </row>
    <row r="34" spans="1:10" ht="15.75">
      <c r="A34" s="196" t="s">
        <v>968</v>
      </c>
      <c r="B34" s="197">
        <v>0</v>
      </c>
      <c r="C34" s="197"/>
      <c r="D34" s="197">
        <v>0</v>
      </c>
      <c r="E34" s="197"/>
      <c r="F34" s="197"/>
      <c r="G34" s="197"/>
      <c r="H34" s="197">
        <f t="shared" si="0"/>
        <v>0</v>
      </c>
      <c r="I34" s="197">
        <f t="shared" si="1"/>
        <v>0</v>
      </c>
      <c r="J34" s="197">
        <f t="shared" si="2"/>
        <v>0</v>
      </c>
    </row>
    <row r="35" spans="1:10" ht="31.5">
      <c r="A35" s="196" t="s">
        <v>969</v>
      </c>
      <c r="B35" s="197">
        <v>0</v>
      </c>
      <c r="C35" s="197"/>
      <c r="D35" s="197">
        <v>0</v>
      </c>
      <c r="E35" s="197"/>
      <c r="F35" s="197"/>
      <c r="G35" s="197"/>
      <c r="H35" s="197"/>
      <c r="I35" s="197"/>
      <c r="J35" s="197"/>
    </row>
    <row r="36" spans="1:10" ht="31.5">
      <c r="A36" s="196" t="s">
        <v>970</v>
      </c>
      <c r="B36" s="197">
        <v>0</v>
      </c>
      <c r="C36" s="197"/>
      <c r="D36" s="197">
        <v>0</v>
      </c>
      <c r="E36" s="197"/>
      <c r="F36" s="197"/>
      <c r="G36" s="197"/>
      <c r="H36" s="197">
        <f t="shared" si="0"/>
        <v>0</v>
      </c>
      <c r="I36" s="197">
        <f t="shared" si="1"/>
        <v>0</v>
      </c>
      <c r="J36" s="197">
        <f t="shared" si="2"/>
        <v>0</v>
      </c>
    </row>
    <row r="37" spans="1:10" ht="31.5">
      <c r="A37" s="198" t="s">
        <v>971</v>
      </c>
      <c r="B37" s="199">
        <f>SUM(B30:B36)</f>
        <v>1425</v>
      </c>
      <c r="C37" s="199">
        <f aca="true" t="shared" si="9" ref="C37:J37">SUM(C30:C34)</f>
        <v>0</v>
      </c>
      <c r="D37" s="199">
        <f>SUM(D30:D36)</f>
        <v>81702</v>
      </c>
      <c r="E37" s="199">
        <f t="shared" si="9"/>
        <v>1</v>
      </c>
      <c r="F37" s="199">
        <f t="shared" si="9"/>
        <v>0</v>
      </c>
      <c r="G37" s="199">
        <f t="shared" si="9"/>
        <v>1</v>
      </c>
      <c r="H37" s="199">
        <f t="shared" si="9"/>
        <v>1426</v>
      </c>
      <c r="I37" s="199">
        <f t="shared" si="9"/>
        <v>0</v>
      </c>
      <c r="J37" s="199">
        <f t="shared" si="9"/>
        <v>81703</v>
      </c>
    </row>
    <row r="38" spans="1:10" ht="15.75">
      <c r="A38" s="196" t="s">
        <v>972</v>
      </c>
      <c r="B38" s="197">
        <v>0</v>
      </c>
      <c r="C38" s="197"/>
      <c r="D38" s="197">
        <v>0</v>
      </c>
      <c r="E38" s="197"/>
      <c r="F38" s="197"/>
      <c r="G38" s="197"/>
      <c r="H38" s="197"/>
      <c r="I38" s="197"/>
      <c r="J38" s="197"/>
    </row>
    <row r="39" spans="1:10" ht="31.5">
      <c r="A39" s="196" t="s">
        <v>973</v>
      </c>
      <c r="B39" s="197">
        <v>0</v>
      </c>
      <c r="C39" s="197"/>
      <c r="D39" s="197">
        <v>0</v>
      </c>
      <c r="E39" s="197"/>
      <c r="F39" s="197"/>
      <c r="G39" s="197"/>
      <c r="H39" s="197"/>
      <c r="I39" s="197"/>
      <c r="J39" s="197"/>
    </row>
    <row r="40" spans="1:10" ht="15.75">
      <c r="A40" s="196" t="s">
        <v>974</v>
      </c>
      <c r="B40" s="197">
        <v>0</v>
      </c>
      <c r="C40" s="197"/>
      <c r="D40" s="197">
        <v>0</v>
      </c>
      <c r="E40" s="197"/>
      <c r="F40" s="197"/>
      <c r="G40" s="197"/>
      <c r="H40" s="197">
        <f t="shared" si="0"/>
        <v>0</v>
      </c>
      <c r="I40" s="197">
        <f t="shared" si="1"/>
        <v>0</v>
      </c>
      <c r="J40" s="197">
        <f t="shared" si="2"/>
        <v>0</v>
      </c>
    </row>
    <row r="41" spans="1:10" ht="15.75">
      <c r="A41" s="196" t="s">
        <v>975</v>
      </c>
      <c r="B41" s="197">
        <v>0</v>
      </c>
      <c r="C41" s="197"/>
      <c r="D41" s="197">
        <v>0</v>
      </c>
      <c r="E41" s="197"/>
      <c r="F41" s="197"/>
      <c r="G41" s="197"/>
      <c r="H41" s="197">
        <f t="shared" si="0"/>
        <v>0</v>
      </c>
      <c r="I41" s="197">
        <f t="shared" si="1"/>
        <v>0</v>
      </c>
      <c r="J41" s="197">
        <f t="shared" si="2"/>
        <v>0</v>
      </c>
    </row>
    <row r="42" spans="1:10" ht="15.75">
      <c r="A42" s="196" t="s">
        <v>976</v>
      </c>
      <c r="B42" s="197"/>
      <c r="C42" s="197"/>
      <c r="D42" s="197"/>
      <c r="E42" s="197"/>
      <c r="F42" s="197"/>
      <c r="G42" s="197"/>
      <c r="H42" s="197"/>
      <c r="I42" s="197"/>
      <c r="J42" s="197"/>
    </row>
    <row r="43" spans="1:10" ht="15.75">
      <c r="A43" s="196" t="s">
        <v>977</v>
      </c>
      <c r="B43" s="197"/>
      <c r="C43" s="197"/>
      <c r="D43" s="197"/>
      <c r="E43" s="197"/>
      <c r="F43" s="197"/>
      <c r="G43" s="197"/>
      <c r="H43" s="197"/>
      <c r="I43" s="197"/>
      <c r="J43" s="197"/>
    </row>
    <row r="44" spans="1:10" ht="15.75">
      <c r="A44" s="196" t="s">
        <v>978</v>
      </c>
      <c r="B44" s="197">
        <v>0</v>
      </c>
      <c r="C44" s="197"/>
      <c r="D44" s="197">
        <v>0</v>
      </c>
      <c r="E44" s="197"/>
      <c r="F44" s="197"/>
      <c r="G44" s="197"/>
      <c r="H44" s="197">
        <f t="shared" si="0"/>
        <v>0</v>
      </c>
      <c r="I44" s="197">
        <f t="shared" si="1"/>
        <v>0</v>
      </c>
      <c r="J44" s="197">
        <f t="shared" si="2"/>
        <v>0</v>
      </c>
    </row>
    <row r="45" spans="1:10" ht="31.5">
      <c r="A45" s="196" t="s">
        <v>979</v>
      </c>
      <c r="B45" s="197"/>
      <c r="C45" s="197"/>
      <c r="D45" s="197"/>
      <c r="E45" s="197"/>
      <c r="F45" s="197"/>
      <c r="G45" s="197"/>
      <c r="H45" s="197"/>
      <c r="I45" s="197"/>
      <c r="J45" s="197"/>
    </row>
    <row r="46" spans="1:10" ht="31.5">
      <c r="A46" s="196" t="s">
        <v>980</v>
      </c>
      <c r="B46" s="197"/>
      <c r="C46" s="197"/>
      <c r="D46" s="197"/>
      <c r="E46" s="197"/>
      <c r="F46" s="197"/>
      <c r="G46" s="197"/>
      <c r="H46" s="197"/>
      <c r="I46" s="197"/>
      <c r="J46" s="197"/>
    </row>
    <row r="47" spans="1:10" ht="15.75">
      <c r="A47" s="198" t="s">
        <v>981</v>
      </c>
      <c r="B47" s="199">
        <f aca="true" t="shared" si="10" ref="B47:J47">SUM(B40:B46)</f>
        <v>0</v>
      </c>
      <c r="C47" s="199">
        <f t="shared" si="10"/>
        <v>0</v>
      </c>
      <c r="D47" s="199">
        <f t="shared" si="10"/>
        <v>0</v>
      </c>
      <c r="E47" s="199">
        <f t="shared" si="10"/>
        <v>0</v>
      </c>
      <c r="F47" s="199">
        <f t="shared" si="10"/>
        <v>0</v>
      </c>
      <c r="G47" s="199">
        <f t="shared" si="10"/>
        <v>0</v>
      </c>
      <c r="H47" s="199">
        <f t="shared" si="10"/>
        <v>0</v>
      </c>
      <c r="I47" s="199">
        <f t="shared" si="10"/>
        <v>0</v>
      </c>
      <c r="J47" s="199">
        <f t="shared" si="10"/>
        <v>0</v>
      </c>
    </row>
    <row r="48" spans="1:10" ht="15.75">
      <c r="A48" s="198" t="s">
        <v>982</v>
      </c>
      <c r="B48" s="199">
        <f aca="true" t="shared" si="11" ref="B48:J48">B37-B47</f>
        <v>1425</v>
      </c>
      <c r="C48" s="199">
        <f t="shared" si="11"/>
        <v>0</v>
      </c>
      <c r="D48" s="199">
        <f t="shared" si="11"/>
        <v>81702</v>
      </c>
      <c r="E48" s="199">
        <f t="shared" si="11"/>
        <v>1</v>
      </c>
      <c r="F48" s="199">
        <f t="shared" si="11"/>
        <v>0</v>
      </c>
      <c r="G48" s="199">
        <f t="shared" si="11"/>
        <v>1</v>
      </c>
      <c r="H48" s="199">
        <f t="shared" si="11"/>
        <v>1426</v>
      </c>
      <c r="I48" s="199">
        <f t="shared" si="11"/>
        <v>0</v>
      </c>
      <c r="J48" s="199">
        <f t="shared" si="11"/>
        <v>81703</v>
      </c>
    </row>
    <row r="49" spans="1:10" ht="15.75">
      <c r="A49" s="198" t="s">
        <v>983</v>
      </c>
      <c r="B49" s="199">
        <f aca="true" t="shared" si="12" ref="B49:J49">B29+B48</f>
        <v>-16818642</v>
      </c>
      <c r="C49" s="199">
        <f t="shared" si="12"/>
        <v>0</v>
      </c>
      <c r="D49" s="199">
        <f t="shared" si="12"/>
        <v>159396471</v>
      </c>
      <c r="E49" s="199">
        <f t="shared" si="12"/>
        <v>682021</v>
      </c>
      <c r="F49" s="199">
        <f t="shared" si="12"/>
        <v>0</v>
      </c>
      <c r="G49" s="199">
        <f t="shared" si="12"/>
        <v>-1316102</v>
      </c>
      <c r="H49" s="199">
        <f t="shared" si="12"/>
        <v>-16136621</v>
      </c>
      <c r="I49" s="199">
        <f t="shared" si="12"/>
        <v>0</v>
      </c>
      <c r="J49" s="199">
        <f t="shared" si="12"/>
        <v>158080369</v>
      </c>
    </row>
    <row r="50" spans="1:10" ht="15.75">
      <c r="A50" s="200"/>
      <c r="B50" s="200"/>
      <c r="C50" s="200"/>
      <c r="D50" s="200"/>
      <c r="E50" s="200"/>
      <c r="F50" s="200"/>
      <c r="G50" s="200"/>
      <c r="H50" s="200"/>
      <c r="I50" s="200"/>
      <c r="J50" s="200"/>
    </row>
  </sheetData>
  <sheetProtection/>
  <mergeCells count="5">
    <mergeCell ref="B4:D4"/>
    <mergeCell ref="E4:G4"/>
    <mergeCell ref="A1:G1"/>
    <mergeCell ref="H4:J4"/>
    <mergeCell ref="A2:J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Header>&amp;C21. melléklet a  6/2019. (V.31.)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78"/>
  <sheetViews>
    <sheetView view="pageLayout" workbookViewId="0" topLeftCell="A1">
      <selection activeCell="J170" sqref="A1:J170"/>
    </sheetView>
  </sheetViews>
  <sheetFormatPr defaultColWidth="9.140625" defaultRowHeight="12.75"/>
  <cols>
    <col min="1" max="1" width="73.140625" style="2" customWidth="1"/>
    <col min="2" max="2" width="16.8515625" style="2" customWidth="1"/>
    <col min="3" max="3" width="15.00390625" style="2" customWidth="1"/>
    <col min="4" max="4" width="19.421875" style="2" customWidth="1"/>
    <col min="5" max="5" width="13.140625" style="2" customWidth="1"/>
    <col min="6" max="6" width="14.8515625" style="2" customWidth="1"/>
    <col min="7" max="7" width="13.140625" style="2" customWidth="1"/>
    <col min="8" max="8" width="20.28125" style="3" customWidth="1"/>
    <col min="9" max="9" width="15.7109375" style="3" customWidth="1"/>
    <col min="10" max="10" width="19.57421875" style="3" customWidth="1"/>
    <col min="11" max="16384" width="9.140625" style="2" customWidth="1"/>
  </cols>
  <sheetData>
    <row r="1" spans="1:10" ht="25.5" customHeight="1">
      <c r="A1" s="425" t="s">
        <v>941</v>
      </c>
      <c r="B1" s="435"/>
      <c r="C1" s="435"/>
      <c r="D1" s="435"/>
      <c r="E1" s="436"/>
      <c r="F1" s="436"/>
      <c r="G1" s="436"/>
      <c r="H1" s="436"/>
      <c r="I1" s="436"/>
      <c r="J1" s="436"/>
    </row>
    <row r="2" spans="1:10" ht="25.5" customHeight="1">
      <c r="A2" s="176"/>
      <c r="B2" s="204"/>
      <c r="C2" s="204"/>
      <c r="D2" s="204"/>
      <c r="E2" s="205"/>
      <c r="F2" s="205"/>
      <c r="G2" s="205"/>
      <c r="H2" s="206"/>
      <c r="I2" s="206"/>
      <c r="J2" s="206"/>
    </row>
    <row r="3" spans="1:10" ht="15.75">
      <c r="A3" s="85"/>
      <c r="B3" s="85"/>
      <c r="C3" s="85"/>
      <c r="D3" s="85"/>
      <c r="E3" s="85"/>
      <c r="F3" s="85"/>
      <c r="G3" s="85"/>
      <c r="H3" s="95"/>
      <c r="I3" s="95"/>
      <c r="J3" s="95"/>
    </row>
    <row r="4" spans="1:10" s="1" customFormat="1" ht="15.75">
      <c r="A4" s="177"/>
      <c r="B4" s="433" t="s">
        <v>74</v>
      </c>
      <c r="C4" s="433"/>
      <c r="D4" s="433"/>
      <c r="E4" s="433" t="s">
        <v>253</v>
      </c>
      <c r="F4" s="433"/>
      <c r="G4" s="433"/>
      <c r="H4" s="434" t="s">
        <v>17</v>
      </c>
      <c r="I4" s="434"/>
      <c r="J4" s="434"/>
    </row>
    <row r="5" spans="1:10" ht="28.5">
      <c r="A5" s="177" t="s">
        <v>103</v>
      </c>
      <c r="B5" s="207" t="s">
        <v>592</v>
      </c>
      <c r="C5" s="207" t="s">
        <v>299</v>
      </c>
      <c r="D5" s="207" t="s">
        <v>593</v>
      </c>
      <c r="E5" s="207" t="s">
        <v>592</v>
      </c>
      <c r="F5" s="207" t="s">
        <v>299</v>
      </c>
      <c r="G5" s="207" t="s">
        <v>593</v>
      </c>
      <c r="H5" s="208" t="s">
        <v>592</v>
      </c>
      <c r="I5" s="208" t="s">
        <v>299</v>
      </c>
      <c r="J5" s="208" t="s">
        <v>595</v>
      </c>
    </row>
    <row r="6" spans="1:10" ht="15.75">
      <c r="A6" s="180" t="s">
        <v>309</v>
      </c>
      <c r="B6" s="202"/>
      <c r="C6" s="202"/>
      <c r="D6" s="202"/>
      <c r="E6" s="202"/>
      <c r="F6" s="202"/>
      <c r="G6" s="202"/>
      <c r="H6" s="185">
        <f>B6+E6</f>
        <v>0</v>
      </c>
      <c r="I6" s="185">
        <f>C6+F6</f>
        <v>0</v>
      </c>
      <c r="J6" s="185">
        <f>D6+G6</f>
        <v>0</v>
      </c>
    </row>
    <row r="7" spans="1:10" ht="15.75">
      <c r="A7" s="178" t="s">
        <v>310</v>
      </c>
      <c r="B7" s="179"/>
      <c r="C7" s="179"/>
      <c r="D7" s="179"/>
      <c r="E7" s="179"/>
      <c r="F7" s="179"/>
      <c r="G7" s="179"/>
      <c r="H7" s="185">
        <f aca="true" t="shared" si="0" ref="H7:H68">B7+E7</f>
        <v>0</v>
      </c>
      <c r="I7" s="185">
        <f aca="true" t="shared" si="1" ref="I7:I32">C7+F7</f>
        <v>0</v>
      </c>
      <c r="J7" s="185">
        <f aca="true" t="shared" si="2" ref="J7:J68">D7+G7</f>
        <v>0</v>
      </c>
    </row>
    <row r="8" spans="1:10" ht="15.75">
      <c r="A8" s="178" t="s">
        <v>311</v>
      </c>
      <c r="B8" s="179"/>
      <c r="C8" s="179"/>
      <c r="D8" s="179">
        <v>1479658</v>
      </c>
      <c r="E8" s="179"/>
      <c r="F8" s="179"/>
      <c r="G8" s="179"/>
      <c r="H8" s="185">
        <f t="shared" si="0"/>
        <v>0</v>
      </c>
      <c r="I8" s="185">
        <f t="shared" si="1"/>
        <v>0</v>
      </c>
      <c r="J8" s="185">
        <f t="shared" si="2"/>
        <v>1479658</v>
      </c>
    </row>
    <row r="9" spans="1:10" ht="15.75">
      <c r="A9" s="178" t="s">
        <v>312</v>
      </c>
      <c r="B9" s="179"/>
      <c r="C9" s="179"/>
      <c r="D9" s="179"/>
      <c r="E9" s="179"/>
      <c r="F9" s="179"/>
      <c r="G9" s="179"/>
      <c r="H9" s="185">
        <f t="shared" si="0"/>
        <v>0</v>
      </c>
      <c r="I9" s="185">
        <f t="shared" si="1"/>
        <v>0</v>
      </c>
      <c r="J9" s="185">
        <f t="shared" si="2"/>
        <v>0</v>
      </c>
    </row>
    <row r="10" spans="1:10" s="1" customFormat="1" ht="15.75">
      <c r="A10" s="180" t="s">
        <v>313</v>
      </c>
      <c r="B10" s="181">
        <f aca="true" t="shared" si="3" ref="B10:I10">SUM(B6:B9)</f>
        <v>0</v>
      </c>
      <c r="C10" s="181">
        <f t="shared" si="3"/>
        <v>0</v>
      </c>
      <c r="D10" s="181">
        <f t="shared" si="3"/>
        <v>1479658</v>
      </c>
      <c r="E10" s="181">
        <f t="shared" si="3"/>
        <v>0</v>
      </c>
      <c r="F10" s="181">
        <f t="shared" si="3"/>
        <v>0</v>
      </c>
      <c r="G10" s="181">
        <f t="shared" si="3"/>
        <v>0</v>
      </c>
      <c r="H10" s="296">
        <f t="shared" si="0"/>
        <v>0</v>
      </c>
      <c r="I10" s="181">
        <f t="shared" si="3"/>
        <v>0</v>
      </c>
      <c r="J10" s="296">
        <f t="shared" si="2"/>
        <v>1479658</v>
      </c>
    </row>
    <row r="11" spans="1:10" ht="15.75">
      <c r="A11" s="178" t="s">
        <v>314</v>
      </c>
      <c r="B11" s="179">
        <v>1538438994</v>
      </c>
      <c r="C11" s="179"/>
      <c r="D11" s="179">
        <v>1536806508</v>
      </c>
      <c r="E11" s="179"/>
      <c r="F11" s="179"/>
      <c r="G11" s="179"/>
      <c r="H11" s="185">
        <f t="shared" si="0"/>
        <v>1538438994</v>
      </c>
      <c r="I11" s="185">
        <f t="shared" si="1"/>
        <v>0</v>
      </c>
      <c r="J11" s="185">
        <f t="shared" si="2"/>
        <v>1536806508</v>
      </c>
    </row>
    <row r="12" spans="1:10" ht="15.75">
      <c r="A12" s="178" t="s">
        <v>315</v>
      </c>
      <c r="B12" s="179">
        <v>30025776</v>
      </c>
      <c r="C12" s="179"/>
      <c r="D12" s="179">
        <v>30909572</v>
      </c>
      <c r="E12" s="179"/>
      <c r="F12" s="179"/>
      <c r="G12" s="179"/>
      <c r="H12" s="185">
        <f t="shared" si="0"/>
        <v>30025776</v>
      </c>
      <c r="I12" s="185">
        <f t="shared" si="1"/>
        <v>0</v>
      </c>
      <c r="J12" s="185">
        <f t="shared" si="2"/>
        <v>30909572</v>
      </c>
    </row>
    <row r="13" spans="1:10" ht="15.75">
      <c r="A13" s="178" t="s">
        <v>316</v>
      </c>
      <c r="B13" s="179"/>
      <c r="C13" s="179"/>
      <c r="D13" s="179"/>
      <c r="E13" s="179"/>
      <c r="F13" s="179"/>
      <c r="G13" s="179"/>
      <c r="H13" s="185">
        <f t="shared" si="0"/>
        <v>0</v>
      </c>
      <c r="I13" s="185">
        <f t="shared" si="1"/>
        <v>0</v>
      </c>
      <c r="J13" s="185">
        <f t="shared" si="2"/>
        <v>0</v>
      </c>
    </row>
    <row r="14" spans="1:10" ht="15.75">
      <c r="A14" s="178" t="s">
        <v>317</v>
      </c>
      <c r="B14" s="179">
        <v>3583000</v>
      </c>
      <c r="C14" s="179"/>
      <c r="D14" s="179">
        <v>7456164</v>
      </c>
      <c r="E14" s="179"/>
      <c r="F14" s="179"/>
      <c r="G14" s="179"/>
      <c r="H14" s="185">
        <f t="shared" si="0"/>
        <v>3583000</v>
      </c>
      <c r="I14" s="185">
        <f t="shared" si="1"/>
        <v>0</v>
      </c>
      <c r="J14" s="185">
        <f t="shared" si="2"/>
        <v>7456164</v>
      </c>
    </row>
    <row r="15" spans="1:10" ht="15.75">
      <c r="A15" s="178" t="s">
        <v>318</v>
      </c>
      <c r="B15" s="179"/>
      <c r="C15" s="179"/>
      <c r="D15" s="179"/>
      <c r="E15" s="179"/>
      <c r="F15" s="179"/>
      <c r="G15" s="179"/>
      <c r="H15" s="185">
        <f t="shared" si="0"/>
        <v>0</v>
      </c>
      <c r="I15" s="185">
        <f t="shared" si="1"/>
        <v>0</v>
      </c>
      <c r="J15" s="185">
        <f t="shared" si="2"/>
        <v>0</v>
      </c>
    </row>
    <row r="16" spans="1:10" s="1" customFormat="1" ht="15.75">
      <c r="A16" s="180" t="s">
        <v>319</v>
      </c>
      <c r="B16" s="181">
        <f aca="true" t="shared" si="4" ref="B16:I16">SUM(B11:B15)</f>
        <v>1572047770</v>
      </c>
      <c r="C16" s="181">
        <f t="shared" si="4"/>
        <v>0</v>
      </c>
      <c r="D16" s="181">
        <f t="shared" si="4"/>
        <v>1575172244</v>
      </c>
      <c r="E16" s="181">
        <f t="shared" si="4"/>
        <v>0</v>
      </c>
      <c r="F16" s="181">
        <f t="shared" si="4"/>
        <v>0</v>
      </c>
      <c r="G16" s="181">
        <f t="shared" si="4"/>
        <v>0</v>
      </c>
      <c r="H16" s="296">
        <f t="shared" si="0"/>
        <v>1572047770</v>
      </c>
      <c r="I16" s="181">
        <f t="shared" si="4"/>
        <v>0</v>
      </c>
      <c r="J16" s="296">
        <f t="shared" si="2"/>
        <v>1575172244</v>
      </c>
    </row>
    <row r="17" spans="1:10" ht="15.75">
      <c r="A17" s="178" t="s">
        <v>320</v>
      </c>
      <c r="B17" s="179">
        <v>635580</v>
      </c>
      <c r="C17" s="179"/>
      <c r="D17" s="179">
        <v>635580</v>
      </c>
      <c r="E17" s="179"/>
      <c r="F17" s="179"/>
      <c r="G17" s="179"/>
      <c r="H17" s="185">
        <f t="shared" si="0"/>
        <v>635580</v>
      </c>
      <c r="I17" s="185">
        <f t="shared" si="1"/>
        <v>0</v>
      </c>
      <c r="J17" s="185">
        <f t="shared" si="2"/>
        <v>635580</v>
      </c>
    </row>
    <row r="18" spans="1:10" ht="15.75">
      <c r="A18" s="178" t="s">
        <v>984</v>
      </c>
      <c r="B18" s="179"/>
      <c r="C18" s="179"/>
      <c r="D18" s="179"/>
      <c r="E18" s="179"/>
      <c r="F18" s="179"/>
      <c r="G18" s="179"/>
      <c r="H18" s="185">
        <f t="shared" si="0"/>
        <v>0</v>
      </c>
      <c r="I18" s="185">
        <f t="shared" si="1"/>
        <v>0</v>
      </c>
      <c r="J18" s="185">
        <f t="shared" si="2"/>
        <v>0</v>
      </c>
    </row>
    <row r="19" spans="1:10" ht="15.75">
      <c r="A19" s="178" t="s">
        <v>985</v>
      </c>
      <c r="B19" s="179">
        <v>635580</v>
      </c>
      <c r="C19" s="179"/>
      <c r="D19" s="179">
        <v>635580</v>
      </c>
      <c r="E19" s="179"/>
      <c r="F19" s="179"/>
      <c r="G19" s="179"/>
      <c r="H19" s="185">
        <f t="shared" si="0"/>
        <v>635580</v>
      </c>
      <c r="I19" s="185">
        <f t="shared" si="1"/>
        <v>0</v>
      </c>
      <c r="J19" s="185">
        <f t="shared" si="2"/>
        <v>635580</v>
      </c>
    </row>
    <row r="20" spans="1:10" ht="15.75">
      <c r="A20" s="178" t="s">
        <v>986</v>
      </c>
      <c r="B20" s="179"/>
      <c r="C20" s="179"/>
      <c r="D20" s="179"/>
      <c r="E20" s="179"/>
      <c r="F20" s="179"/>
      <c r="G20" s="179"/>
      <c r="H20" s="185">
        <f t="shared" si="0"/>
        <v>0</v>
      </c>
      <c r="I20" s="185">
        <f t="shared" si="1"/>
        <v>0</v>
      </c>
      <c r="J20" s="185">
        <f t="shared" si="2"/>
        <v>0</v>
      </c>
    </row>
    <row r="21" spans="1:10" ht="15.75">
      <c r="A21" s="178" t="s">
        <v>987</v>
      </c>
      <c r="B21" s="179"/>
      <c r="C21" s="179"/>
      <c r="D21" s="179"/>
      <c r="E21" s="179"/>
      <c r="F21" s="179"/>
      <c r="G21" s="179"/>
      <c r="H21" s="185">
        <f t="shared" si="0"/>
        <v>0</v>
      </c>
      <c r="I21" s="185">
        <f t="shared" si="1"/>
        <v>0</v>
      </c>
      <c r="J21" s="185">
        <f t="shared" si="2"/>
        <v>0</v>
      </c>
    </row>
    <row r="22" spans="1:10" ht="15.75">
      <c r="A22" s="178" t="s">
        <v>988</v>
      </c>
      <c r="B22" s="179"/>
      <c r="C22" s="179"/>
      <c r="D22" s="179"/>
      <c r="E22" s="179"/>
      <c r="F22" s="179"/>
      <c r="G22" s="179"/>
      <c r="H22" s="185">
        <f t="shared" si="0"/>
        <v>0</v>
      </c>
      <c r="I22" s="185">
        <f t="shared" si="1"/>
        <v>0</v>
      </c>
      <c r="J22" s="185">
        <f t="shared" si="2"/>
        <v>0</v>
      </c>
    </row>
    <row r="23" spans="1:10" ht="15.75">
      <c r="A23" s="178" t="s">
        <v>321</v>
      </c>
      <c r="B23" s="179"/>
      <c r="C23" s="179"/>
      <c r="D23" s="179"/>
      <c r="E23" s="179"/>
      <c r="F23" s="179"/>
      <c r="G23" s="179"/>
      <c r="H23" s="185">
        <f t="shared" si="0"/>
        <v>0</v>
      </c>
      <c r="I23" s="185">
        <f t="shared" si="1"/>
        <v>0</v>
      </c>
      <c r="J23" s="185">
        <f t="shared" si="2"/>
        <v>0</v>
      </c>
    </row>
    <row r="24" spans="1:10" ht="15.75">
      <c r="A24" s="178" t="s">
        <v>989</v>
      </c>
      <c r="B24" s="179"/>
      <c r="C24" s="179"/>
      <c r="D24" s="179"/>
      <c r="E24" s="179"/>
      <c r="F24" s="179"/>
      <c r="G24" s="179"/>
      <c r="H24" s="185">
        <f t="shared" si="0"/>
        <v>0</v>
      </c>
      <c r="I24" s="185">
        <f t="shared" si="1"/>
        <v>0</v>
      </c>
      <c r="J24" s="185">
        <f t="shared" si="2"/>
        <v>0</v>
      </c>
    </row>
    <row r="25" spans="1:10" ht="15.75">
      <c r="A25" s="178" t="s">
        <v>990</v>
      </c>
      <c r="B25" s="179"/>
      <c r="C25" s="179"/>
      <c r="D25" s="179"/>
      <c r="E25" s="179"/>
      <c r="F25" s="179"/>
      <c r="G25" s="179"/>
      <c r="H25" s="185">
        <f t="shared" si="0"/>
        <v>0</v>
      </c>
      <c r="I25" s="185">
        <f t="shared" si="1"/>
        <v>0</v>
      </c>
      <c r="J25" s="185">
        <f t="shared" si="2"/>
        <v>0</v>
      </c>
    </row>
    <row r="26" spans="1:10" ht="15.75">
      <c r="A26" s="178" t="s">
        <v>322</v>
      </c>
      <c r="B26" s="179"/>
      <c r="C26" s="179"/>
      <c r="D26" s="179"/>
      <c r="E26" s="179"/>
      <c r="F26" s="179"/>
      <c r="G26" s="179"/>
      <c r="H26" s="185">
        <f t="shared" si="0"/>
        <v>0</v>
      </c>
      <c r="I26" s="185">
        <f t="shared" si="1"/>
        <v>0</v>
      </c>
      <c r="J26" s="185">
        <f t="shared" si="2"/>
        <v>0</v>
      </c>
    </row>
    <row r="27" spans="1:10" s="1" customFormat="1" ht="15.75">
      <c r="A27" s="180" t="s">
        <v>323</v>
      </c>
      <c r="B27" s="181">
        <f aca="true" t="shared" si="5" ref="B27:G27">B17+B23+B26</f>
        <v>635580</v>
      </c>
      <c r="C27" s="181">
        <f t="shared" si="5"/>
        <v>0</v>
      </c>
      <c r="D27" s="181">
        <f t="shared" si="5"/>
        <v>635580</v>
      </c>
      <c r="E27" s="181">
        <f t="shared" si="5"/>
        <v>0</v>
      </c>
      <c r="F27" s="181">
        <f t="shared" si="5"/>
        <v>0</v>
      </c>
      <c r="G27" s="181">
        <f t="shared" si="5"/>
        <v>0</v>
      </c>
      <c r="H27" s="296">
        <f t="shared" si="0"/>
        <v>635580</v>
      </c>
      <c r="I27" s="181">
        <f>I17+I23+I26</f>
        <v>0</v>
      </c>
      <c r="J27" s="296">
        <f t="shared" si="2"/>
        <v>635580</v>
      </c>
    </row>
    <row r="28" spans="1:10" ht="15.75">
      <c r="A28" s="178" t="s">
        <v>324</v>
      </c>
      <c r="B28" s="179"/>
      <c r="C28" s="179"/>
      <c r="D28" s="179"/>
      <c r="E28" s="179"/>
      <c r="F28" s="179"/>
      <c r="G28" s="179"/>
      <c r="H28" s="185">
        <f t="shared" si="0"/>
        <v>0</v>
      </c>
      <c r="I28" s="185">
        <f t="shared" si="1"/>
        <v>0</v>
      </c>
      <c r="J28" s="185">
        <f t="shared" si="2"/>
        <v>0</v>
      </c>
    </row>
    <row r="29" spans="1:10" ht="15.75">
      <c r="A29" s="178" t="s">
        <v>991</v>
      </c>
      <c r="B29" s="179"/>
      <c r="C29" s="179"/>
      <c r="D29" s="179"/>
      <c r="E29" s="179"/>
      <c r="F29" s="179"/>
      <c r="G29" s="179"/>
      <c r="H29" s="185">
        <f t="shared" si="0"/>
        <v>0</v>
      </c>
      <c r="I29" s="185"/>
      <c r="J29" s="185">
        <f t="shared" si="2"/>
        <v>0</v>
      </c>
    </row>
    <row r="30" spans="1:10" ht="15.75">
      <c r="A30" s="178" t="s">
        <v>992</v>
      </c>
      <c r="B30" s="179"/>
      <c r="C30" s="179"/>
      <c r="D30" s="179"/>
      <c r="E30" s="179"/>
      <c r="F30" s="179"/>
      <c r="G30" s="179"/>
      <c r="H30" s="185">
        <f t="shared" si="0"/>
        <v>0</v>
      </c>
      <c r="I30" s="185"/>
      <c r="J30" s="185">
        <f t="shared" si="2"/>
        <v>0</v>
      </c>
    </row>
    <row r="31" spans="1:10" ht="15.75">
      <c r="A31" s="178" t="s">
        <v>993</v>
      </c>
      <c r="B31" s="179"/>
      <c r="C31" s="179"/>
      <c r="D31" s="179"/>
      <c r="E31" s="179"/>
      <c r="F31" s="179"/>
      <c r="G31" s="179"/>
      <c r="H31" s="185">
        <f t="shared" si="0"/>
        <v>0</v>
      </c>
      <c r="I31" s="185"/>
      <c r="J31" s="185">
        <f t="shared" si="2"/>
        <v>0</v>
      </c>
    </row>
    <row r="32" spans="1:10" ht="15.75">
      <c r="A32" s="178" t="s">
        <v>325</v>
      </c>
      <c r="B32" s="179"/>
      <c r="C32" s="179"/>
      <c r="D32" s="179"/>
      <c r="E32" s="179"/>
      <c r="F32" s="179"/>
      <c r="G32" s="179"/>
      <c r="H32" s="185">
        <f t="shared" si="0"/>
        <v>0</v>
      </c>
      <c r="I32" s="185">
        <f t="shared" si="1"/>
        <v>0</v>
      </c>
      <c r="J32" s="185">
        <f t="shared" si="2"/>
        <v>0</v>
      </c>
    </row>
    <row r="33" spans="1:10" s="1" customFormat="1" ht="15.75">
      <c r="A33" s="180" t="s">
        <v>326</v>
      </c>
      <c r="B33" s="181">
        <f aca="true" t="shared" si="6" ref="B33:G33">SUM(B28:B32)</f>
        <v>0</v>
      </c>
      <c r="C33" s="181">
        <f t="shared" si="6"/>
        <v>0</v>
      </c>
      <c r="D33" s="181">
        <f t="shared" si="6"/>
        <v>0</v>
      </c>
      <c r="E33" s="181">
        <f t="shared" si="6"/>
        <v>0</v>
      </c>
      <c r="F33" s="181">
        <f t="shared" si="6"/>
        <v>0</v>
      </c>
      <c r="G33" s="181">
        <f t="shared" si="6"/>
        <v>0</v>
      </c>
      <c r="H33" s="296">
        <f t="shared" si="0"/>
        <v>0</v>
      </c>
      <c r="I33" s="181">
        <f>SUM(I28:I32)</f>
        <v>0</v>
      </c>
      <c r="J33" s="296">
        <f t="shared" si="2"/>
        <v>0</v>
      </c>
    </row>
    <row r="34" spans="1:10" s="1" customFormat="1" ht="28.5">
      <c r="A34" s="180" t="s">
        <v>327</v>
      </c>
      <c r="B34" s="181">
        <f aca="true" t="shared" si="7" ref="B34:G34">B10+B16+B27+B33</f>
        <v>1572683350</v>
      </c>
      <c r="C34" s="181">
        <f t="shared" si="7"/>
        <v>0</v>
      </c>
      <c r="D34" s="181">
        <f t="shared" si="7"/>
        <v>1577287482</v>
      </c>
      <c r="E34" s="181">
        <f t="shared" si="7"/>
        <v>0</v>
      </c>
      <c r="F34" s="181">
        <f t="shared" si="7"/>
        <v>0</v>
      </c>
      <c r="G34" s="181">
        <f t="shared" si="7"/>
        <v>0</v>
      </c>
      <c r="H34" s="296">
        <f t="shared" si="0"/>
        <v>1572683350</v>
      </c>
      <c r="I34" s="181">
        <f>I10+I16+I27+I33</f>
        <v>0</v>
      </c>
      <c r="J34" s="296">
        <f t="shared" si="2"/>
        <v>1577287482</v>
      </c>
    </row>
    <row r="35" spans="1:10" ht="15.75">
      <c r="A35" s="178" t="s">
        <v>328</v>
      </c>
      <c r="B35" s="179"/>
      <c r="C35" s="179"/>
      <c r="D35" s="179"/>
      <c r="E35" s="179"/>
      <c r="F35" s="179"/>
      <c r="G35" s="179"/>
      <c r="H35" s="185">
        <f t="shared" si="0"/>
        <v>0</v>
      </c>
      <c r="I35" s="185">
        <f aca="true" t="shared" si="8" ref="I35:I47">C35+F35</f>
        <v>0</v>
      </c>
      <c r="J35" s="185">
        <f t="shared" si="2"/>
        <v>0</v>
      </c>
    </row>
    <row r="36" spans="1:10" ht="15.75">
      <c r="A36" s="178" t="s">
        <v>329</v>
      </c>
      <c r="B36" s="179"/>
      <c r="C36" s="179"/>
      <c r="D36" s="179"/>
      <c r="E36" s="179"/>
      <c r="F36" s="179"/>
      <c r="G36" s="179"/>
      <c r="H36" s="185">
        <f t="shared" si="0"/>
        <v>0</v>
      </c>
      <c r="I36" s="185">
        <f t="shared" si="8"/>
        <v>0</v>
      </c>
      <c r="J36" s="185">
        <f t="shared" si="2"/>
        <v>0</v>
      </c>
    </row>
    <row r="37" spans="1:10" ht="15.75">
      <c r="A37" s="178" t="s">
        <v>330</v>
      </c>
      <c r="B37" s="179"/>
      <c r="C37" s="179"/>
      <c r="D37" s="179"/>
      <c r="E37" s="179"/>
      <c r="F37" s="179"/>
      <c r="G37" s="179"/>
      <c r="H37" s="185">
        <f t="shared" si="0"/>
        <v>0</v>
      </c>
      <c r="I37" s="185">
        <f t="shared" si="8"/>
        <v>0</v>
      </c>
      <c r="J37" s="185">
        <f t="shared" si="2"/>
        <v>0</v>
      </c>
    </row>
    <row r="38" spans="1:10" ht="15.75">
      <c r="A38" s="178" t="s">
        <v>331</v>
      </c>
      <c r="B38" s="179"/>
      <c r="C38" s="179"/>
      <c r="D38" s="179"/>
      <c r="E38" s="179"/>
      <c r="F38" s="179"/>
      <c r="G38" s="179"/>
      <c r="H38" s="185">
        <f t="shared" si="0"/>
        <v>0</v>
      </c>
      <c r="I38" s="185">
        <f t="shared" si="8"/>
        <v>0</v>
      </c>
      <c r="J38" s="185">
        <f t="shared" si="2"/>
        <v>0</v>
      </c>
    </row>
    <row r="39" spans="1:10" ht="15.75">
      <c r="A39" s="178" t="s">
        <v>332</v>
      </c>
      <c r="B39" s="179"/>
      <c r="C39" s="179"/>
      <c r="D39" s="179"/>
      <c r="E39" s="179"/>
      <c r="F39" s="179"/>
      <c r="G39" s="179"/>
      <c r="H39" s="185">
        <f t="shared" si="0"/>
        <v>0</v>
      </c>
      <c r="I39" s="185">
        <f t="shared" si="8"/>
        <v>0</v>
      </c>
      <c r="J39" s="185">
        <f t="shared" si="2"/>
        <v>0</v>
      </c>
    </row>
    <row r="40" spans="1:10" s="1" customFormat="1" ht="15.75">
      <c r="A40" s="180" t="s">
        <v>333</v>
      </c>
      <c r="B40" s="181">
        <f aca="true" t="shared" si="9" ref="B40:I40">SUM(B35:B39)</f>
        <v>0</v>
      </c>
      <c r="C40" s="181">
        <f t="shared" si="9"/>
        <v>0</v>
      </c>
      <c r="D40" s="181">
        <f t="shared" si="9"/>
        <v>0</v>
      </c>
      <c r="E40" s="181">
        <f t="shared" si="9"/>
        <v>0</v>
      </c>
      <c r="F40" s="181">
        <f t="shared" si="9"/>
        <v>0</v>
      </c>
      <c r="G40" s="181">
        <f t="shared" si="9"/>
        <v>0</v>
      </c>
      <c r="H40" s="296">
        <f t="shared" si="0"/>
        <v>0</v>
      </c>
      <c r="I40" s="181">
        <f t="shared" si="9"/>
        <v>0</v>
      </c>
      <c r="J40" s="296">
        <f t="shared" si="2"/>
        <v>0</v>
      </c>
    </row>
    <row r="41" spans="1:10" ht="15.75">
      <c r="A41" s="178" t="s">
        <v>334</v>
      </c>
      <c r="B41" s="179"/>
      <c r="C41" s="179"/>
      <c r="D41" s="179"/>
      <c r="E41" s="179"/>
      <c r="F41" s="179"/>
      <c r="G41" s="179"/>
      <c r="H41" s="185">
        <f t="shared" si="0"/>
        <v>0</v>
      </c>
      <c r="I41" s="185">
        <f t="shared" si="8"/>
        <v>0</v>
      </c>
      <c r="J41" s="185">
        <f t="shared" si="2"/>
        <v>0</v>
      </c>
    </row>
    <row r="42" spans="1:10" ht="15.75">
      <c r="A42" s="178" t="s">
        <v>335</v>
      </c>
      <c r="B42" s="179">
        <v>1440942</v>
      </c>
      <c r="C42" s="179"/>
      <c r="D42" s="179">
        <v>1440942</v>
      </c>
      <c r="E42" s="179"/>
      <c r="F42" s="179"/>
      <c r="G42" s="179"/>
      <c r="H42" s="185">
        <f t="shared" si="0"/>
        <v>1440942</v>
      </c>
      <c r="I42" s="185">
        <f t="shared" si="8"/>
        <v>0</v>
      </c>
      <c r="J42" s="185">
        <f t="shared" si="2"/>
        <v>1440942</v>
      </c>
    </row>
    <row r="43" spans="1:10" ht="15.75">
      <c r="A43" s="178" t="s">
        <v>336</v>
      </c>
      <c r="B43" s="179"/>
      <c r="C43" s="179"/>
      <c r="D43" s="179"/>
      <c r="E43" s="179"/>
      <c r="F43" s="179"/>
      <c r="G43" s="179"/>
      <c r="H43" s="185">
        <f t="shared" si="0"/>
        <v>0</v>
      </c>
      <c r="I43" s="185">
        <f t="shared" si="8"/>
        <v>0</v>
      </c>
      <c r="J43" s="185">
        <f t="shared" si="2"/>
        <v>0</v>
      </c>
    </row>
    <row r="44" spans="1:10" ht="15.75">
      <c r="A44" s="178" t="s">
        <v>337</v>
      </c>
      <c r="B44" s="179"/>
      <c r="C44" s="179"/>
      <c r="D44" s="179"/>
      <c r="E44" s="179"/>
      <c r="F44" s="179"/>
      <c r="G44" s="179"/>
      <c r="H44" s="185">
        <f t="shared" si="0"/>
        <v>0</v>
      </c>
      <c r="I44" s="185">
        <f t="shared" si="8"/>
        <v>0</v>
      </c>
      <c r="J44" s="185">
        <f t="shared" si="2"/>
        <v>0</v>
      </c>
    </row>
    <row r="45" spans="1:10" ht="15.75">
      <c r="A45" s="178" t="s">
        <v>338</v>
      </c>
      <c r="B45" s="179"/>
      <c r="C45" s="179"/>
      <c r="D45" s="179"/>
      <c r="E45" s="179"/>
      <c r="F45" s="179"/>
      <c r="G45" s="179"/>
      <c r="H45" s="185">
        <f t="shared" si="0"/>
        <v>0</v>
      </c>
      <c r="I45" s="185">
        <f t="shared" si="8"/>
        <v>0</v>
      </c>
      <c r="J45" s="185">
        <f t="shared" si="2"/>
        <v>0</v>
      </c>
    </row>
    <row r="46" spans="1:10" ht="15.75">
      <c r="A46" s="178" t="s">
        <v>339</v>
      </c>
      <c r="B46" s="179"/>
      <c r="C46" s="179"/>
      <c r="D46" s="179"/>
      <c r="E46" s="179"/>
      <c r="F46" s="179"/>
      <c r="G46" s="179"/>
      <c r="H46" s="185">
        <f t="shared" si="0"/>
        <v>0</v>
      </c>
      <c r="I46" s="185">
        <f t="shared" si="8"/>
        <v>0</v>
      </c>
      <c r="J46" s="185">
        <f t="shared" si="2"/>
        <v>0</v>
      </c>
    </row>
    <row r="47" spans="1:10" ht="15.75">
      <c r="A47" s="178" t="s">
        <v>340</v>
      </c>
      <c r="B47" s="179">
        <v>1440942</v>
      </c>
      <c r="C47" s="179"/>
      <c r="D47" s="179">
        <v>1440942</v>
      </c>
      <c r="E47" s="179"/>
      <c r="F47" s="179"/>
      <c r="G47" s="179"/>
      <c r="H47" s="185">
        <f t="shared" si="0"/>
        <v>1440942</v>
      </c>
      <c r="I47" s="185">
        <f t="shared" si="8"/>
        <v>0</v>
      </c>
      <c r="J47" s="185">
        <f t="shared" si="2"/>
        <v>1440942</v>
      </c>
    </row>
    <row r="48" spans="1:10" s="1" customFormat="1" ht="15.75">
      <c r="A48" s="180" t="s">
        <v>341</v>
      </c>
      <c r="B48" s="181">
        <f>B41+B42</f>
        <v>1440942</v>
      </c>
      <c r="C48" s="181">
        <f aca="true" t="shared" si="10" ref="C48:I48">C41+C42</f>
        <v>0</v>
      </c>
      <c r="D48" s="181">
        <f t="shared" si="10"/>
        <v>1440942</v>
      </c>
      <c r="E48" s="181">
        <f t="shared" si="10"/>
        <v>0</v>
      </c>
      <c r="F48" s="181">
        <f t="shared" si="10"/>
        <v>0</v>
      </c>
      <c r="G48" s="181">
        <f t="shared" si="10"/>
        <v>0</v>
      </c>
      <c r="H48" s="296">
        <f t="shared" si="0"/>
        <v>1440942</v>
      </c>
      <c r="I48" s="181">
        <f t="shared" si="10"/>
        <v>0</v>
      </c>
      <c r="J48" s="296">
        <f t="shared" si="2"/>
        <v>1440942</v>
      </c>
    </row>
    <row r="49" spans="1:10" s="1" customFormat="1" ht="15.75">
      <c r="A49" s="180" t="s">
        <v>342</v>
      </c>
      <c r="B49" s="181">
        <f aca="true" t="shared" si="11" ref="B49:I49">B40+B48</f>
        <v>1440942</v>
      </c>
      <c r="C49" s="181">
        <f t="shared" si="11"/>
        <v>0</v>
      </c>
      <c r="D49" s="181">
        <f t="shared" si="11"/>
        <v>1440942</v>
      </c>
      <c r="E49" s="181">
        <f t="shared" si="11"/>
        <v>0</v>
      </c>
      <c r="F49" s="181">
        <f t="shared" si="11"/>
        <v>0</v>
      </c>
      <c r="G49" s="181">
        <f t="shared" si="11"/>
        <v>0</v>
      </c>
      <c r="H49" s="296">
        <f t="shared" si="0"/>
        <v>1440942</v>
      </c>
      <c r="I49" s="181">
        <f t="shared" si="11"/>
        <v>0</v>
      </c>
      <c r="J49" s="296">
        <f t="shared" si="2"/>
        <v>1440942</v>
      </c>
    </row>
    <row r="50" spans="1:10" ht="15.75">
      <c r="A50" s="178" t="s">
        <v>994</v>
      </c>
      <c r="B50" s="179"/>
      <c r="C50" s="179"/>
      <c r="D50" s="179"/>
      <c r="E50" s="179"/>
      <c r="F50" s="179"/>
      <c r="G50" s="179"/>
      <c r="H50" s="185">
        <f t="shared" si="0"/>
        <v>0</v>
      </c>
      <c r="I50" s="179"/>
      <c r="J50" s="185">
        <f t="shared" si="2"/>
        <v>0</v>
      </c>
    </row>
    <row r="51" spans="1:10" ht="15.75">
      <c r="A51" s="178" t="s">
        <v>995</v>
      </c>
      <c r="B51" s="179"/>
      <c r="C51" s="179"/>
      <c r="D51" s="179"/>
      <c r="E51" s="179"/>
      <c r="F51" s="179"/>
      <c r="G51" s="179"/>
      <c r="H51" s="185">
        <f t="shared" si="0"/>
        <v>0</v>
      </c>
      <c r="I51" s="179"/>
      <c r="J51" s="185">
        <f t="shared" si="2"/>
        <v>0</v>
      </c>
    </row>
    <row r="52" spans="1:10" s="1" customFormat="1" ht="15.75">
      <c r="A52" s="180" t="s">
        <v>996</v>
      </c>
      <c r="B52" s="181"/>
      <c r="C52" s="181"/>
      <c r="D52" s="181"/>
      <c r="E52" s="181"/>
      <c r="F52" s="181"/>
      <c r="G52" s="181"/>
      <c r="H52" s="296">
        <f t="shared" si="0"/>
        <v>0</v>
      </c>
      <c r="I52" s="296">
        <f aca="true" t="shared" si="12" ref="I52:I98">C52+F52</f>
        <v>0</v>
      </c>
      <c r="J52" s="296">
        <f t="shared" si="2"/>
        <v>0</v>
      </c>
    </row>
    <row r="53" spans="1:10" ht="15.75">
      <c r="A53" s="178" t="s">
        <v>998</v>
      </c>
      <c r="B53" s="179">
        <v>151515</v>
      </c>
      <c r="C53" s="179"/>
      <c r="D53" s="179">
        <v>139565</v>
      </c>
      <c r="E53" s="179">
        <v>210385</v>
      </c>
      <c r="F53" s="179"/>
      <c r="G53" s="179">
        <v>49345</v>
      </c>
      <c r="H53" s="185">
        <f t="shared" si="0"/>
        <v>361900</v>
      </c>
      <c r="I53" s="185"/>
      <c r="J53" s="185">
        <f t="shared" si="2"/>
        <v>188910</v>
      </c>
    </row>
    <row r="54" spans="1:10" ht="15.75">
      <c r="A54" s="178" t="s">
        <v>997</v>
      </c>
      <c r="B54" s="179"/>
      <c r="C54" s="179"/>
      <c r="D54" s="179"/>
      <c r="E54" s="179"/>
      <c r="F54" s="179"/>
      <c r="G54" s="179"/>
      <c r="H54" s="185">
        <f t="shared" si="0"/>
        <v>0</v>
      </c>
      <c r="I54" s="185"/>
      <c r="J54" s="185">
        <f t="shared" si="2"/>
        <v>0</v>
      </c>
    </row>
    <row r="55" spans="1:10" ht="15.75">
      <c r="A55" s="178" t="s">
        <v>999</v>
      </c>
      <c r="B55" s="179"/>
      <c r="C55" s="179"/>
      <c r="D55" s="179"/>
      <c r="E55" s="179"/>
      <c r="F55" s="179"/>
      <c r="G55" s="179"/>
      <c r="H55" s="185">
        <f t="shared" si="0"/>
        <v>0</v>
      </c>
      <c r="I55" s="185"/>
      <c r="J55" s="185">
        <f t="shared" si="2"/>
        <v>0</v>
      </c>
    </row>
    <row r="56" spans="1:10" s="1" customFormat="1" ht="15.75">
      <c r="A56" s="180" t="s">
        <v>344</v>
      </c>
      <c r="B56" s="181">
        <f>SUM(B53:B55)</f>
        <v>151515</v>
      </c>
      <c r="C56" s="181">
        <f aca="true" t="shared" si="13" ref="C56:I56">SUM(C53:C55)</f>
        <v>0</v>
      </c>
      <c r="D56" s="181">
        <f t="shared" si="13"/>
        <v>139565</v>
      </c>
      <c r="E56" s="181">
        <f t="shared" si="13"/>
        <v>210385</v>
      </c>
      <c r="F56" s="181">
        <f t="shared" si="13"/>
        <v>0</v>
      </c>
      <c r="G56" s="181">
        <f t="shared" si="13"/>
        <v>49345</v>
      </c>
      <c r="H56" s="296">
        <f t="shared" si="0"/>
        <v>361900</v>
      </c>
      <c r="I56" s="181">
        <f t="shared" si="13"/>
        <v>0</v>
      </c>
      <c r="J56" s="296">
        <f t="shared" si="2"/>
        <v>188910</v>
      </c>
    </row>
    <row r="57" spans="1:10" ht="15.75">
      <c r="A57" s="178" t="s">
        <v>1000</v>
      </c>
      <c r="B57" s="179">
        <v>143503540</v>
      </c>
      <c r="C57" s="179"/>
      <c r="D57" s="179">
        <v>151815829</v>
      </c>
      <c r="E57" s="179">
        <v>1355390</v>
      </c>
      <c r="F57" s="179"/>
      <c r="G57" s="179">
        <v>325871</v>
      </c>
      <c r="H57" s="185">
        <f t="shared" si="0"/>
        <v>144858930</v>
      </c>
      <c r="I57" s="179"/>
      <c r="J57" s="185">
        <f t="shared" si="2"/>
        <v>152141700</v>
      </c>
    </row>
    <row r="58" spans="1:10" ht="15.75">
      <c r="A58" s="178" t="s">
        <v>1001</v>
      </c>
      <c r="B58" s="179"/>
      <c r="C58" s="179"/>
      <c r="D58" s="179">
        <v>95413222</v>
      </c>
      <c r="E58" s="179"/>
      <c r="F58" s="179"/>
      <c r="G58" s="179"/>
      <c r="H58" s="185">
        <f t="shared" si="0"/>
        <v>0</v>
      </c>
      <c r="I58" s="179"/>
      <c r="J58" s="185">
        <f t="shared" si="2"/>
        <v>95413222</v>
      </c>
    </row>
    <row r="59" spans="1:10" s="1" customFormat="1" ht="15.75">
      <c r="A59" s="180" t="s">
        <v>345</v>
      </c>
      <c r="B59" s="181">
        <f aca="true" t="shared" si="14" ref="B59:G59">SUM(B57:B58)</f>
        <v>143503540</v>
      </c>
      <c r="C59" s="181">
        <f t="shared" si="14"/>
        <v>0</v>
      </c>
      <c r="D59" s="181">
        <f t="shared" si="14"/>
        <v>247229051</v>
      </c>
      <c r="E59" s="181">
        <f t="shared" si="14"/>
        <v>1355390</v>
      </c>
      <c r="F59" s="181">
        <f t="shared" si="14"/>
        <v>0</v>
      </c>
      <c r="G59" s="181">
        <f t="shared" si="14"/>
        <v>325871</v>
      </c>
      <c r="H59" s="296">
        <f t="shared" si="0"/>
        <v>144858930</v>
      </c>
      <c r="I59" s="181">
        <f>SUM(I57:I58)</f>
        <v>0</v>
      </c>
      <c r="J59" s="296">
        <f t="shared" si="2"/>
        <v>247554922</v>
      </c>
    </row>
    <row r="60" spans="1:10" s="1" customFormat="1" ht="15.75">
      <c r="A60" s="180" t="s">
        <v>346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296">
        <f t="shared" si="0"/>
        <v>0</v>
      </c>
      <c r="I60" s="181">
        <v>0</v>
      </c>
      <c r="J60" s="296">
        <f t="shared" si="2"/>
        <v>0</v>
      </c>
    </row>
    <row r="61" spans="1:10" s="1" customFormat="1" ht="15.75">
      <c r="A61" s="180" t="s">
        <v>348</v>
      </c>
      <c r="B61" s="181">
        <f aca="true" t="shared" si="15" ref="B61:G61">B52+B56+B59+B60</f>
        <v>143655055</v>
      </c>
      <c r="C61" s="181">
        <f t="shared" si="15"/>
        <v>0</v>
      </c>
      <c r="D61" s="181">
        <f t="shared" si="15"/>
        <v>247368616</v>
      </c>
      <c r="E61" s="181">
        <f t="shared" si="15"/>
        <v>1565775</v>
      </c>
      <c r="F61" s="181">
        <f t="shared" si="15"/>
        <v>0</v>
      </c>
      <c r="G61" s="181">
        <f t="shared" si="15"/>
        <v>375216</v>
      </c>
      <c r="H61" s="296">
        <f t="shared" si="0"/>
        <v>145220830</v>
      </c>
      <c r="I61" s="181">
        <f>I52+I56+I59+I60</f>
        <v>0</v>
      </c>
      <c r="J61" s="296">
        <f t="shared" si="2"/>
        <v>247743832</v>
      </c>
    </row>
    <row r="62" spans="1:10" ht="30">
      <c r="A62" s="178" t="s">
        <v>349</v>
      </c>
      <c r="B62" s="179"/>
      <c r="C62" s="179"/>
      <c r="D62" s="179">
        <v>350494</v>
      </c>
      <c r="E62" s="179"/>
      <c r="F62" s="179"/>
      <c r="G62" s="179"/>
      <c r="H62" s="185">
        <f t="shared" si="0"/>
        <v>0</v>
      </c>
      <c r="I62" s="185">
        <f t="shared" si="12"/>
        <v>0</v>
      </c>
      <c r="J62" s="185">
        <f t="shared" si="2"/>
        <v>350494</v>
      </c>
    </row>
    <row r="63" spans="1:10" ht="30">
      <c r="A63" s="178" t="s">
        <v>350</v>
      </c>
      <c r="B63" s="179"/>
      <c r="C63" s="179"/>
      <c r="D63" s="179"/>
      <c r="E63" s="179"/>
      <c r="F63" s="179"/>
      <c r="G63" s="179"/>
      <c r="H63" s="185">
        <f t="shared" si="0"/>
        <v>0</v>
      </c>
      <c r="I63" s="185">
        <f t="shared" si="12"/>
        <v>0</v>
      </c>
      <c r="J63" s="185">
        <f t="shared" si="2"/>
        <v>0</v>
      </c>
    </row>
    <row r="64" spans="1:10" ht="30">
      <c r="A64" s="178" t="s">
        <v>1002</v>
      </c>
      <c r="B64" s="179"/>
      <c r="C64" s="179"/>
      <c r="D64" s="179"/>
      <c r="E64" s="179"/>
      <c r="F64" s="179"/>
      <c r="G64" s="179"/>
      <c r="H64" s="185">
        <f t="shared" si="0"/>
        <v>0</v>
      </c>
      <c r="I64" s="185"/>
      <c r="J64" s="185">
        <f t="shared" si="2"/>
        <v>0</v>
      </c>
    </row>
    <row r="65" spans="1:10" ht="15.75">
      <c r="A65" s="178" t="s">
        <v>351</v>
      </c>
      <c r="B65" s="179">
        <f>SUM(B66:B71)</f>
        <v>5208744</v>
      </c>
      <c r="C65" s="179">
        <f aca="true" t="shared" si="16" ref="C65:I65">SUM(C66:C71)</f>
        <v>0</v>
      </c>
      <c r="D65" s="179">
        <f>SUM(D66:D71)</f>
        <v>4229738</v>
      </c>
      <c r="E65" s="179">
        <f t="shared" si="16"/>
        <v>0</v>
      </c>
      <c r="F65" s="179">
        <f t="shared" si="16"/>
        <v>0</v>
      </c>
      <c r="G65" s="179">
        <f t="shared" si="16"/>
        <v>0</v>
      </c>
      <c r="H65" s="185">
        <f t="shared" si="0"/>
        <v>5208744</v>
      </c>
      <c r="I65" s="179">
        <f t="shared" si="16"/>
        <v>0</v>
      </c>
      <c r="J65" s="185">
        <f t="shared" si="2"/>
        <v>4229738</v>
      </c>
    </row>
    <row r="66" spans="1:10" ht="15.75">
      <c r="A66" s="178" t="s">
        <v>1003</v>
      </c>
      <c r="B66" s="179"/>
      <c r="C66" s="179"/>
      <c r="D66" s="179"/>
      <c r="E66" s="179"/>
      <c r="F66" s="179"/>
      <c r="G66" s="179"/>
      <c r="H66" s="185">
        <f t="shared" si="0"/>
        <v>0</v>
      </c>
      <c r="I66" s="185"/>
      <c r="J66" s="185">
        <f t="shared" si="2"/>
        <v>0</v>
      </c>
    </row>
    <row r="67" spans="1:10" ht="30">
      <c r="A67" s="178" t="s">
        <v>1004</v>
      </c>
      <c r="B67" s="179"/>
      <c r="C67" s="179"/>
      <c r="D67" s="179"/>
      <c r="E67" s="179"/>
      <c r="F67" s="179"/>
      <c r="G67" s="179"/>
      <c r="H67" s="185">
        <f t="shared" si="0"/>
        <v>0</v>
      </c>
      <c r="I67" s="185"/>
      <c r="J67" s="185">
        <f t="shared" si="2"/>
        <v>0</v>
      </c>
    </row>
    <row r="68" spans="1:10" ht="30">
      <c r="A68" s="178" t="s">
        <v>1005</v>
      </c>
      <c r="B68" s="179"/>
      <c r="C68" s="179"/>
      <c r="D68" s="179"/>
      <c r="E68" s="179"/>
      <c r="F68" s="179"/>
      <c r="G68" s="179"/>
      <c r="H68" s="185">
        <f t="shared" si="0"/>
        <v>0</v>
      </c>
      <c r="I68" s="185"/>
      <c r="J68" s="185">
        <f t="shared" si="2"/>
        <v>0</v>
      </c>
    </row>
    <row r="69" spans="1:10" ht="15.75">
      <c r="A69" s="178" t="s">
        <v>1006</v>
      </c>
      <c r="B69" s="179">
        <v>214255</v>
      </c>
      <c r="C69" s="179"/>
      <c r="D69" s="179">
        <v>327892</v>
      </c>
      <c r="E69" s="179"/>
      <c r="F69" s="179"/>
      <c r="G69" s="179"/>
      <c r="H69" s="185">
        <f aca="true" t="shared" si="17" ref="H69:H135">B69+E69</f>
        <v>214255</v>
      </c>
      <c r="I69" s="185"/>
      <c r="J69" s="185">
        <f aca="true" t="shared" si="18" ref="J69:J135">D69+G69</f>
        <v>327892</v>
      </c>
    </row>
    <row r="70" spans="1:10" ht="30">
      <c r="A70" s="178" t="s">
        <v>1007</v>
      </c>
      <c r="B70" s="179">
        <v>2538408</v>
      </c>
      <c r="C70" s="179"/>
      <c r="D70" s="179">
        <v>3227024</v>
      </c>
      <c r="E70" s="179"/>
      <c r="F70" s="179"/>
      <c r="G70" s="179"/>
      <c r="H70" s="185">
        <f t="shared" si="17"/>
        <v>2538408</v>
      </c>
      <c r="I70" s="185"/>
      <c r="J70" s="185">
        <f t="shared" si="18"/>
        <v>3227024</v>
      </c>
    </row>
    <row r="71" spans="1:10" ht="30">
      <c r="A71" s="178" t="s">
        <v>1008</v>
      </c>
      <c r="B71" s="179">
        <v>2456081</v>
      </c>
      <c r="C71" s="179"/>
      <c r="D71" s="179">
        <v>674822</v>
      </c>
      <c r="E71" s="179"/>
      <c r="F71" s="179"/>
      <c r="G71" s="179"/>
      <c r="H71" s="185">
        <f t="shared" si="17"/>
        <v>2456081</v>
      </c>
      <c r="I71" s="185"/>
      <c r="J71" s="185">
        <f t="shared" si="18"/>
        <v>674822</v>
      </c>
    </row>
    <row r="72" spans="1:10" ht="15.75">
      <c r="A72" s="178" t="s">
        <v>352</v>
      </c>
      <c r="B72" s="179"/>
      <c r="C72" s="179"/>
      <c r="D72" s="179"/>
      <c r="E72" s="179"/>
      <c r="F72" s="179"/>
      <c r="G72" s="179"/>
      <c r="H72" s="185">
        <f t="shared" si="17"/>
        <v>0</v>
      </c>
      <c r="I72" s="185">
        <f t="shared" si="12"/>
        <v>0</v>
      </c>
      <c r="J72" s="185">
        <f t="shared" si="18"/>
        <v>0</v>
      </c>
    </row>
    <row r="73" spans="1:10" ht="15.75">
      <c r="A73" s="178" t="s">
        <v>353</v>
      </c>
      <c r="B73" s="179"/>
      <c r="C73" s="179"/>
      <c r="D73" s="179"/>
      <c r="E73" s="179"/>
      <c r="F73" s="179"/>
      <c r="G73" s="179"/>
      <c r="H73" s="185">
        <f t="shared" si="17"/>
        <v>0</v>
      </c>
      <c r="I73" s="185">
        <f t="shared" si="12"/>
        <v>0</v>
      </c>
      <c r="J73" s="185">
        <f t="shared" si="18"/>
        <v>0</v>
      </c>
    </row>
    <row r="74" spans="1:10" ht="30">
      <c r="A74" s="178" t="s">
        <v>354</v>
      </c>
      <c r="B74" s="179"/>
      <c r="C74" s="179"/>
      <c r="D74" s="179"/>
      <c r="E74" s="179"/>
      <c r="F74" s="179"/>
      <c r="G74" s="179"/>
      <c r="H74" s="185">
        <f t="shared" si="17"/>
        <v>0</v>
      </c>
      <c r="I74" s="185">
        <f t="shared" si="12"/>
        <v>0</v>
      </c>
      <c r="J74" s="185">
        <f t="shared" si="18"/>
        <v>0</v>
      </c>
    </row>
    <row r="75" spans="1:10" ht="30">
      <c r="A75" s="178" t="s">
        <v>355</v>
      </c>
      <c r="B75" s="179"/>
      <c r="C75" s="179"/>
      <c r="D75" s="179"/>
      <c r="E75" s="179"/>
      <c r="F75" s="179"/>
      <c r="G75" s="179"/>
      <c r="H75" s="185">
        <f t="shared" si="17"/>
        <v>0</v>
      </c>
      <c r="I75" s="185">
        <f t="shared" si="12"/>
        <v>0</v>
      </c>
      <c r="J75" s="185">
        <f t="shared" si="18"/>
        <v>0</v>
      </c>
    </row>
    <row r="76" spans="1:10" ht="15.75">
      <c r="A76" s="178" t="s">
        <v>356</v>
      </c>
      <c r="B76" s="179"/>
      <c r="C76" s="179"/>
      <c r="D76" s="179"/>
      <c r="E76" s="179"/>
      <c r="F76" s="179"/>
      <c r="G76" s="179"/>
      <c r="H76" s="185">
        <f t="shared" si="17"/>
        <v>0</v>
      </c>
      <c r="I76" s="185">
        <f t="shared" si="12"/>
        <v>0</v>
      </c>
      <c r="J76" s="185">
        <f t="shared" si="18"/>
        <v>0</v>
      </c>
    </row>
    <row r="77" spans="1:10" s="1" customFormat="1" ht="15.75">
      <c r="A77" s="180" t="s">
        <v>357</v>
      </c>
      <c r="B77" s="181">
        <f>B65+B72+B73+B74+B75+B76+B62</f>
        <v>5208744</v>
      </c>
      <c r="C77" s="181">
        <f aca="true" t="shared" si="19" ref="C77:I77">C65+C72+C73+C74+C75+C76</f>
        <v>0</v>
      </c>
      <c r="D77" s="181">
        <f>D65+D72+D73+D74+D75+D76+D62</f>
        <v>4580232</v>
      </c>
      <c r="E77" s="181">
        <f t="shared" si="19"/>
        <v>0</v>
      </c>
      <c r="F77" s="181">
        <f t="shared" si="19"/>
        <v>0</v>
      </c>
      <c r="G77" s="181">
        <f t="shared" si="19"/>
        <v>0</v>
      </c>
      <c r="H77" s="296">
        <f t="shared" si="17"/>
        <v>5208744</v>
      </c>
      <c r="I77" s="181">
        <f t="shared" si="19"/>
        <v>0</v>
      </c>
      <c r="J77" s="296">
        <f t="shared" si="18"/>
        <v>4580232</v>
      </c>
    </row>
    <row r="78" spans="1:10" ht="30">
      <c r="A78" s="178" t="s">
        <v>358</v>
      </c>
      <c r="B78" s="179"/>
      <c r="C78" s="179"/>
      <c r="D78" s="179"/>
      <c r="E78" s="179"/>
      <c r="F78" s="179"/>
      <c r="G78" s="179"/>
      <c r="H78" s="185">
        <f t="shared" si="17"/>
        <v>0</v>
      </c>
      <c r="I78" s="185">
        <f t="shared" si="12"/>
        <v>0</v>
      </c>
      <c r="J78" s="185">
        <f t="shared" si="18"/>
        <v>0</v>
      </c>
    </row>
    <row r="79" spans="1:10" ht="30">
      <c r="A79" s="178" t="s">
        <v>359</v>
      </c>
      <c r="B79" s="179"/>
      <c r="C79" s="179"/>
      <c r="D79" s="179"/>
      <c r="E79" s="179"/>
      <c r="F79" s="179"/>
      <c r="G79" s="179"/>
      <c r="H79" s="185">
        <f t="shared" si="17"/>
        <v>0</v>
      </c>
      <c r="I79" s="185">
        <f t="shared" si="12"/>
        <v>0</v>
      </c>
      <c r="J79" s="185">
        <f t="shared" si="18"/>
        <v>0</v>
      </c>
    </row>
    <row r="80" spans="1:10" ht="15.75">
      <c r="A80" s="178" t="s">
        <v>360</v>
      </c>
      <c r="B80" s="179"/>
      <c r="C80" s="179"/>
      <c r="D80" s="179"/>
      <c r="E80" s="179"/>
      <c r="F80" s="179"/>
      <c r="G80" s="179"/>
      <c r="H80" s="185">
        <f t="shared" si="17"/>
        <v>0</v>
      </c>
      <c r="I80" s="185">
        <f t="shared" si="12"/>
        <v>0</v>
      </c>
      <c r="J80" s="185">
        <f t="shared" si="18"/>
        <v>0</v>
      </c>
    </row>
    <row r="81" spans="1:10" ht="15.75">
      <c r="A81" s="178" t="s">
        <v>361</v>
      </c>
      <c r="B81" s="179"/>
      <c r="C81" s="179"/>
      <c r="D81" s="179"/>
      <c r="E81" s="179"/>
      <c r="F81" s="179"/>
      <c r="G81" s="179"/>
      <c r="H81" s="185">
        <f t="shared" si="17"/>
        <v>0</v>
      </c>
      <c r="I81" s="185">
        <f t="shared" si="12"/>
        <v>0</v>
      </c>
      <c r="J81" s="185">
        <f t="shared" si="18"/>
        <v>0</v>
      </c>
    </row>
    <row r="82" spans="1:10" ht="30">
      <c r="A82" s="178" t="s">
        <v>362</v>
      </c>
      <c r="B82" s="179"/>
      <c r="C82" s="179"/>
      <c r="D82" s="179"/>
      <c r="E82" s="179"/>
      <c r="F82" s="179"/>
      <c r="G82" s="179"/>
      <c r="H82" s="185">
        <f t="shared" si="17"/>
        <v>0</v>
      </c>
      <c r="I82" s="185">
        <f t="shared" si="12"/>
        <v>0</v>
      </c>
      <c r="J82" s="185">
        <f t="shared" si="18"/>
        <v>0</v>
      </c>
    </row>
    <row r="83" spans="1:10" ht="30">
      <c r="A83" s="178" t="s">
        <v>363</v>
      </c>
      <c r="B83" s="179"/>
      <c r="C83" s="179"/>
      <c r="D83" s="179"/>
      <c r="E83" s="179"/>
      <c r="F83" s="179"/>
      <c r="G83" s="179"/>
      <c r="H83" s="185">
        <f t="shared" si="17"/>
        <v>0</v>
      </c>
      <c r="I83" s="185">
        <f t="shared" si="12"/>
        <v>0</v>
      </c>
      <c r="J83" s="185">
        <f t="shared" si="18"/>
        <v>0</v>
      </c>
    </row>
    <row r="84" spans="1:10" ht="30">
      <c r="A84" s="178" t="s">
        <v>364</v>
      </c>
      <c r="B84" s="179"/>
      <c r="C84" s="179"/>
      <c r="D84" s="179"/>
      <c r="E84" s="179"/>
      <c r="F84" s="179"/>
      <c r="G84" s="179"/>
      <c r="H84" s="185">
        <f t="shared" si="17"/>
        <v>0</v>
      </c>
      <c r="I84" s="185">
        <f t="shared" si="12"/>
        <v>0</v>
      </c>
      <c r="J84" s="185">
        <f t="shared" si="18"/>
        <v>0</v>
      </c>
    </row>
    <row r="85" spans="1:10" ht="30">
      <c r="A85" s="178" t="s">
        <v>365</v>
      </c>
      <c r="B85" s="179"/>
      <c r="C85" s="179"/>
      <c r="D85" s="179"/>
      <c r="E85" s="179"/>
      <c r="F85" s="179"/>
      <c r="G85" s="179"/>
      <c r="H85" s="185">
        <f t="shared" si="17"/>
        <v>0</v>
      </c>
      <c r="I85" s="185">
        <f t="shared" si="12"/>
        <v>0</v>
      </c>
      <c r="J85" s="185">
        <f t="shared" si="18"/>
        <v>0</v>
      </c>
    </row>
    <row r="86" spans="1:10" s="1" customFormat="1" ht="15.75">
      <c r="A86" s="180" t="s">
        <v>366</v>
      </c>
      <c r="B86" s="181">
        <f aca="true" t="shared" si="20" ref="B86:I86">SUM(B78:B85)</f>
        <v>0</v>
      </c>
      <c r="C86" s="181">
        <f t="shared" si="20"/>
        <v>0</v>
      </c>
      <c r="D86" s="181">
        <f t="shared" si="20"/>
        <v>0</v>
      </c>
      <c r="E86" s="181">
        <f t="shared" si="20"/>
        <v>0</v>
      </c>
      <c r="F86" s="181">
        <f t="shared" si="20"/>
        <v>0</v>
      </c>
      <c r="G86" s="181">
        <f t="shared" si="20"/>
        <v>0</v>
      </c>
      <c r="H86" s="296">
        <f t="shared" si="17"/>
        <v>0</v>
      </c>
      <c r="I86" s="181">
        <f t="shared" si="20"/>
        <v>0</v>
      </c>
      <c r="J86" s="296">
        <f t="shared" si="18"/>
        <v>0</v>
      </c>
    </row>
    <row r="87" spans="1:10" ht="15.75">
      <c r="A87" s="178" t="s">
        <v>367</v>
      </c>
      <c r="B87" s="179">
        <f>SUM(B88:B92)</f>
        <v>0</v>
      </c>
      <c r="C87" s="179">
        <f aca="true" t="shared" si="21" ref="C87:I87">SUM(C88:C92)</f>
        <v>0</v>
      </c>
      <c r="D87" s="179">
        <f t="shared" si="21"/>
        <v>0</v>
      </c>
      <c r="E87" s="179">
        <f t="shared" si="21"/>
        <v>0</v>
      </c>
      <c r="F87" s="179">
        <f t="shared" si="21"/>
        <v>0</v>
      </c>
      <c r="G87" s="179">
        <f t="shared" si="21"/>
        <v>0</v>
      </c>
      <c r="H87" s="185">
        <f t="shared" si="17"/>
        <v>0</v>
      </c>
      <c r="I87" s="179">
        <f t="shared" si="21"/>
        <v>0</v>
      </c>
      <c r="J87" s="185">
        <f t="shared" si="18"/>
        <v>0</v>
      </c>
    </row>
    <row r="88" spans="1:10" ht="15.75">
      <c r="A88" s="178" t="s">
        <v>368</v>
      </c>
      <c r="B88" s="179"/>
      <c r="C88" s="179"/>
      <c r="D88" s="179"/>
      <c r="E88" s="179"/>
      <c r="F88" s="179"/>
      <c r="G88" s="179"/>
      <c r="H88" s="185">
        <f t="shared" si="17"/>
        <v>0</v>
      </c>
      <c r="I88" s="185">
        <f t="shared" si="12"/>
        <v>0</v>
      </c>
      <c r="J88" s="185">
        <f t="shared" si="18"/>
        <v>0</v>
      </c>
    </row>
    <row r="89" spans="1:10" ht="15.75">
      <c r="A89" s="178" t="s">
        <v>369</v>
      </c>
      <c r="B89" s="179"/>
      <c r="C89" s="179"/>
      <c r="D89" s="179"/>
      <c r="E89" s="179"/>
      <c r="F89" s="179"/>
      <c r="G89" s="179"/>
      <c r="H89" s="185">
        <f t="shared" si="17"/>
        <v>0</v>
      </c>
      <c r="I89" s="185">
        <f t="shared" si="12"/>
        <v>0</v>
      </c>
      <c r="J89" s="185">
        <f t="shared" si="18"/>
        <v>0</v>
      </c>
    </row>
    <row r="90" spans="1:10" ht="15.75">
      <c r="A90" s="178" t="s">
        <v>370</v>
      </c>
      <c r="B90" s="179"/>
      <c r="C90" s="179"/>
      <c r="D90" s="179"/>
      <c r="E90" s="179"/>
      <c r="F90" s="179"/>
      <c r="G90" s="179"/>
      <c r="H90" s="185">
        <f t="shared" si="17"/>
        <v>0</v>
      </c>
      <c r="I90" s="185">
        <f t="shared" si="12"/>
        <v>0</v>
      </c>
      <c r="J90" s="185">
        <f t="shared" si="18"/>
        <v>0</v>
      </c>
    </row>
    <row r="91" spans="1:10" ht="15.75">
      <c r="A91" s="178" t="s">
        <v>371</v>
      </c>
      <c r="B91" s="179"/>
      <c r="C91" s="179"/>
      <c r="D91" s="179"/>
      <c r="E91" s="179"/>
      <c r="F91" s="179"/>
      <c r="G91" s="179"/>
      <c r="H91" s="185">
        <f t="shared" si="17"/>
        <v>0</v>
      </c>
      <c r="I91" s="185">
        <f t="shared" si="12"/>
        <v>0</v>
      </c>
      <c r="J91" s="185">
        <f t="shared" si="18"/>
        <v>0</v>
      </c>
    </row>
    <row r="92" spans="1:10" ht="15.75">
      <c r="A92" s="178" t="s">
        <v>372</v>
      </c>
      <c r="B92" s="179">
        <v>0</v>
      </c>
      <c r="C92" s="179"/>
      <c r="D92" s="179"/>
      <c r="E92" s="179"/>
      <c r="F92" s="179"/>
      <c r="G92" s="179"/>
      <c r="H92" s="185">
        <f t="shared" si="17"/>
        <v>0</v>
      </c>
      <c r="I92" s="185">
        <f t="shared" si="12"/>
        <v>0</v>
      </c>
      <c r="J92" s="185">
        <f t="shared" si="18"/>
        <v>0</v>
      </c>
    </row>
    <row r="93" spans="1:10" ht="15.75">
      <c r="A93" s="178" t="s">
        <v>373</v>
      </c>
      <c r="B93" s="179"/>
      <c r="C93" s="179"/>
      <c r="D93" s="179"/>
      <c r="E93" s="179"/>
      <c r="F93" s="179"/>
      <c r="G93" s="179"/>
      <c r="H93" s="185">
        <f t="shared" si="17"/>
        <v>0</v>
      </c>
      <c r="I93" s="185">
        <f t="shared" si="12"/>
        <v>0</v>
      </c>
      <c r="J93" s="185">
        <f t="shared" si="18"/>
        <v>0</v>
      </c>
    </row>
    <row r="94" spans="1:10" ht="15.75">
      <c r="A94" s="178" t="s">
        <v>374</v>
      </c>
      <c r="B94" s="179"/>
      <c r="C94" s="179"/>
      <c r="D94" s="179"/>
      <c r="E94" s="179"/>
      <c r="F94" s="179"/>
      <c r="G94" s="179"/>
      <c r="H94" s="185">
        <f t="shared" si="17"/>
        <v>0</v>
      </c>
      <c r="I94" s="185">
        <f t="shared" si="12"/>
        <v>0</v>
      </c>
      <c r="J94" s="185">
        <f t="shared" si="18"/>
        <v>0</v>
      </c>
    </row>
    <row r="95" spans="1:10" ht="15.75">
      <c r="A95" s="178" t="s">
        <v>375</v>
      </c>
      <c r="B95" s="179">
        <v>15000</v>
      </c>
      <c r="C95" s="179"/>
      <c r="D95" s="179">
        <v>30000</v>
      </c>
      <c r="E95" s="179"/>
      <c r="F95" s="179"/>
      <c r="G95" s="179"/>
      <c r="H95" s="185">
        <f t="shared" si="17"/>
        <v>15000</v>
      </c>
      <c r="I95" s="185">
        <f t="shared" si="12"/>
        <v>0</v>
      </c>
      <c r="J95" s="185">
        <f t="shared" si="18"/>
        <v>30000</v>
      </c>
    </row>
    <row r="96" spans="1:10" ht="30">
      <c r="A96" s="178" t="s">
        <v>376</v>
      </c>
      <c r="B96" s="179"/>
      <c r="C96" s="179"/>
      <c r="D96" s="179"/>
      <c r="E96" s="179"/>
      <c r="F96" s="179"/>
      <c r="G96" s="179"/>
      <c r="H96" s="185">
        <f t="shared" si="17"/>
        <v>0</v>
      </c>
      <c r="I96" s="185">
        <f t="shared" si="12"/>
        <v>0</v>
      </c>
      <c r="J96" s="185">
        <f t="shared" si="18"/>
        <v>0</v>
      </c>
    </row>
    <row r="97" spans="1:10" ht="30">
      <c r="A97" s="178" t="s">
        <v>377</v>
      </c>
      <c r="B97" s="179"/>
      <c r="C97" s="179"/>
      <c r="D97" s="179"/>
      <c r="E97" s="179"/>
      <c r="F97" s="179"/>
      <c r="G97" s="179"/>
      <c r="H97" s="185">
        <f t="shared" si="17"/>
        <v>0</v>
      </c>
      <c r="I97" s="185">
        <f t="shared" si="12"/>
        <v>0</v>
      </c>
      <c r="J97" s="185">
        <f t="shared" si="18"/>
        <v>0</v>
      </c>
    </row>
    <row r="98" spans="1:10" ht="30">
      <c r="A98" s="178" t="s">
        <v>378</v>
      </c>
      <c r="B98" s="179"/>
      <c r="C98" s="179"/>
      <c r="D98" s="179"/>
      <c r="E98" s="179"/>
      <c r="F98" s="179"/>
      <c r="G98" s="179"/>
      <c r="H98" s="185">
        <f t="shared" si="17"/>
        <v>0</v>
      </c>
      <c r="I98" s="185">
        <f t="shared" si="12"/>
        <v>0</v>
      </c>
      <c r="J98" s="185">
        <f t="shared" si="18"/>
        <v>0</v>
      </c>
    </row>
    <row r="99" spans="1:10" ht="15.75">
      <c r="A99" s="178" t="s">
        <v>1009</v>
      </c>
      <c r="B99" s="179"/>
      <c r="C99" s="179"/>
      <c r="D99" s="179"/>
      <c r="E99" s="179"/>
      <c r="F99" s="179"/>
      <c r="G99" s="179"/>
      <c r="H99" s="185">
        <f t="shared" si="17"/>
        <v>0</v>
      </c>
      <c r="I99" s="185"/>
      <c r="J99" s="185">
        <f t="shared" si="18"/>
        <v>0</v>
      </c>
    </row>
    <row r="100" spans="1:10" ht="30">
      <c r="A100" s="178" t="s">
        <v>1010</v>
      </c>
      <c r="B100" s="179"/>
      <c r="C100" s="179"/>
      <c r="D100" s="179"/>
      <c r="E100" s="179"/>
      <c r="F100" s="179"/>
      <c r="G100" s="179"/>
      <c r="H100" s="185">
        <f t="shared" si="17"/>
        <v>0</v>
      </c>
      <c r="I100" s="185"/>
      <c r="J100" s="185">
        <f t="shared" si="18"/>
        <v>0</v>
      </c>
    </row>
    <row r="101" spans="1:10" s="1" customFormat="1" ht="15.75">
      <c r="A101" s="180" t="s">
        <v>379</v>
      </c>
      <c r="B101" s="181">
        <f>B87+B93+B94+B95+B96+B97+B98</f>
        <v>15000</v>
      </c>
      <c r="C101" s="181">
        <f aca="true" t="shared" si="22" ref="C101:I101">C87+C93+C94+C95+C96+C97+C98</f>
        <v>0</v>
      </c>
      <c r="D101" s="181">
        <f t="shared" si="22"/>
        <v>30000</v>
      </c>
      <c r="E101" s="181">
        <f t="shared" si="22"/>
        <v>0</v>
      </c>
      <c r="F101" s="181">
        <f t="shared" si="22"/>
        <v>0</v>
      </c>
      <c r="G101" s="181">
        <f t="shared" si="22"/>
        <v>0</v>
      </c>
      <c r="H101" s="296">
        <f t="shared" si="17"/>
        <v>15000</v>
      </c>
      <c r="I101" s="181">
        <f t="shared" si="22"/>
        <v>0</v>
      </c>
      <c r="J101" s="296">
        <f t="shared" si="18"/>
        <v>30000</v>
      </c>
    </row>
    <row r="102" spans="1:10" s="1" customFormat="1" ht="15.75">
      <c r="A102" s="180" t="s">
        <v>380</v>
      </c>
      <c r="B102" s="181">
        <f aca="true" t="shared" si="23" ref="B102:I102">B77+B86+B101</f>
        <v>5223744</v>
      </c>
      <c r="C102" s="181">
        <f t="shared" si="23"/>
        <v>0</v>
      </c>
      <c r="D102" s="181">
        <f t="shared" si="23"/>
        <v>4610232</v>
      </c>
      <c r="E102" s="181">
        <f t="shared" si="23"/>
        <v>0</v>
      </c>
      <c r="F102" s="181">
        <f t="shared" si="23"/>
        <v>0</v>
      </c>
      <c r="G102" s="181">
        <f t="shared" si="23"/>
        <v>0</v>
      </c>
      <c r="H102" s="296">
        <f t="shared" si="17"/>
        <v>5223744</v>
      </c>
      <c r="I102" s="181">
        <f t="shared" si="23"/>
        <v>0</v>
      </c>
      <c r="J102" s="296">
        <f t="shared" si="18"/>
        <v>4610232</v>
      </c>
    </row>
    <row r="103" spans="1:10" s="1" customFormat="1" ht="15.75">
      <c r="A103" s="180" t="s">
        <v>1011</v>
      </c>
      <c r="B103" s="181">
        <v>65154</v>
      </c>
      <c r="C103" s="181"/>
      <c r="D103" s="181">
        <v>0</v>
      </c>
      <c r="E103" s="181"/>
      <c r="F103" s="181"/>
      <c r="G103" s="181"/>
      <c r="H103" s="296">
        <f t="shared" si="17"/>
        <v>65154</v>
      </c>
      <c r="I103" s="181"/>
      <c r="J103" s="296">
        <f t="shared" si="18"/>
        <v>0</v>
      </c>
    </row>
    <row r="104" spans="1:10" s="1" customFormat="1" ht="15.75">
      <c r="A104" s="180" t="s">
        <v>1012</v>
      </c>
      <c r="B104" s="181">
        <v>0</v>
      </c>
      <c r="C104" s="181"/>
      <c r="D104" s="181">
        <v>-582000</v>
      </c>
      <c r="E104" s="181"/>
      <c r="F104" s="181"/>
      <c r="G104" s="181"/>
      <c r="H104" s="296">
        <f t="shared" si="17"/>
        <v>0</v>
      </c>
      <c r="I104" s="181"/>
      <c r="J104" s="296">
        <f t="shared" si="18"/>
        <v>-582000</v>
      </c>
    </row>
    <row r="105" spans="1:10" s="1" customFormat="1" ht="15.75">
      <c r="A105" s="180" t="s">
        <v>1013</v>
      </c>
      <c r="B105" s="181"/>
      <c r="C105" s="181"/>
      <c r="D105" s="181"/>
      <c r="E105" s="181"/>
      <c r="F105" s="181"/>
      <c r="G105" s="181"/>
      <c r="H105" s="296">
        <f t="shared" si="17"/>
        <v>0</v>
      </c>
      <c r="I105" s="181"/>
      <c r="J105" s="296">
        <f t="shared" si="18"/>
        <v>0</v>
      </c>
    </row>
    <row r="106" spans="1:10" s="1" customFormat="1" ht="15.75">
      <c r="A106" s="180" t="s">
        <v>381</v>
      </c>
      <c r="B106" s="181">
        <f>B103+B104+B105</f>
        <v>65154</v>
      </c>
      <c r="C106" s="181">
        <f aca="true" t="shared" si="24" ref="C106:I106">C103+C104+C105</f>
        <v>0</v>
      </c>
      <c r="D106" s="181">
        <f t="shared" si="24"/>
        <v>-582000</v>
      </c>
      <c r="E106" s="181">
        <f t="shared" si="24"/>
        <v>0</v>
      </c>
      <c r="F106" s="181">
        <f t="shared" si="24"/>
        <v>0</v>
      </c>
      <c r="G106" s="181">
        <f t="shared" si="24"/>
        <v>0</v>
      </c>
      <c r="H106" s="296">
        <f t="shared" si="17"/>
        <v>65154</v>
      </c>
      <c r="I106" s="181">
        <f t="shared" si="24"/>
        <v>0</v>
      </c>
      <c r="J106" s="296">
        <f t="shared" si="18"/>
        <v>-582000</v>
      </c>
    </row>
    <row r="107" spans="1:10" ht="15.75">
      <c r="A107" s="178" t="s">
        <v>382</v>
      </c>
      <c r="B107" s="179"/>
      <c r="C107" s="179"/>
      <c r="D107" s="179"/>
      <c r="E107" s="179"/>
      <c r="F107" s="179"/>
      <c r="G107" s="179"/>
      <c r="H107" s="185">
        <f t="shared" si="17"/>
        <v>0</v>
      </c>
      <c r="I107" s="185">
        <f>C107+F107</f>
        <v>0</v>
      </c>
      <c r="J107" s="185">
        <f t="shared" si="18"/>
        <v>0</v>
      </c>
    </row>
    <row r="108" spans="1:10" ht="15.75">
      <c r="A108" s="178" t="s">
        <v>383</v>
      </c>
      <c r="B108" s="179"/>
      <c r="C108" s="179"/>
      <c r="D108" s="179"/>
      <c r="E108" s="179"/>
      <c r="F108" s="179"/>
      <c r="G108" s="179"/>
      <c r="H108" s="185">
        <f t="shared" si="17"/>
        <v>0</v>
      </c>
      <c r="I108" s="185">
        <f>C108+F108</f>
        <v>0</v>
      </c>
      <c r="J108" s="185">
        <f t="shared" si="18"/>
        <v>0</v>
      </c>
    </row>
    <row r="109" spans="1:10" ht="15.75">
      <c r="A109" s="178" t="s">
        <v>384</v>
      </c>
      <c r="B109" s="179"/>
      <c r="C109" s="179"/>
      <c r="D109" s="179"/>
      <c r="E109" s="179"/>
      <c r="F109" s="179"/>
      <c r="G109" s="179"/>
      <c r="H109" s="185">
        <f t="shared" si="17"/>
        <v>0</v>
      </c>
      <c r="I109" s="185">
        <f>C109+F109</f>
        <v>0</v>
      </c>
      <c r="J109" s="185">
        <f t="shared" si="18"/>
        <v>0</v>
      </c>
    </row>
    <row r="110" spans="1:10" s="1" customFormat="1" ht="15.75">
      <c r="A110" s="180" t="s">
        <v>385</v>
      </c>
      <c r="B110" s="181">
        <f aca="true" t="shared" si="25" ref="B110:G110">SUM(B107:B109)</f>
        <v>0</v>
      </c>
      <c r="C110" s="181">
        <f t="shared" si="25"/>
        <v>0</v>
      </c>
      <c r="D110" s="181">
        <f t="shared" si="25"/>
        <v>0</v>
      </c>
      <c r="E110" s="181">
        <f t="shared" si="25"/>
        <v>0</v>
      </c>
      <c r="F110" s="181">
        <f t="shared" si="25"/>
        <v>0</v>
      </c>
      <c r="G110" s="181">
        <f t="shared" si="25"/>
        <v>0</v>
      </c>
      <c r="H110" s="296">
        <f t="shared" si="17"/>
        <v>0</v>
      </c>
      <c r="I110" s="181">
        <f>SUM(I107:I112)</f>
        <v>0</v>
      </c>
      <c r="J110" s="296">
        <f t="shared" si="18"/>
        <v>0</v>
      </c>
    </row>
    <row r="111" spans="1:10" s="1" customFormat="1" ht="15.75">
      <c r="A111" s="175" t="s">
        <v>386</v>
      </c>
      <c r="B111" s="182">
        <f aca="true" t="shared" si="26" ref="B111:G111">B109+B106+B102+B61+B49+B34</f>
        <v>1723068245</v>
      </c>
      <c r="C111" s="182">
        <f t="shared" si="26"/>
        <v>0</v>
      </c>
      <c r="D111" s="182">
        <f t="shared" si="26"/>
        <v>1830125272</v>
      </c>
      <c r="E111" s="182">
        <f t="shared" si="26"/>
        <v>1565775</v>
      </c>
      <c r="F111" s="182">
        <f t="shared" si="26"/>
        <v>0</v>
      </c>
      <c r="G111" s="182">
        <f t="shared" si="26"/>
        <v>375216</v>
      </c>
      <c r="H111" s="296">
        <f t="shared" si="17"/>
        <v>1724634020</v>
      </c>
      <c r="I111" s="182">
        <f>I112+I106+I102+I61+I49+I34</f>
        <v>0</v>
      </c>
      <c r="J111" s="296">
        <f t="shared" si="18"/>
        <v>1830500488</v>
      </c>
    </row>
    <row r="112" spans="1:10" s="1" customFormat="1" ht="15.75">
      <c r="A112" s="180" t="s">
        <v>387</v>
      </c>
      <c r="B112" s="177"/>
      <c r="C112" s="177"/>
      <c r="D112" s="177"/>
      <c r="E112" s="177"/>
      <c r="F112" s="177"/>
      <c r="G112" s="177"/>
      <c r="H112" s="296"/>
      <c r="I112" s="296">
        <f>C109+F109</f>
        <v>0</v>
      </c>
      <c r="J112" s="296"/>
    </row>
    <row r="113" spans="1:10" ht="15.75">
      <c r="A113" s="178" t="s">
        <v>388</v>
      </c>
      <c r="B113" s="179">
        <v>3115683737</v>
      </c>
      <c r="C113" s="179"/>
      <c r="D113" s="179">
        <v>3115683737</v>
      </c>
      <c r="E113" s="179">
        <v>3993066</v>
      </c>
      <c r="F113" s="179"/>
      <c r="G113" s="179">
        <v>3993066</v>
      </c>
      <c r="H113" s="185">
        <f t="shared" si="17"/>
        <v>3119676803</v>
      </c>
      <c r="I113" s="185">
        <f aca="true" t="shared" si="27" ref="I113:I159">C110+F110</f>
        <v>0</v>
      </c>
      <c r="J113" s="185">
        <f t="shared" si="18"/>
        <v>3119676803</v>
      </c>
    </row>
    <row r="114" spans="1:10" ht="15.75">
      <c r="A114" s="178" t="s">
        <v>389</v>
      </c>
      <c r="B114" s="179"/>
      <c r="C114" s="179"/>
      <c r="D114" s="179"/>
      <c r="E114" s="179"/>
      <c r="F114" s="179"/>
      <c r="G114" s="179"/>
      <c r="H114" s="185">
        <f t="shared" si="17"/>
        <v>0</v>
      </c>
      <c r="I114" s="185">
        <f t="shared" si="27"/>
        <v>0</v>
      </c>
      <c r="J114" s="185">
        <f t="shared" si="18"/>
        <v>0</v>
      </c>
    </row>
    <row r="115" spans="1:10" ht="15.75">
      <c r="A115" s="178" t="s">
        <v>1014</v>
      </c>
      <c r="B115" s="179"/>
      <c r="C115" s="179"/>
      <c r="D115" s="179"/>
      <c r="E115" s="179"/>
      <c r="F115" s="179"/>
      <c r="G115" s="179"/>
      <c r="H115" s="185"/>
      <c r="I115" s="185"/>
      <c r="J115" s="185"/>
    </row>
    <row r="116" spans="1:10" ht="30">
      <c r="A116" s="178" t="s">
        <v>1015</v>
      </c>
      <c r="B116" s="179"/>
      <c r="C116" s="179"/>
      <c r="D116" s="179"/>
      <c r="E116" s="179"/>
      <c r="F116" s="179"/>
      <c r="G116" s="179"/>
      <c r="H116" s="185"/>
      <c r="I116" s="185"/>
      <c r="J116" s="185"/>
    </row>
    <row r="117" spans="1:10" ht="15.75">
      <c r="A117" s="178" t="s">
        <v>1016</v>
      </c>
      <c r="B117" s="179">
        <v>23943642</v>
      </c>
      <c r="C117" s="179"/>
      <c r="D117" s="179">
        <v>23943642</v>
      </c>
      <c r="E117" s="179">
        <v>34103</v>
      </c>
      <c r="F117" s="179"/>
      <c r="G117" s="179">
        <v>34103</v>
      </c>
      <c r="H117" s="185"/>
      <c r="I117" s="185"/>
      <c r="J117" s="185"/>
    </row>
    <row r="118" spans="1:10" s="1" customFormat="1" ht="15.75">
      <c r="A118" s="180" t="s">
        <v>390</v>
      </c>
      <c r="B118" s="181">
        <f aca="true" t="shared" si="28" ref="B118:G118">SUM(B115:B117)</f>
        <v>23943642</v>
      </c>
      <c r="C118" s="181">
        <f t="shared" si="28"/>
        <v>0</v>
      </c>
      <c r="D118" s="181">
        <f t="shared" si="28"/>
        <v>23943642</v>
      </c>
      <c r="E118" s="181">
        <f t="shared" si="28"/>
        <v>34103</v>
      </c>
      <c r="F118" s="181">
        <f t="shared" si="28"/>
        <v>0</v>
      </c>
      <c r="G118" s="181">
        <f t="shared" si="28"/>
        <v>34103</v>
      </c>
      <c r="H118" s="296">
        <f t="shared" si="17"/>
        <v>23977745</v>
      </c>
      <c r="I118" s="296">
        <f>C112+F112</f>
        <v>0</v>
      </c>
      <c r="J118" s="296">
        <f t="shared" si="18"/>
        <v>23977745</v>
      </c>
    </row>
    <row r="119" spans="1:10" ht="15.75">
      <c r="A119" s="178" t="s">
        <v>391</v>
      </c>
      <c r="B119" s="179">
        <v>-1506551408</v>
      </c>
      <c r="C119" s="179"/>
      <c r="D119" s="179">
        <v>-1523370050</v>
      </c>
      <c r="E119" s="179">
        <v>-5533900</v>
      </c>
      <c r="F119" s="179"/>
      <c r="G119" s="179">
        <v>-4851879</v>
      </c>
      <c r="H119" s="185">
        <f t="shared" si="17"/>
        <v>-1512085308</v>
      </c>
      <c r="I119" s="185">
        <f>C113+F113</f>
        <v>0</v>
      </c>
      <c r="J119" s="185">
        <f t="shared" si="18"/>
        <v>-1528221929</v>
      </c>
    </row>
    <row r="120" spans="1:10" ht="15.75">
      <c r="A120" s="178" t="s">
        <v>392</v>
      </c>
      <c r="B120" s="179"/>
      <c r="C120" s="179"/>
      <c r="D120" s="179"/>
      <c r="E120" s="179"/>
      <c r="F120" s="179"/>
      <c r="G120" s="179"/>
      <c r="H120" s="185">
        <f t="shared" si="17"/>
        <v>0</v>
      </c>
      <c r="I120" s="185">
        <f>C114+F114</f>
        <v>0</v>
      </c>
      <c r="J120" s="185">
        <f t="shared" si="18"/>
        <v>0</v>
      </c>
    </row>
    <row r="121" spans="1:10" ht="15.75">
      <c r="A121" s="178" t="s">
        <v>393</v>
      </c>
      <c r="B121" s="179">
        <v>-16818642</v>
      </c>
      <c r="C121" s="179"/>
      <c r="D121" s="179">
        <v>159396471</v>
      </c>
      <c r="E121" s="179">
        <v>682021</v>
      </c>
      <c r="F121" s="179"/>
      <c r="G121" s="179">
        <v>-1316102</v>
      </c>
      <c r="H121" s="185">
        <f t="shared" si="17"/>
        <v>-16136621</v>
      </c>
      <c r="I121" s="185">
        <f t="shared" si="27"/>
        <v>0</v>
      </c>
      <c r="J121" s="185">
        <f t="shared" si="18"/>
        <v>158080369</v>
      </c>
    </row>
    <row r="122" spans="1:10" s="1" customFormat="1" ht="15.75">
      <c r="A122" s="180" t="s">
        <v>394</v>
      </c>
      <c r="B122" s="181">
        <f aca="true" t="shared" si="29" ref="B122:G122">B113+B114+B118+B119+B120+B121</f>
        <v>1616257329</v>
      </c>
      <c r="C122" s="181">
        <f t="shared" si="29"/>
        <v>0</v>
      </c>
      <c r="D122" s="181">
        <f t="shared" si="29"/>
        <v>1775653800</v>
      </c>
      <c r="E122" s="181">
        <f t="shared" si="29"/>
        <v>-824710</v>
      </c>
      <c r="F122" s="181">
        <f t="shared" si="29"/>
        <v>0</v>
      </c>
      <c r="G122" s="181">
        <f t="shared" si="29"/>
        <v>-2140812</v>
      </c>
      <c r="H122" s="296">
        <f t="shared" si="17"/>
        <v>1615432619</v>
      </c>
      <c r="I122" s="181">
        <f>SUM(I113:I121)</f>
        <v>0</v>
      </c>
      <c r="J122" s="296">
        <f t="shared" si="18"/>
        <v>1773512988</v>
      </c>
    </row>
    <row r="123" spans="1:10" ht="15.75">
      <c r="A123" s="178" t="s">
        <v>395</v>
      </c>
      <c r="B123" s="179"/>
      <c r="C123" s="179"/>
      <c r="D123" s="179"/>
      <c r="E123" s="179"/>
      <c r="F123" s="179"/>
      <c r="G123" s="179"/>
      <c r="H123" s="185">
        <f t="shared" si="17"/>
        <v>0</v>
      </c>
      <c r="I123" s="185">
        <f t="shared" si="27"/>
        <v>0</v>
      </c>
      <c r="J123" s="185">
        <f t="shared" si="18"/>
        <v>0</v>
      </c>
    </row>
    <row r="124" spans="1:10" ht="30">
      <c r="A124" s="178" t="s">
        <v>396</v>
      </c>
      <c r="B124" s="179"/>
      <c r="C124" s="179"/>
      <c r="D124" s="179"/>
      <c r="E124" s="179"/>
      <c r="F124" s="179"/>
      <c r="G124" s="179"/>
      <c r="H124" s="185">
        <f t="shared" si="17"/>
        <v>0</v>
      </c>
      <c r="I124" s="185">
        <f t="shared" si="27"/>
        <v>0</v>
      </c>
      <c r="J124" s="185">
        <f t="shared" si="18"/>
        <v>0</v>
      </c>
    </row>
    <row r="125" spans="1:10" ht="15.75">
      <c r="A125" s="178" t="s">
        <v>397</v>
      </c>
      <c r="B125" s="179"/>
      <c r="C125" s="179"/>
      <c r="D125" s="179"/>
      <c r="E125" s="179"/>
      <c r="F125" s="179"/>
      <c r="G125" s="179"/>
      <c r="H125" s="185">
        <f t="shared" si="17"/>
        <v>0</v>
      </c>
      <c r="I125" s="185">
        <f t="shared" si="27"/>
        <v>0</v>
      </c>
      <c r="J125" s="185">
        <f t="shared" si="18"/>
        <v>0</v>
      </c>
    </row>
    <row r="126" spans="1:10" ht="30">
      <c r="A126" s="178" t="s">
        <v>398</v>
      </c>
      <c r="B126" s="179"/>
      <c r="C126" s="179"/>
      <c r="D126" s="179"/>
      <c r="E126" s="179"/>
      <c r="F126" s="179"/>
      <c r="G126" s="179"/>
      <c r="H126" s="185">
        <f t="shared" si="17"/>
        <v>0</v>
      </c>
      <c r="I126" s="185">
        <f t="shared" si="27"/>
        <v>0</v>
      </c>
      <c r="J126" s="185">
        <f t="shared" si="18"/>
        <v>0</v>
      </c>
    </row>
    <row r="127" spans="1:10" ht="30">
      <c r="A127" s="178" t="s">
        <v>399</v>
      </c>
      <c r="B127" s="179">
        <v>0</v>
      </c>
      <c r="C127" s="179"/>
      <c r="D127" s="179"/>
      <c r="E127" s="179"/>
      <c r="F127" s="179"/>
      <c r="G127" s="179"/>
      <c r="H127" s="185">
        <f t="shared" si="17"/>
        <v>0</v>
      </c>
      <c r="I127" s="185">
        <f t="shared" si="27"/>
        <v>0</v>
      </c>
      <c r="J127" s="185">
        <f t="shared" si="18"/>
        <v>0</v>
      </c>
    </row>
    <row r="128" spans="1:10" ht="15.75">
      <c r="A128" s="178" t="s">
        <v>400</v>
      </c>
      <c r="B128" s="179">
        <v>0</v>
      </c>
      <c r="C128" s="179"/>
      <c r="D128" s="179">
        <v>0</v>
      </c>
      <c r="E128" s="179"/>
      <c r="F128" s="179"/>
      <c r="G128" s="179"/>
      <c r="H128" s="185">
        <f t="shared" si="17"/>
        <v>0</v>
      </c>
      <c r="I128" s="185">
        <f t="shared" si="27"/>
        <v>0</v>
      </c>
      <c r="J128" s="185">
        <f t="shared" si="18"/>
        <v>0</v>
      </c>
    </row>
    <row r="129" spans="1:10" ht="15.75">
      <c r="A129" s="178" t="s">
        <v>401</v>
      </c>
      <c r="B129" s="179"/>
      <c r="C129" s="179"/>
      <c r="D129" s="179"/>
      <c r="E129" s="179"/>
      <c r="F129" s="179"/>
      <c r="G129" s="179"/>
      <c r="H129" s="185">
        <f t="shared" si="17"/>
        <v>0</v>
      </c>
      <c r="I129" s="185">
        <f t="shared" si="27"/>
        <v>0</v>
      </c>
      <c r="J129" s="185">
        <f t="shared" si="18"/>
        <v>0</v>
      </c>
    </row>
    <row r="130" spans="1:10" ht="30">
      <c r="A130" s="178" t="s">
        <v>402</v>
      </c>
      <c r="B130" s="179"/>
      <c r="C130" s="179"/>
      <c r="D130" s="179"/>
      <c r="E130" s="179"/>
      <c r="F130" s="179"/>
      <c r="G130" s="179"/>
      <c r="H130" s="185">
        <f t="shared" si="17"/>
        <v>0</v>
      </c>
      <c r="I130" s="185">
        <f t="shared" si="27"/>
        <v>0</v>
      </c>
      <c r="J130" s="185">
        <f t="shared" si="18"/>
        <v>0</v>
      </c>
    </row>
    <row r="131" spans="1:10" ht="15.75">
      <c r="A131" s="178" t="s">
        <v>403</v>
      </c>
      <c r="B131" s="179"/>
      <c r="C131" s="179"/>
      <c r="D131" s="179"/>
      <c r="E131" s="179"/>
      <c r="F131" s="179"/>
      <c r="G131" s="179"/>
      <c r="H131" s="185">
        <f t="shared" si="17"/>
        <v>0</v>
      </c>
      <c r="I131" s="185">
        <f t="shared" si="27"/>
        <v>0</v>
      </c>
      <c r="J131" s="185">
        <f t="shared" si="18"/>
        <v>0</v>
      </c>
    </row>
    <row r="132" spans="1:10" s="1" customFormat="1" ht="15.75">
      <c r="A132" s="180" t="s">
        <v>404</v>
      </c>
      <c r="B132" s="181">
        <f aca="true" t="shared" si="30" ref="B132:I132">SUM(B123:B131)</f>
        <v>0</v>
      </c>
      <c r="C132" s="181">
        <f t="shared" si="30"/>
        <v>0</v>
      </c>
      <c r="D132" s="181">
        <f t="shared" si="30"/>
        <v>0</v>
      </c>
      <c r="E132" s="181">
        <f t="shared" si="30"/>
        <v>0</v>
      </c>
      <c r="F132" s="181">
        <f t="shared" si="30"/>
        <v>0</v>
      </c>
      <c r="G132" s="181">
        <f t="shared" si="30"/>
        <v>0</v>
      </c>
      <c r="H132" s="296">
        <f t="shared" si="17"/>
        <v>0</v>
      </c>
      <c r="I132" s="181">
        <f t="shared" si="30"/>
        <v>0</v>
      </c>
      <c r="J132" s="296">
        <f t="shared" si="18"/>
        <v>0</v>
      </c>
    </row>
    <row r="133" spans="1:10" ht="30">
      <c r="A133" s="178" t="s">
        <v>405</v>
      </c>
      <c r="B133" s="179"/>
      <c r="C133" s="179"/>
      <c r="D133" s="179"/>
      <c r="E133" s="179"/>
      <c r="F133" s="179"/>
      <c r="G133" s="179"/>
      <c r="H133" s="185">
        <f t="shared" si="17"/>
        <v>0</v>
      </c>
      <c r="I133" s="185">
        <f t="shared" si="27"/>
        <v>0</v>
      </c>
      <c r="J133" s="185">
        <f t="shared" si="18"/>
        <v>0</v>
      </c>
    </row>
    <row r="134" spans="1:10" ht="30">
      <c r="A134" s="178" t="s">
        <v>406</v>
      </c>
      <c r="B134" s="179"/>
      <c r="C134" s="179"/>
      <c r="D134" s="179"/>
      <c r="E134" s="179"/>
      <c r="F134" s="179"/>
      <c r="G134" s="179"/>
      <c r="H134" s="185">
        <f t="shared" si="17"/>
        <v>0</v>
      </c>
      <c r="I134" s="185">
        <f t="shared" si="27"/>
        <v>0</v>
      </c>
      <c r="J134" s="185">
        <f t="shared" si="18"/>
        <v>0</v>
      </c>
    </row>
    <row r="135" spans="1:10" ht="15.75">
      <c r="A135" s="178" t="s">
        <v>407</v>
      </c>
      <c r="B135" s="179"/>
      <c r="C135" s="179"/>
      <c r="D135" s="179">
        <v>0</v>
      </c>
      <c r="E135" s="179"/>
      <c r="F135" s="179"/>
      <c r="G135" s="179"/>
      <c r="H135" s="185">
        <f t="shared" si="17"/>
        <v>0</v>
      </c>
      <c r="I135" s="185">
        <f t="shared" si="27"/>
        <v>0</v>
      </c>
      <c r="J135" s="185">
        <f t="shared" si="18"/>
        <v>0</v>
      </c>
    </row>
    <row r="136" spans="1:10" ht="30">
      <c r="A136" s="178" t="s">
        <v>408</v>
      </c>
      <c r="B136" s="179"/>
      <c r="C136" s="179"/>
      <c r="D136" s="179"/>
      <c r="E136" s="179"/>
      <c r="F136" s="179"/>
      <c r="G136" s="179"/>
      <c r="H136" s="185">
        <f aca="true" t="shared" si="31" ref="H136:H170">B136+E136</f>
        <v>0</v>
      </c>
      <c r="I136" s="185">
        <f t="shared" si="27"/>
        <v>0</v>
      </c>
      <c r="J136" s="185">
        <f aca="true" t="shared" si="32" ref="J136:J170">D136+G136</f>
        <v>0</v>
      </c>
    </row>
    <row r="137" spans="1:10" ht="30">
      <c r="A137" s="178" t="s">
        <v>409</v>
      </c>
      <c r="B137" s="179"/>
      <c r="C137" s="179"/>
      <c r="D137" s="179"/>
      <c r="E137" s="179"/>
      <c r="F137" s="179"/>
      <c r="G137" s="179"/>
      <c r="H137" s="185">
        <f t="shared" si="31"/>
        <v>0</v>
      </c>
      <c r="I137" s="185">
        <f t="shared" si="27"/>
        <v>0</v>
      </c>
      <c r="J137" s="185">
        <f t="shared" si="32"/>
        <v>0</v>
      </c>
    </row>
    <row r="138" spans="1:10" ht="15.75">
      <c r="A138" s="178" t="s">
        <v>410</v>
      </c>
      <c r="B138" s="179"/>
      <c r="C138" s="179"/>
      <c r="D138" s="179"/>
      <c r="E138" s="179"/>
      <c r="F138" s="179"/>
      <c r="G138" s="179"/>
      <c r="H138" s="185">
        <f t="shared" si="31"/>
        <v>0</v>
      </c>
      <c r="I138" s="185">
        <f t="shared" si="27"/>
        <v>0</v>
      </c>
      <c r="J138" s="185">
        <f t="shared" si="32"/>
        <v>0</v>
      </c>
    </row>
    <row r="139" spans="1:10" ht="15.75">
      <c r="A139" s="178" t="s">
        <v>411</v>
      </c>
      <c r="B139" s="179"/>
      <c r="C139" s="179"/>
      <c r="D139" s="179"/>
      <c r="E139" s="179"/>
      <c r="F139" s="179"/>
      <c r="G139" s="179"/>
      <c r="H139" s="185">
        <f t="shared" si="31"/>
        <v>0</v>
      </c>
      <c r="I139" s="185">
        <f t="shared" si="27"/>
        <v>0</v>
      </c>
      <c r="J139" s="185">
        <f t="shared" si="32"/>
        <v>0</v>
      </c>
    </row>
    <row r="140" spans="1:10" ht="30">
      <c r="A140" s="178" t="s">
        <v>412</v>
      </c>
      <c r="B140" s="179"/>
      <c r="C140" s="179"/>
      <c r="D140" s="179"/>
      <c r="E140" s="179"/>
      <c r="F140" s="179"/>
      <c r="G140" s="179"/>
      <c r="H140" s="185">
        <f t="shared" si="31"/>
        <v>0</v>
      </c>
      <c r="I140" s="185">
        <f t="shared" si="27"/>
        <v>0</v>
      </c>
      <c r="J140" s="185">
        <f t="shared" si="32"/>
        <v>0</v>
      </c>
    </row>
    <row r="141" spans="1:10" ht="30">
      <c r="A141" s="178" t="s">
        <v>413</v>
      </c>
      <c r="B141" s="179">
        <v>3113651</v>
      </c>
      <c r="C141" s="179"/>
      <c r="D141" s="179">
        <v>3080438</v>
      </c>
      <c r="E141" s="179"/>
      <c r="F141" s="179"/>
      <c r="G141" s="179"/>
      <c r="H141" s="185">
        <f t="shared" si="31"/>
        <v>3113651</v>
      </c>
      <c r="I141" s="185">
        <f t="shared" si="27"/>
        <v>0</v>
      </c>
      <c r="J141" s="185">
        <f t="shared" si="32"/>
        <v>3080438</v>
      </c>
    </row>
    <row r="142" spans="1:10" ht="30">
      <c r="A142" s="178" t="s">
        <v>1017</v>
      </c>
      <c r="B142" s="179"/>
      <c r="C142" s="179"/>
      <c r="D142" s="179"/>
      <c r="E142" s="179"/>
      <c r="F142" s="179"/>
      <c r="G142" s="179"/>
      <c r="H142" s="185"/>
      <c r="I142" s="185"/>
      <c r="J142" s="185"/>
    </row>
    <row r="143" spans="1:10" ht="30">
      <c r="A143" s="178" t="s">
        <v>1018</v>
      </c>
      <c r="B143" s="179"/>
      <c r="C143" s="179"/>
      <c r="D143" s="179"/>
      <c r="E143" s="179"/>
      <c r="F143" s="179"/>
      <c r="G143" s="179"/>
      <c r="H143" s="185"/>
      <c r="I143" s="185"/>
      <c r="J143" s="185"/>
    </row>
    <row r="144" spans="1:10" ht="30">
      <c r="A144" s="178" t="s">
        <v>1019</v>
      </c>
      <c r="B144" s="179"/>
      <c r="C144" s="179"/>
      <c r="D144" s="179"/>
      <c r="E144" s="179"/>
      <c r="F144" s="179"/>
      <c r="G144" s="179"/>
      <c r="H144" s="185"/>
      <c r="I144" s="185"/>
      <c r="J144" s="185"/>
    </row>
    <row r="145" spans="1:10" ht="30">
      <c r="A145" s="178" t="s">
        <v>1020</v>
      </c>
      <c r="B145" s="179"/>
      <c r="C145" s="179"/>
      <c r="D145" s="179"/>
      <c r="E145" s="179"/>
      <c r="F145" s="179"/>
      <c r="G145" s="179"/>
      <c r="H145" s="185"/>
      <c r="I145" s="185"/>
      <c r="J145" s="185"/>
    </row>
    <row r="146" spans="1:10" ht="30">
      <c r="A146" s="178" t="s">
        <v>1021</v>
      </c>
      <c r="B146" s="179">
        <v>3113651</v>
      </c>
      <c r="C146" s="179"/>
      <c r="D146" s="179">
        <v>3080438</v>
      </c>
      <c r="E146" s="179"/>
      <c r="F146" s="179"/>
      <c r="G146" s="179"/>
      <c r="H146" s="185"/>
      <c r="I146" s="185"/>
      <c r="J146" s="185"/>
    </row>
    <row r="147" spans="1:10" ht="30">
      <c r="A147" s="178" t="s">
        <v>1022</v>
      </c>
      <c r="B147" s="179"/>
      <c r="C147" s="179"/>
      <c r="D147" s="179"/>
      <c r="E147" s="179"/>
      <c r="F147" s="179"/>
      <c r="G147" s="179"/>
      <c r="H147" s="185"/>
      <c r="I147" s="185"/>
      <c r="J147" s="185"/>
    </row>
    <row r="148" spans="1:10" ht="30">
      <c r="A148" s="178" t="s">
        <v>1023</v>
      </c>
      <c r="B148" s="179"/>
      <c r="C148" s="179"/>
      <c r="D148" s="179"/>
      <c r="E148" s="179"/>
      <c r="F148" s="179"/>
      <c r="G148" s="179"/>
      <c r="H148" s="185"/>
      <c r="I148" s="185"/>
      <c r="J148" s="185"/>
    </row>
    <row r="149" spans="1:10" ht="30">
      <c r="A149" s="178" t="s">
        <v>1024</v>
      </c>
      <c r="B149" s="179"/>
      <c r="C149" s="179"/>
      <c r="D149" s="179"/>
      <c r="E149" s="179"/>
      <c r="F149" s="179"/>
      <c r="G149" s="179"/>
      <c r="H149" s="185"/>
      <c r="I149" s="185"/>
      <c r="J149" s="185"/>
    </row>
    <row r="150" spans="1:10" ht="30">
      <c r="A150" s="178" t="s">
        <v>1025</v>
      </c>
      <c r="B150" s="179"/>
      <c r="C150" s="179"/>
      <c r="D150" s="179"/>
      <c r="E150" s="179"/>
      <c r="F150" s="179"/>
      <c r="G150" s="179"/>
      <c r="H150" s="185"/>
      <c r="I150" s="185"/>
      <c r="J150" s="185"/>
    </row>
    <row r="151" spans="1:10" ht="30">
      <c r="A151" s="178" t="s">
        <v>1026</v>
      </c>
      <c r="B151" s="179"/>
      <c r="C151" s="179"/>
      <c r="D151" s="179"/>
      <c r="E151" s="179"/>
      <c r="F151" s="179"/>
      <c r="G151" s="179"/>
      <c r="H151" s="185"/>
      <c r="I151" s="185"/>
      <c r="J151" s="185"/>
    </row>
    <row r="152" spans="1:10" s="1" customFormat="1" ht="15.75">
      <c r="A152" s="180" t="s">
        <v>414</v>
      </c>
      <c r="B152" s="181">
        <f aca="true" t="shared" si="33" ref="B152:G152">B133+B134+B135+B136+B137+B138+B139+B140+B141</f>
        <v>3113651</v>
      </c>
      <c r="C152" s="181">
        <f t="shared" si="33"/>
        <v>0</v>
      </c>
      <c r="D152" s="181">
        <f t="shared" si="33"/>
        <v>3080438</v>
      </c>
      <c r="E152" s="181">
        <f t="shared" si="33"/>
        <v>0</v>
      </c>
      <c r="F152" s="181">
        <f t="shared" si="33"/>
        <v>0</v>
      </c>
      <c r="G152" s="181">
        <f t="shared" si="33"/>
        <v>0</v>
      </c>
      <c r="H152" s="296">
        <f t="shared" si="31"/>
        <v>3113651</v>
      </c>
      <c r="I152" s="181">
        <f>SUM(I133:I141)</f>
        <v>0</v>
      </c>
      <c r="J152" s="296">
        <f t="shared" si="32"/>
        <v>3080438</v>
      </c>
    </row>
    <row r="153" spans="1:10" ht="15.75">
      <c r="A153" s="178" t="s">
        <v>415</v>
      </c>
      <c r="B153" s="179">
        <v>1068552</v>
      </c>
      <c r="C153" s="179"/>
      <c r="D153" s="179">
        <v>1132047</v>
      </c>
      <c r="E153" s="179"/>
      <c r="F153" s="179"/>
      <c r="G153" s="179"/>
      <c r="H153" s="185">
        <f t="shared" si="31"/>
        <v>1068552</v>
      </c>
      <c r="I153" s="185">
        <f>C140+F140</f>
        <v>0</v>
      </c>
      <c r="J153" s="185">
        <f t="shared" si="32"/>
        <v>1132047</v>
      </c>
    </row>
    <row r="154" spans="1:10" ht="15.75">
      <c r="A154" s="178" t="s">
        <v>416</v>
      </c>
      <c r="B154" s="179"/>
      <c r="C154" s="179"/>
      <c r="D154" s="179">
        <v>0</v>
      </c>
      <c r="E154" s="179"/>
      <c r="F154" s="179"/>
      <c r="G154" s="179"/>
      <c r="H154" s="185">
        <f t="shared" si="31"/>
        <v>0</v>
      </c>
      <c r="I154" s="185">
        <f>C141+F141</f>
        <v>0</v>
      </c>
      <c r="J154" s="185">
        <f t="shared" si="32"/>
        <v>0</v>
      </c>
    </row>
    <row r="155" spans="1:10" ht="15.75">
      <c r="A155" s="178" t="s">
        <v>417</v>
      </c>
      <c r="B155" s="179">
        <v>0</v>
      </c>
      <c r="C155" s="179"/>
      <c r="D155" s="179">
        <v>0</v>
      </c>
      <c r="E155" s="179"/>
      <c r="F155" s="179"/>
      <c r="G155" s="179"/>
      <c r="H155" s="185">
        <f t="shared" si="31"/>
        <v>0</v>
      </c>
      <c r="I155" s="185">
        <f t="shared" si="27"/>
        <v>0</v>
      </c>
      <c r="J155" s="185">
        <f t="shared" si="32"/>
        <v>0</v>
      </c>
    </row>
    <row r="156" spans="1:10" ht="15.75">
      <c r="A156" s="178" t="s">
        <v>418</v>
      </c>
      <c r="B156" s="179"/>
      <c r="C156" s="179"/>
      <c r="D156" s="179"/>
      <c r="E156" s="179"/>
      <c r="F156" s="179"/>
      <c r="G156" s="179"/>
      <c r="H156" s="185">
        <f t="shared" si="31"/>
        <v>0</v>
      </c>
      <c r="I156" s="185">
        <f t="shared" si="27"/>
        <v>0</v>
      </c>
      <c r="J156" s="185">
        <f t="shared" si="32"/>
        <v>0</v>
      </c>
    </row>
    <row r="157" spans="1:10" ht="30">
      <c r="A157" s="178" t="s">
        <v>1027</v>
      </c>
      <c r="B157" s="179"/>
      <c r="C157" s="179"/>
      <c r="D157" s="179"/>
      <c r="E157" s="179"/>
      <c r="F157" s="179"/>
      <c r="G157" s="179"/>
      <c r="H157" s="185">
        <f t="shared" si="31"/>
        <v>0</v>
      </c>
      <c r="I157" s="185">
        <f t="shared" si="27"/>
        <v>0</v>
      </c>
      <c r="J157" s="185">
        <f t="shared" si="32"/>
        <v>0</v>
      </c>
    </row>
    <row r="158" spans="1:10" ht="30">
      <c r="A158" s="178" t="s">
        <v>420</v>
      </c>
      <c r="B158" s="179"/>
      <c r="C158" s="179"/>
      <c r="D158" s="179"/>
      <c r="E158" s="179"/>
      <c r="F158" s="179"/>
      <c r="G158" s="179"/>
      <c r="H158" s="185">
        <f t="shared" si="31"/>
        <v>0</v>
      </c>
      <c r="I158" s="185">
        <f t="shared" si="27"/>
        <v>0</v>
      </c>
      <c r="J158" s="185">
        <f t="shared" si="32"/>
        <v>0</v>
      </c>
    </row>
    <row r="159" spans="1:10" ht="30">
      <c r="A159" s="178" t="s">
        <v>421</v>
      </c>
      <c r="B159" s="179"/>
      <c r="C159" s="179"/>
      <c r="D159" s="179"/>
      <c r="E159" s="179"/>
      <c r="F159" s="179"/>
      <c r="G159" s="179"/>
      <c r="H159" s="185">
        <f t="shared" si="31"/>
        <v>0</v>
      </c>
      <c r="I159" s="185">
        <f t="shared" si="27"/>
        <v>0</v>
      </c>
      <c r="J159" s="185">
        <f t="shared" si="32"/>
        <v>0</v>
      </c>
    </row>
    <row r="160" spans="1:10" ht="15.75">
      <c r="A160" s="178" t="s">
        <v>1028</v>
      </c>
      <c r="B160" s="179"/>
      <c r="C160" s="179"/>
      <c r="D160" s="179"/>
      <c r="E160" s="179"/>
      <c r="F160" s="179"/>
      <c r="G160" s="179"/>
      <c r="H160" s="185"/>
      <c r="I160" s="185"/>
      <c r="J160" s="185"/>
    </row>
    <row r="161" spans="1:10" ht="15.75">
      <c r="A161" s="178" t="s">
        <v>1029</v>
      </c>
      <c r="B161" s="179"/>
      <c r="C161" s="179"/>
      <c r="D161" s="179"/>
      <c r="E161" s="179"/>
      <c r="F161" s="179"/>
      <c r="G161" s="179"/>
      <c r="H161" s="185"/>
      <c r="I161" s="185"/>
      <c r="J161" s="185"/>
    </row>
    <row r="162" spans="1:10" ht="15.75">
      <c r="A162" s="178" t="s">
        <v>1030</v>
      </c>
      <c r="B162" s="179"/>
      <c r="C162" s="179"/>
      <c r="D162" s="179"/>
      <c r="E162" s="179"/>
      <c r="F162" s="179"/>
      <c r="G162" s="179"/>
      <c r="H162" s="185"/>
      <c r="I162" s="185"/>
      <c r="J162" s="185"/>
    </row>
    <row r="163" spans="1:10" s="1" customFormat="1" ht="15.75">
      <c r="A163" s="180" t="s">
        <v>422</v>
      </c>
      <c r="B163" s="181">
        <f aca="true" t="shared" si="34" ref="B163:I163">SUM(B153:B159)</f>
        <v>1068552</v>
      </c>
      <c r="C163" s="181">
        <f t="shared" si="34"/>
        <v>0</v>
      </c>
      <c r="D163" s="181">
        <f>SUM(D153:D159)</f>
        <v>1132047</v>
      </c>
      <c r="E163" s="181">
        <f t="shared" si="34"/>
        <v>0</v>
      </c>
      <c r="F163" s="181">
        <f t="shared" si="34"/>
        <v>0</v>
      </c>
      <c r="G163" s="181">
        <f t="shared" si="34"/>
        <v>0</v>
      </c>
      <c r="H163" s="296">
        <f t="shared" si="31"/>
        <v>1068552</v>
      </c>
      <c r="I163" s="181">
        <f t="shared" si="34"/>
        <v>0</v>
      </c>
      <c r="J163" s="296">
        <f t="shared" si="32"/>
        <v>1132047</v>
      </c>
    </row>
    <row r="164" spans="1:10" s="1" customFormat="1" ht="15.75">
      <c r="A164" s="180" t="s">
        <v>423</v>
      </c>
      <c r="B164" s="181">
        <f aca="true" t="shared" si="35" ref="B164:G164">B163+B152+B132</f>
        <v>4182203</v>
      </c>
      <c r="C164" s="181">
        <f t="shared" si="35"/>
        <v>0</v>
      </c>
      <c r="D164" s="181">
        <f t="shared" si="35"/>
        <v>4212485</v>
      </c>
      <c r="E164" s="181">
        <f t="shared" si="35"/>
        <v>0</v>
      </c>
      <c r="F164" s="181">
        <f t="shared" si="35"/>
        <v>0</v>
      </c>
      <c r="G164" s="181">
        <f t="shared" si="35"/>
        <v>0</v>
      </c>
      <c r="H164" s="296">
        <f t="shared" si="31"/>
        <v>4182203</v>
      </c>
      <c r="I164" s="181">
        <f>I163+I152+I132</f>
        <v>0</v>
      </c>
      <c r="J164" s="296">
        <f t="shared" si="32"/>
        <v>4212485</v>
      </c>
    </row>
    <row r="165" spans="1:10" s="1" customFormat="1" ht="28.5">
      <c r="A165" s="180" t="s">
        <v>1031</v>
      </c>
      <c r="B165" s="181"/>
      <c r="C165" s="181"/>
      <c r="D165" s="181"/>
      <c r="E165" s="181"/>
      <c r="F165" s="181"/>
      <c r="G165" s="181"/>
      <c r="H165" s="296">
        <f t="shared" si="31"/>
        <v>0</v>
      </c>
      <c r="I165" s="296">
        <f>C163+F163</f>
        <v>0</v>
      </c>
      <c r="J165" s="296">
        <f t="shared" si="32"/>
        <v>0</v>
      </c>
    </row>
    <row r="166" spans="1:10" ht="15.75">
      <c r="A166" s="178" t="s">
        <v>1032</v>
      </c>
      <c r="B166" s="179"/>
      <c r="C166" s="179"/>
      <c r="D166" s="179"/>
      <c r="E166" s="179"/>
      <c r="F166" s="179"/>
      <c r="G166" s="179"/>
      <c r="H166" s="185">
        <f t="shared" si="31"/>
        <v>0</v>
      </c>
      <c r="I166" s="185">
        <f>C164+F164</f>
        <v>0</v>
      </c>
      <c r="J166" s="185">
        <f t="shared" si="32"/>
        <v>0</v>
      </c>
    </row>
    <row r="167" spans="1:10" ht="15.75">
      <c r="A167" s="178" t="s">
        <v>1033</v>
      </c>
      <c r="B167" s="179">
        <v>2528817</v>
      </c>
      <c r="C167" s="179"/>
      <c r="D167" s="179">
        <v>2264110</v>
      </c>
      <c r="E167" s="179">
        <v>2390485</v>
      </c>
      <c r="F167" s="179"/>
      <c r="G167" s="179">
        <v>2516028</v>
      </c>
      <c r="H167" s="185">
        <f t="shared" si="31"/>
        <v>4919302</v>
      </c>
      <c r="I167" s="185"/>
      <c r="J167" s="185">
        <f t="shared" si="32"/>
        <v>4780138</v>
      </c>
    </row>
    <row r="168" spans="1:10" ht="15.75">
      <c r="A168" s="178" t="s">
        <v>1034</v>
      </c>
      <c r="B168" s="179">
        <v>100099896</v>
      </c>
      <c r="C168" s="179"/>
      <c r="D168" s="179">
        <v>47994877</v>
      </c>
      <c r="E168" s="179"/>
      <c r="F168" s="179"/>
      <c r="G168" s="179"/>
      <c r="H168" s="185">
        <f t="shared" si="31"/>
        <v>100099896</v>
      </c>
      <c r="I168" s="185">
        <f>C165+F165</f>
        <v>0</v>
      </c>
      <c r="J168" s="185">
        <f t="shared" si="32"/>
        <v>47994877</v>
      </c>
    </row>
    <row r="169" spans="1:10" s="1" customFormat="1" ht="15.75">
      <c r="A169" s="180" t="s">
        <v>1035</v>
      </c>
      <c r="B169" s="181">
        <f aca="true" t="shared" si="36" ref="B169:G169">SUM(B166:B168)</f>
        <v>102628713</v>
      </c>
      <c r="C169" s="181">
        <f t="shared" si="36"/>
        <v>0</v>
      </c>
      <c r="D169" s="181">
        <f t="shared" si="36"/>
        <v>50258987</v>
      </c>
      <c r="E169" s="181">
        <f t="shared" si="36"/>
        <v>2390485</v>
      </c>
      <c r="F169" s="181">
        <f t="shared" si="36"/>
        <v>0</v>
      </c>
      <c r="G169" s="181">
        <f t="shared" si="36"/>
        <v>2516028</v>
      </c>
      <c r="H169" s="296">
        <f t="shared" si="31"/>
        <v>105019198</v>
      </c>
      <c r="I169" s="181">
        <f>SUM(I166:I168)</f>
        <v>0</v>
      </c>
      <c r="J169" s="296">
        <f t="shared" si="32"/>
        <v>52775015</v>
      </c>
    </row>
    <row r="170" spans="1:10" s="1" customFormat="1" ht="15.75">
      <c r="A170" s="175" t="s">
        <v>429</v>
      </c>
      <c r="B170" s="182">
        <f aca="true" t="shared" si="37" ref="B170:G170">B169+B165+B164+B122</f>
        <v>1723068245</v>
      </c>
      <c r="C170" s="182">
        <f t="shared" si="37"/>
        <v>0</v>
      </c>
      <c r="D170" s="182">
        <f t="shared" si="37"/>
        <v>1830125272</v>
      </c>
      <c r="E170" s="182">
        <f t="shared" si="37"/>
        <v>1565775</v>
      </c>
      <c r="F170" s="182">
        <f t="shared" si="37"/>
        <v>0</v>
      </c>
      <c r="G170" s="182">
        <f t="shared" si="37"/>
        <v>375216</v>
      </c>
      <c r="H170" s="296">
        <f t="shared" si="31"/>
        <v>1724634020</v>
      </c>
      <c r="I170" s="181">
        <f>SUM(I167:I169)</f>
        <v>0</v>
      </c>
      <c r="J170" s="296">
        <f t="shared" si="32"/>
        <v>1830500488</v>
      </c>
    </row>
    <row r="171" spans="1:10" ht="15.75">
      <c r="A171" s="200"/>
      <c r="B171" s="200"/>
      <c r="C171" s="200"/>
      <c r="D171" s="200"/>
      <c r="E171" s="200"/>
      <c r="F171" s="200"/>
      <c r="G171" s="200"/>
      <c r="H171" s="203"/>
      <c r="I171" s="203"/>
      <c r="J171" s="203"/>
    </row>
    <row r="172" spans="1:10" ht="15.75">
      <c r="A172" s="200"/>
      <c r="B172" s="200"/>
      <c r="C172" s="200"/>
      <c r="D172" s="200"/>
      <c r="E172" s="200"/>
      <c r="F172" s="200"/>
      <c r="G172" s="200"/>
      <c r="H172" s="203"/>
      <c r="I172" s="203"/>
      <c r="J172" s="203"/>
    </row>
    <row r="173" spans="1:10" ht="15.75">
      <c r="A173" s="200"/>
      <c r="B173" s="200"/>
      <c r="C173" s="200"/>
      <c r="D173" s="200"/>
      <c r="E173" s="200"/>
      <c r="F173" s="200"/>
      <c r="G173" s="200"/>
      <c r="H173" s="203"/>
      <c r="I173" s="203"/>
      <c r="J173" s="203"/>
    </row>
    <row r="174" spans="1:10" ht="15.75">
      <c r="A174" s="200"/>
      <c r="B174" s="200"/>
      <c r="C174" s="200"/>
      <c r="D174" s="200"/>
      <c r="E174" s="200"/>
      <c r="F174" s="200"/>
      <c r="G174" s="200"/>
      <c r="H174" s="203"/>
      <c r="I174" s="203"/>
      <c r="J174" s="203"/>
    </row>
    <row r="175" spans="1:10" ht="15.75">
      <c r="A175" s="200"/>
      <c r="B175" s="200"/>
      <c r="C175" s="200"/>
      <c r="D175" s="200"/>
      <c r="E175" s="200"/>
      <c r="F175" s="200"/>
      <c r="G175" s="200"/>
      <c r="H175" s="203"/>
      <c r="I175" s="203"/>
      <c r="J175" s="203"/>
    </row>
    <row r="176" spans="1:10" ht="15.75">
      <c r="A176" s="200"/>
      <c r="B176" s="200"/>
      <c r="C176" s="200"/>
      <c r="D176" s="200"/>
      <c r="E176" s="200"/>
      <c r="F176" s="200"/>
      <c r="G176" s="200"/>
      <c r="H176" s="203"/>
      <c r="I176" s="203"/>
      <c r="J176" s="203"/>
    </row>
    <row r="177" spans="1:10" ht="15.75">
      <c r="A177" s="200"/>
      <c r="B177" s="200"/>
      <c r="C177" s="200"/>
      <c r="D177" s="200"/>
      <c r="E177" s="200"/>
      <c r="F177" s="200"/>
      <c r="G177" s="200"/>
      <c r="H177" s="203"/>
      <c r="I177" s="203"/>
      <c r="J177" s="203"/>
    </row>
    <row r="178" spans="1:10" ht="15.75">
      <c r="A178" s="200"/>
      <c r="B178" s="200"/>
      <c r="C178" s="200"/>
      <c r="D178" s="200"/>
      <c r="E178" s="200"/>
      <c r="F178" s="200"/>
      <c r="G178" s="200"/>
      <c r="H178" s="203"/>
      <c r="I178" s="203"/>
      <c r="J178" s="203"/>
    </row>
  </sheetData>
  <sheetProtection/>
  <mergeCells count="4">
    <mergeCell ref="B4:D4"/>
    <mergeCell ref="E4:G4"/>
    <mergeCell ref="H4:J4"/>
    <mergeCell ref="A1:J1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Header>&amp;C22. melléklet a 6/2019. (V.31.)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1"/>
  <sheetViews>
    <sheetView view="pageLayout" workbookViewId="0" topLeftCell="A1">
      <selection activeCell="M31" sqref="A2:M31"/>
    </sheetView>
  </sheetViews>
  <sheetFormatPr defaultColWidth="9.140625" defaultRowHeight="12.75"/>
  <cols>
    <col min="1" max="1" width="57.57421875" style="2" customWidth="1"/>
    <col min="2" max="13" width="17.00390625" style="2" customWidth="1"/>
    <col min="14" max="16384" width="9.140625" style="2" customWidth="1"/>
  </cols>
  <sheetData>
    <row r="1" spans="1:13" s="1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08" t="s">
        <v>87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5.75">
      <c r="A3" s="408" t="s">
        <v>938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3" ht="15.75">
      <c r="A4" s="112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.75">
      <c r="B5" s="385"/>
      <c r="C5" s="3"/>
      <c r="D5" s="3"/>
      <c r="E5" s="3"/>
      <c r="F5" s="385"/>
      <c r="G5" s="3"/>
      <c r="H5" s="3"/>
      <c r="I5" s="3"/>
      <c r="J5" s="385"/>
      <c r="K5" s="3"/>
      <c r="L5" s="3"/>
      <c r="M5" s="3"/>
    </row>
    <row r="6" spans="1:13" ht="63">
      <c r="A6" s="4" t="s">
        <v>11</v>
      </c>
      <c r="B6" s="12" t="s">
        <v>1101</v>
      </c>
      <c r="C6" s="12" t="s">
        <v>1102</v>
      </c>
      <c r="D6" s="12" t="s">
        <v>1103</v>
      </c>
      <c r="E6" s="12" t="s">
        <v>1104</v>
      </c>
      <c r="F6" s="12" t="s">
        <v>1105</v>
      </c>
      <c r="G6" s="12" t="s">
        <v>1106</v>
      </c>
      <c r="H6" s="12" t="s">
        <v>1107</v>
      </c>
      <c r="I6" s="12" t="s">
        <v>1108</v>
      </c>
      <c r="J6" s="12" t="s">
        <v>1109</v>
      </c>
      <c r="K6" s="12" t="s">
        <v>1110</v>
      </c>
      <c r="L6" s="12" t="s">
        <v>1111</v>
      </c>
      <c r="M6" s="12" t="s">
        <v>1112</v>
      </c>
    </row>
    <row r="7" spans="1:13" ht="15.75">
      <c r="A7" s="43" t="s">
        <v>145</v>
      </c>
      <c r="B7" s="10">
        <f aca="true" t="shared" si="0" ref="B7:I7">SUM(B8:B9)</f>
        <v>107447365</v>
      </c>
      <c r="C7" s="10">
        <f t="shared" si="0"/>
        <v>109313150</v>
      </c>
      <c r="D7" s="10">
        <f t="shared" si="0"/>
        <v>125907161</v>
      </c>
      <c r="E7" s="10">
        <f t="shared" si="0"/>
        <v>123472504</v>
      </c>
      <c r="F7" s="10">
        <f t="shared" si="0"/>
        <v>0</v>
      </c>
      <c r="G7" s="10">
        <f t="shared" si="0"/>
        <v>0</v>
      </c>
      <c r="H7" s="10">
        <f t="shared" si="0"/>
        <v>1356953</v>
      </c>
      <c r="I7" s="10">
        <f t="shared" si="0"/>
        <v>1356953</v>
      </c>
      <c r="J7" s="10">
        <f>B7+F7</f>
        <v>107447365</v>
      </c>
      <c r="K7" s="10">
        <f>C7+G7</f>
        <v>109313150</v>
      </c>
      <c r="L7" s="10">
        <f>D7+H7</f>
        <v>127264114</v>
      </c>
      <c r="M7" s="10">
        <f>E7+I7</f>
        <v>124829457</v>
      </c>
    </row>
    <row r="8" spans="1:13" ht="15.75">
      <c r="A8" s="9" t="s">
        <v>146</v>
      </c>
      <c r="B8" s="6">
        <v>87021251</v>
      </c>
      <c r="C8" s="6">
        <v>77841266</v>
      </c>
      <c r="D8" s="6">
        <v>91095577</v>
      </c>
      <c r="E8" s="6">
        <v>91095577</v>
      </c>
      <c r="F8" s="6"/>
      <c r="G8" s="6">
        <v>0</v>
      </c>
      <c r="H8" s="6">
        <v>0</v>
      </c>
      <c r="I8" s="6">
        <v>0</v>
      </c>
      <c r="J8" s="10">
        <f aca="true" t="shared" si="1" ref="J8:J30">B8+F8</f>
        <v>87021251</v>
      </c>
      <c r="K8" s="10">
        <f aca="true" t="shared" si="2" ref="K8:K30">C8+G8</f>
        <v>77841266</v>
      </c>
      <c r="L8" s="10">
        <f aca="true" t="shared" si="3" ref="L8:L30">D8+H8</f>
        <v>91095577</v>
      </c>
      <c r="M8" s="10">
        <f aca="true" t="shared" si="4" ref="M8:M30">E8+I8</f>
        <v>91095577</v>
      </c>
    </row>
    <row r="9" spans="1:13" ht="31.5">
      <c r="A9" s="26" t="s">
        <v>147</v>
      </c>
      <c r="B9" s="6">
        <v>20426114</v>
      </c>
      <c r="C9" s="6">
        <v>31471884</v>
      </c>
      <c r="D9" s="6">
        <v>34811584</v>
      </c>
      <c r="E9" s="6">
        <v>32376927</v>
      </c>
      <c r="F9" s="6">
        <v>0</v>
      </c>
      <c r="G9" s="6"/>
      <c r="H9" s="6">
        <v>1356953</v>
      </c>
      <c r="I9" s="6">
        <v>1356953</v>
      </c>
      <c r="J9" s="10">
        <f t="shared" si="1"/>
        <v>20426114</v>
      </c>
      <c r="K9" s="10">
        <f t="shared" si="2"/>
        <v>31471884</v>
      </c>
      <c r="L9" s="10">
        <f t="shared" si="3"/>
        <v>36168537</v>
      </c>
      <c r="M9" s="10">
        <f t="shared" si="4"/>
        <v>33733880</v>
      </c>
    </row>
    <row r="10" spans="1:13" ht="15.75">
      <c r="A10" s="37" t="s">
        <v>151</v>
      </c>
      <c r="B10" s="10">
        <v>0</v>
      </c>
      <c r="C10" s="10">
        <v>0</v>
      </c>
      <c r="D10" s="10">
        <v>0</v>
      </c>
      <c r="E10" s="10">
        <v>0</v>
      </c>
      <c r="F10" s="10"/>
      <c r="G10" s="10">
        <v>0</v>
      </c>
      <c r="H10" s="10">
        <v>0</v>
      </c>
      <c r="I10" s="10">
        <v>0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10">
        <f t="shared" si="4"/>
        <v>0</v>
      </c>
    </row>
    <row r="11" spans="1:13" ht="15.75">
      <c r="A11" s="37" t="s">
        <v>148</v>
      </c>
      <c r="B11" s="10">
        <v>8472779</v>
      </c>
      <c r="C11" s="10">
        <v>14600000</v>
      </c>
      <c r="D11" s="10">
        <v>14675971</v>
      </c>
      <c r="E11" s="10">
        <v>10446233</v>
      </c>
      <c r="F11" s="10"/>
      <c r="G11" s="10">
        <v>0</v>
      </c>
      <c r="H11" s="10">
        <v>0</v>
      </c>
      <c r="I11" s="10">
        <v>0</v>
      </c>
      <c r="J11" s="10">
        <f t="shared" si="1"/>
        <v>8472779</v>
      </c>
      <c r="K11" s="10">
        <f t="shared" si="2"/>
        <v>14600000</v>
      </c>
      <c r="L11" s="10">
        <f t="shared" si="3"/>
        <v>14675971</v>
      </c>
      <c r="M11" s="10">
        <f t="shared" si="4"/>
        <v>10446233</v>
      </c>
    </row>
    <row r="12" spans="1:13" ht="15.75">
      <c r="A12" s="37" t="s">
        <v>149</v>
      </c>
      <c r="B12" s="10">
        <v>16482346</v>
      </c>
      <c r="C12" s="10">
        <v>16740500</v>
      </c>
      <c r="D12" s="10">
        <v>18267715</v>
      </c>
      <c r="E12" s="10">
        <v>20282990</v>
      </c>
      <c r="F12" s="10">
        <v>119987</v>
      </c>
      <c r="G12" s="10">
        <v>0</v>
      </c>
      <c r="H12" s="10">
        <v>1540</v>
      </c>
      <c r="I12" s="10">
        <v>1540</v>
      </c>
      <c r="J12" s="10">
        <f t="shared" si="1"/>
        <v>16602333</v>
      </c>
      <c r="K12" s="10">
        <f t="shared" si="2"/>
        <v>16740500</v>
      </c>
      <c r="L12" s="10">
        <f t="shared" si="3"/>
        <v>18269255</v>
      </c>
      <c r="M12" s="10">
        <f t="shared" si="4"/>
        <v>20284530</v>
      </c>
    </row>
    <row r="13" spans="1:13" ht="15.75">
      <c r="A13" s="120" t="s">
        <v>113</v>
      </c>
      <c r="B13" s="10">
        <f aca="true" t="shared" si="5" ref="B13:I13">B7+B10+B11+B12</f>
        <v>132402490</v>
      </c>
      <c r="C13" s="10">
        <f t="shared" si="5"/>
        <v>140653650</v>
      </c>
      <c r="D13" s="10">
        <f t="shared" si="5"/>
        <v>158850847</v>
      </c>
      <c r="E13" s="10">
        <f t="shared" si="5"/>
        <v>154201727</v>
      </c>
      <c r="F13" s="10">
        <f t="shared" si="5"/>
        <v>119987</v>
      </c>
      <c r="G13" s="10">
        <f t="shared" si="5"/>
        <v>0</v>
      </c>
      <c r="H13" s="10">
        <f t="shared" si="5"/>
        <v>1358493</v>
      </c>
      <c r="I13" s="10">
        <f t="shared" si="5"/>
        <v>1358493</v>
      </c>
      <c r="J13" s="10">
        <f t="shared" si="1"/>
        <v>132522477</v>
      </c>
      <c r="K13" s="10">
        <f t="shared" si="2"/>
        <v>140653650</v>
      </c>
      <c r="L13" s="10">
        <f t="shared" si="3"/>
        <v>160209340</v>
      </c>
      <c r="M13" s="10">
        <f t="shared" si="4"/>
        <v>155560220</v>
      </c>
    </row>
    <row r="14" spans="1:13" s="126" customFormat="1" ht="18.75" customHeight="1">
      <c r="A14" s="120" t="s">
        <v>4</v>
      </c>
      <c r="B14" s="110"/>
      <c r="C14" s="110"/>
      <c r="D14" s="110"/>
      <c r="E14" s="110"/>
      <c r="F14" s="110">
        <f>F13-'MÉRLEG KIADÁS'!F15</f>
        <v>-38661730</v>
      </c>
      <c r="G14" s="110">
        <f>G13-'MÉRLEG KIADÁS'!G15</f>
        <v>-40178000</v>
      </c>
      <c r="H14" s="110">
        <f>H13-'MÉRLEG KIADÁS'!H15</f>
        <v>-42314988</v>
      </c>
      <c r="I14" s="110">
        <f>I13-'MÉRLEG KIADÁS'!I15</f>
        <v>-41939774</v>
      </c>
      <c r="J14" s="110">
        <f>J13-'MÉRLEG KIADÁS'!J15</f>
        <v>7340693</v>
      </c>
      <c r="K14" s="110">
        <f>K13-'MÉRLEG KIADÁS'!K15</f>
        <v>-1612083</v>
      </c>
      <c r="L14" s="110">
        <f>L13-'MÉRLEG KIADÁS'!L15</f>
        <v>3393028</v>
      </c>
      <c r="M14" s="110">
        <f>M13-'MÉRLEG KIADÁS'!M15</f>
        <v>24280097</v>
      </c>
    </row>
    <row r="15" spans="1:13" s="126" customFormat="1" ht="19.5" customHeight="1">
      <c r="A15" s="120" t="s">
        <v>5</v>
      </c>
      <c r="B15" s="101">
        <v>46002423</v>
      </c>
      <c r="C15" s="101">
        <f>C13-'MÉRLEG KIADÁS'!C15</f>
        <v>38565917</v>
      </c>
      <c r="D15" s="101">
        <f>D13-'MÉRLEG KIADÁS'!D15</f>
        <v>45708016</v>
      </c>
      <c r="E15" s="101">
        <f>E13-'MÉRLEG KIADÁS'!E15</f>
        <v>66219871</v>
      </c>
      <c r="F15" s="101">
        <v>0</v>
      </c>
      <c r="G15" s="101">
        <v>0</v>
      </c>
      <c r="H15" s="101">
        <v>0</v>
      </c>
      <c r="I15" s="101">
        <v>0</v>
      </c>
      <c r="J15" s="101"/>
      <c r="K15" s="101"/>
      <c r="L15" s="101"/>
      <c r="M15" s="101"/>
    </row>
    <row r="16" spans="1:13" ht="31.5">
      <c r="A16" s="120" t="s">
        <v>156</v>
      </c>
      <c r="B16" s="110">
        <v>13758333</v>
      </c>
      <c r="C16" s="110">
        <v>15739395</v>
      </c>
      <c r="D16" s="110">
        <v>15739395</v>
      </c>
      <c r="E16" s="110">
        <v>15739395</v>
      </c>
      <c r="F16" s="110">
        <v>791716</v>
      </c>
      <c r="G16" s="110"/>
      <c r="H16" s="110">
        <v>1565775</v>
      </c>
      <c r="I16" s="110">
        <v>1565775</v>
      </c>
      <c r="J16" s="10">
        <f t="shared" si="1"/>
        <v>14550049</v>
      </c>
      <c r="K16" s="10">
        <f t="shared" si="2"/>
        <v>15739395</v>
      </c>
      <c r="L16" s="10">
        <f t="shared" si="3"/>
        <v>17305170</v>
      </c>
      <c r="M16" s="10">
        <f t="shared" si="4"/>
        <v>17305170</v>
      </c>
    </row>
    <row r="17" spans="1:13" ht="31.5">
      <c r="A17" s="36" t="s">
        <v>154</v>
      </c>
      <c r="B17" s="110">
        <v>0</v>
      </c>
      <c r="C17" s="110">
        <v>0</v>
      </c>
      <c r="D17" s="110">
        <v>0</v>
      </c>
      <c r="E17" s="110">
        <v>0</v>
      </c>
      <c r="F17" s="110">
        <v>39550076</v>
      </c>
      <c r="G17" s="110">
        <v>40178000</v>
      </c>
      <c r="H17" s="110">
        <v>40849213</v>
      </c>
      <c r="I17" s="110">
        <v>40849213</v>
      </c>
      <c r="J17" s="10">
        <v>0</v>
      </c>
      <c r="K17" s="10">
        <v>0</v>
      </c>
      <c r="L17" s="10">
        <v>0</v>
      </c>
      <c r="M17" s="10">
        <v>0</v>
      </c>
    </row>
    <row r="18" spans="1:13" ht="15.75">
      <c r="A18" s="36" t="s">
        <v>121</v>
      </c>
      <c r="B18" s="110">
        <v>3113651</v>
      </c>
      <c r="C18" s="110">
        <v>0</v>
      </c>
      <c r="D18" s="110">
        <v>0</v>
      </c>
      <c r="E18" s="110">
        <v>3080438</v>
      </c>
      <c r="F18" s="110"/>
      <c r="G18" s="110"/>
      <c r="H18" s="110"/>
      <c r="I18" s="110"/>
      <c r="J18" s="10">
        <f t="shared" si="1"/>
        <v>3113651</v>
      </c>
      <c r="K18" s="10">
        <f t="shared" si="2"/>
        <v>0</v>
      </c>
      <c r="L18" s="10">
        <f t="shared" si="3"/>
        <v>0</v>
      </c>
      <c r="M18" s="10">
        <f t="shared" si="4"/>
        <v>3080438</v>
      </c>
    </row>
    <row r="19" spans="1:13" ht="15.75">
      <c r="A19" s="118" t="s">
        <v>0</v>
      </c>
      <c r="B19" s="119">
        <f aca="true" t="shared" si="6" ref="B19:M19">B13+B16+B17+B18</f>
        <v>149274474</v>
      </c>
      <c r="C19" s="119">
        <f t="shared" si="6"/>
        <v>156393045</v>
      </c>
      <c r="D19" s="119">
        <f t="shared" si="6"/>
        <v>174590242</v>
      </c>
      <c r="E19" s="119">
        <f t="shared" si="6"/>
        <v>173021560</v>
      </c>
      <c r="F19" s="119">
        <f t="shared" si="6"/>
        <v>40461779</v>
      </c>
      <c r="G19" s="119">
        <f t="shared" si="6"/>
        <v>40178000</v>
      </c>
      <c r="H19" s="119">
        <f t="shared" si="6"/>
        <v>43773481</v>
      </c>
      <c r="I19" s="119">
        <f t="shared" si="6"/>
        <v>43773481</v>
      </c>
      <c r="J19" s="119">
        <f t="shared" si="6"/>
        <v>150186177</v>
      </c>
      <c r="K19" s="119">
        <f t="shared" si="6"/>
        <v>156393045</v>
      </c>
      <c r="L19" s="119">
        <f t="shared" si="6"/>
        <v>177514510</v>
      </c>
      <c r="M19" s="119">
        <f t="shared" si="6"/>
        <v>175945828</v>
      </c>
    </row>
    <row r="20" spans="1:13" ht="19.5" customHeight="1">
      <c r="A20" s="43" t="s">
        <v>152</v>
      </c>
      <c r="B20" s="10">
        <v>144909944</v>
      </c>
      <c r="C20" s="10">
        <v>43005027</v>
      </c>
      <c r="D20" s="10">
        <v>132150495</v>
      </c>
      <c r="E20" s="10">
        <v>125545701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144909944</v>
      </c>
      <c r="K20" s="10">
        <f t="shared" si="2"/>
        <v>43005027</v>
      </c>
      <c r="L20" s="10">
        <f t="shared" si="3"/>
        <v>132150495</v>
      </c>
      <c r="M20" s="10">
        <f t="shared" si="4"/>
        <v>125545701</v>
      </c>
    </row>
    <row r="21" spans="1:13" ht="27.75" customHeight="1">
      <c r="A21" s="43" t="s">
        <v>150</v>
      </c>
      <c r="B21" s="10">
        <v>0</v>
      </c>
      <c r="C21" s="10">
        <v>0</v>
      </c>
      <c r="D21" s="10">
        <v>87360</v>
      </c>
      <c r="E21" s="10">
        <v>87360</v>
      </c>
      <c r="F21" s="10"/>
      <c r="G21" s="10">
        <v>0</v>
      </c>
      <c r="H21" s="10">
        <v>0</v>
      </c>
      <c r="I21" s="10">
        <v>0</v>
      </c>
      <c r="J21" s="10">
        <f t="shared" si="1"/>
        <v>0</v>
      </c>
      <c r="K21" s="10">
        <f t="shared" si="2"/>
        <v>0</v>
      </c>
      <c r="L21" s="10">
        <f t="shared" si="3"/>
        <v>87360</v>
      </c>
      <c r="M21" s="10">
        <f t="shared" si="4"/>
        <v>87360</v>
      </c>
    </row>
    <row r="22" spans="1:13" ht="15.75">
      <c r="A22" s="43" t="s">
        <v>153</v>
      </c>
      <c r="B22" s="10">
        <v>280000</v>
      </c>
      <c r="C22" s="10">
        <v>0</v>
      </c>
      <c r="D22" s="10">
        <v>20400</v>
      </c>
      <c r="E22" s="10">
        <v>20400</v>
      </c>
      <c r="F22" s="10"/>
      <c r="G22" s="10">
        <v>0</v>
      </c>
      <c r="H22" s="10">
        <v>0</v>
      </c>
      <c r="I22" s="10">
        <v>0</v>
      </c>
      <c r="J22" s="10">
        <f t="shared" si="1"/>
        <v>280000</v>
      </c>
      <c r="K22" s="10">
        <f t="shared" si="2"/>
        <v>0</v>
      </c>
      <c r="L22" s="10">
        <f t="shared" si="3"/>
        <v>20400</v>
      </c>
      <c r="M22" s="10">
        <f t="shared" si="4"/>
        <v>20400</v>
      </c>
    </row>
    <row r="23" spans="1:13" ht="15.75">
      <c r="A23" s="36" t="s">
        <v>121</v>
      </c>
      <c r="B23" s="37">
        <v>0</v>
      </c>
      <c r="C23" s="37">
        <v>0</v>
      </c>
      <c r="D23" s="37">
        <v>0</v>
      </c>
      <c r="E23" s="37">
        <v>0</v>
      </c>
      <c r="F23" s="37"/>
      <c r="G23" s="37">
        <v>0</v>
      </c>
      <c r="H23" s="37">
        <v>0</v>
      </c>
      <c r="I23" s="37">
        <v>0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</row>
    <row r="24" spans="1:13" ht="15.75">
      <c r="A24" s="120" t="s">
        <v>3</v>
      </c>
      <c r="B24" s="10">
        <f aca="true" t="shared" si="7" ref="B24:I24">B20+B21+B22+B23</f>
        <v>145189944</v>
      </c>
      <c r="C24" s="10">
        <f t="shared" si="7"/>
        <v>43005027</v>
      </c>
      <c r="D24" s="10">
        <f t="shared" si="7"/>
        <v>132258255</v>
      </c>
      <c r="E24" s="10">
        <f t="shared" si="7"/>
        <v>125653461</v>
      </c>
      <c r="F24" s="10">
        <f t="shared" si="7"/>
        <v>0</v>
      </c>
      <c r="G24" s="10">
        <f t="shared" si="7"/>
        <v>0</v>
      </c>
      <c r="H24" s="10">
        <f t="shared" si="7"/>
        <v>0</v>
      </c>
      <c r="I24" s="10">
        <f t="shared" si="7"/>
        <v>0</v>
      </c>
      <c r="J24" s="10">
        <f t="shared" si="1"/>
        <v>145189944</v>
      </c>
      <c r="K24" s="10">
        <f t="shared" si="2"/>
        <v>43005027</v>
      </c>
      <c r="L24" s="10">
        <f t="shared" si="3"/>
        <v>132258255</v>
      </c>
      <c r="M24" s="10">
        <f t="shared" si="4"/>
        <v>125653461</v>
      </c>
    </row>
    <row r="25" spans="1:13" ht="25.5" customHeight="1">
      <c r="A25" s="120" t="s">
        <v>6</v>
      </c>
      <c r="B25" s="10">
        <v>93942857</v>
      </c>
      <c r="C25" s="10">
        <f>C24-'MÉRLEG KIADÁS'!C26</f>
        <v>-117850209</v>
      </c>
      <c r="D25" s="110">
        <f>D24-'MÉRLEG KIADÁS'!D26</f>
        <v>-124321395</v>
      </c>
      <c r="E25" s="110">
        <f>E24-'MÉRLEG KIADÁS'!E26</f>
        <v>78327621</v>
      </c>
      <c r="F25" s="10"/>
      <c r="G25" s="10">
        <v>0</v>
      </c>
      <c r="H25" s="10">
        <v>0</v>
      </c>
      <c r="I25" s="10"/>
      <c r="J25" s="10">
        <f t="shared" si="1"/>
        <v>93942857</v>
      </c>
      <c r="K25" s="10">
        <f t="shared" si="2"/>
        <v>-117850209</v>
      </c>
      <c r="L25" s="110">
        <f>L24-'MÉRLEG KIADÁS'!L26</f>
        <v>-124421395</v>
      </c>
      <c r="M25" s="110">
        <f>M24-'MÉRLEG KIADÁS'!M26</f>
        <v>78227623</v>
      </c>
    </row>
    <row r="26" spans="1:13" ht="25.5" customHeight="1">
      <c r="A26" s="120" t="s">
        <v>7</v>
      </c>
      <c r="B26" s="110"/>
      <c r="C26" s="110"/>
      <c r="D26" s="9"/>
      <c r="E26" s="9"/>
      <c r="F26" s="110">
        <f>F24-'MÉRLEG KIADÁS'!F26</f>
        <v>0</v>
      </c>
      <c r="G26" s="110">
        <f>G24-'MÉRLEG KIADÁS'!G26</f>
        <v>0</v>
      </c>
      <c r="H26" s="110">
        <f>H24-'MÉRLEG KIADÁS'!H26</f>
        <v>-100000</v>
      </c>
      <c r="I26" s="110">
        <f>I24-'MÉRLEG KIADÁS'!I26</f>
        <v>-99998</v>
      </c>
      <c r="J26" s="110">
        <f>J24-'MÉRLEG KIADÁS'!J26</f>
        <v>93942857</v>
      </c>
      <c r="K26" s="110"/>
      <c r="L26" s="9"/>
      <c r="M26" s="9"/>
    </row>
    <row r="27" spans="1:13" ht="33" customHeight="1">
      <c r="A27" s="120" t="s">
        <v>157</v>
      </c>
      <c r="B27" s="10">
        <v>8200166</v>
      </c>
      <c r="C27" s="10">
        <v>106836548</v>
      </c>
      <c r="D27" s="10">
        <v>106836548</v>
      </c>
      <c r="E27" s="10">
        <v>106836548</v>
      </c>
      <c r="F27" s="10"/>
      <c r="G27" s="10">
        <v>0</v>
      </c>
      <c r="H27" s="10">
        <v>0</v>
      </c>
      <c r="I27" s="10">
        <v>0</v>
      </c>
      <c r="J27" s="10">
        <f t="shared" si="1"/>
        <v>8200166</v>
      </c>
      <c r="K27" s="10">
        <f t="shared" si="2"/>
        <v>106836548</v>
      </c>
      <c r="L27" s="10">
        <f t="shared" si="3"/>
        <v>106836548</v>
      </c>
      <c r="M27" s="10">
        <f t="shared" si="4"/>
        <v>106836548</v>
      </c>
    </row>
    <row r="28" spans="1:13" ht="31.5">
      <c r="A28" s="36" t="s">
        <v>154</v>
      </c>
      <c r="B28" s="110">
        <v>0</v>
      </c>
      <c r="C28" s="110">
        <v>0</v>
      </c>
      <c r="D28" s="110">
        <v>0</v>
      </c>
      <c r="E28" s="110">
        <v>0</v>
      </c>
      <c r="F28" s="110"/>
      <c r="G28" s="110">
        <v>0</v>
      </c>
      <c r="H28" s="110">
        <v>0</v>
      </c>
      <c r="I28" s="110">
        <v>0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</row>
    <row r="29" spans="1:13" ht="15.75">
      <c r="A29" s="36" t="s">
        <v>277</v>
      </c>
      <c r="B29" s="110">
        <v>0</v>
      </c>
      <c r="C29" s="110">
        <v>0</v>
      </c>
      <c r="D29" s="110">
        <v>0</v>
      </c>
      <c r="E29" s="110">
        <v>0</v>
      </c>
      <c r="F29" s="110"/>
      <c r="G29" s="110"/>
      <c r="H29" s="110"/>
      <c r="I29" s="1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</row>
    <row r="30" spans="1:13" ht="15.75">
      <c r="A30" s="118" t="s">
        <v>1</v>
      </c>
      <c r="B30" s="119">
        <f>B28+B24+B27+B29</f>
        <v>153390110</v>
      </c>
      <c r="C30" s="119">
        <f>C28+C24+C27+C29</f>
        <v>149841575</v>
      </c>
      <c r="D30" s="119">
        <f>D28+D24+D27+D29</f>
        <v>239094803</v>
      </c>
      <c r="E30" s="119">
        <f>E28+E24+E27+E29</f>
        <v>232490009</v>
      </c>
      <c r="F30" s="119">
        <f>F28+F24+F27</f>
        <v>0</v>
      </c>
      <c r="G30" s="119">
        <f>G28+G24+G27</f>
        <v>0</v>
      </c>
      <c r="H30" s="119">
        <f>H28+H24+H27</f>
        <v>0</v>
      </c>
      <c r="I30" s="119">
        <f>I28+I24+I27</f>
        <v>0</v>
      </c>
      <c r="J30" s="255">
        <f t="shared" si="1"/>
        <v>153390110</v>
      </c>
      <c r="K30" s="255">
        <f t="shared" si="2"/>
        <v>149841575</v>
      </c>
      <c r="L30" s="255">
        <f t="shared" si="3"/>
        <v>239094803</v>
      </c>
      <c r="M30" s="255">
        <f t="shared" si="4"/>
        <v>232490009</v>
      </c>
    </row>
    <row r="31" spans="1:13" ht="15.75">
      <c r="A31" s="4" t="s">
        <v>8</v>
      </c>
      <c r="B31" s="10">
        <f aca="true" t="shared" si="8" ref="B31:M31">B30+B19</f>
        <v>302664584</v>
      </c>
      <c r="C31" s="10">
        <f t="shared" si="8"/>
        <v>306234620</v>
      </c>
      <c r="D31" s="10">
        <f t="shared" si="8"/>
        <v>413685045</v>
      </c>
      <c r="E31" s="10">
        <f t="shared" si="8"/>
        <v>405511569</v>
      </c>
      <c r="F31" s="10">
        <f t="shared" si="8"/>
        <v>40461779</v>
      </c>
      <c r="G31" s="10">
        <f t="shared" si="8"/>
        <v>40178000</v>
      </c>
      <c r="H31" s="10">
        <f t="shared" si="8"/>
        <v>43773481</v>
      </c>
      <c r="I31" s="10">
        <f t="shared" si="8"/>
        <v>43773481</v>
      </c>
      <c r="J31" s="10">
        <f t="shared" si="8"/>
        <v>303576287</v>
      </c>
      <c r="K31" s="10">
        <f t="shared" si="8"/>
        <v>306234620</v>
      </c>
      <c r="L31" s="10">
        <f t="shared" si="8"/>
        <v>416609313</v>
      </c>
      <c r="M31" s="10">
        <f t="shared" si="8"/>
        <v>408435837</v>
      </c>
    </row>
  </sheetData>
  <sheetProtection/>
  <mergeCells count="2">
    <mergeCell ref="A3:M3"/>
    <mergeCell ref="A2:M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&amp;C23. melléklet a 6/2019.(V.31.)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9"/>
  <sheetViews>
    <sheetView view="pageLayout" workbookViewId="0" topLeftCell="A1">
      <selection activeCell="M29" sqref="A1:M29"/>
    </sheetView>
  </sheetViews>
  <sheetFormatPr defaultColWidth="9.140625" defaultRowHeight="12.75"/>
  <cols>
    <col min="1" max="1" width="72.8515625" style="2" customWidth="1"/>
    <col min="2" max="13" width="18.140625" style="3" customWidth="1"/>
    <col min="14" max="16384" width="9.140625" style="2" customWidth="1"/>
  </cols>
  <sheetData>
    <row r="1" spans="1:13" s="1" customFormat="1" ht="15.75">
      <c r="A1" s="408" t="s">
        <v>87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.75">
      <c r="A2" s="408" t="s">
        <v>936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5.75">
      <c r="A3" s="112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0" ht="15.75">
      <c r="B4" s="385"/>
      <c r="F4" s="385"/>
      <c r="J4" s="385"/>
    </row>
    <row r="5" spans="1:13" ht="63">
      <c r="A5" s="4" t="s">
        <v>11</v>
      </c>
      <c r="B5" s="12" t="s">
        <v>1101</v>
      </c>
      <c r="C5" s="12" t="s">
        <v>1102</v>
      </c>
      <c r="D5" s="12" t="s">
        <v>1103</v>
      </c>
      <c r="E5" s="12" t="s">
        <v>1104</v>
      </c>
      <c r="F5" s="12" t="s">
        <v>1105</v>
      </c>
      <c r="G5" s="12" t="s">
        <v>1106</v>
      </c>
      <c r="H5" s="12" t="s">
        <v>1107</v>
      </c>
      <c r="I5" s="12" t="s">
        <v>1108</v>
      </c>
      <c r="J5" s="12" t="s">
        <v>1109</v>
      </c>
      <c r="K5" s="12" t="s">
        <v>1110</v>
      </c>
      <c r="L5" s="12" t="s">
        <v>1113</v>
      </c>
      <c r="M5" s="12" t="s">
        <v>1112</v>
      </c>
    </row>
    <row r="6" spans="1:13" ht="15.75">
      <c r="A6" s="13" t="s">
        <v>133</v>
      </c>
      <c r="B6" s="10">
        <v>22985707</v>
      </c>
      <c r="C6" s="10">
        <v>29755729</v>
      </c>
      <c r="D6" s="10">
        <v>31622554</v>
      </c>
      <c r="E6" s="10">
        <v>24671727</v>
      </c>
      <c r="F6" s="10">
        <v>26167972</v>
      </c>
      <c r="G6" s="10">
        <v>27016000</v>
      </c>
      <c r="H6" s="10">
        <v>29977847</v>
      </c>
      <c r="I6" s="10">
        <v>29755275</v>
      </c>
      <c r="J6" s="10">
        <f>F6+B6</f>
        <v>49153679</v>
      </c>
      <c r="K6" s="10">
        <f>C6+G6</f>
        <v>56771729</v>
      </c>
      <c r="L6" s="10">
        <f>D6+H6</f>
        <v>61600401</v>
      </c>
      <c r="M6" s="10">
        <f>E6+I6</f>
        <v>54427002</v>
      </c>
    </row>
    <row r="7" spans="1:13" ht="15.75">
      <c r="A7" s="13" t="s">
        <v>134</v>
      </c>
      <c r="B7" s="10">
        <v>4322289</v>
      </c>
      <c r="C7" s="10">
        <v>4922651</v>
      </c>
      <c r="D7" s="10">
        <v>5246595</v>
      </c>
      <c r="E7" s="10">
        <v>4396351</v>
      </c>
      <c r="F7" s="10">
        <v>6025321</v>
      </c>
      <c r="G7" s="10">
        <v>5400000</v>
      </c>
      <c r="H7" s="10">
        <v>6000148</v>
      </c>
      <c r="I7" s="10">
        <v>5998118</v>
      </c>
      <c r="J7" s="10">
        <f aca="true" t="shared" si="0" ref="J7:J29">F7+B7</f>
        <v>10347610</v>
      </c>
      <c r="K7" s="10">
        <f aca="true" t="shared" si="1" ref="K7:K29">C7+G7</f>
        <v>10322651</v>
      </c>
      <c r="L7" s="10">
        <f aca="true" t="shared" si="2" ref="L7:L29">D7+H7</f>
        <v>11246743</v>
      </c>
      <c r="M7" s="10">
        <f aca="true" t="shared" si="3" ref="M7:M29">E7+I7</f>
        <v>10394469</v>
      </c>
    </row>
    <row r="8" spans="1:13" ht="15.75">
      <c r="A8" s="13" t="s">
        <v>135</v>
      </c>
      <c r="B8" s="10">
        <v>35564137</v>
      </c>
      <c r="C8" s="10">
        <v>48120049</v>
      </c>
      <c r="D8" s="10">
        <v>48588830</v>
      </c>
      <c r="E8" s="10">
        <v>34370567</v>
      </c>
      <c r="F8" s="10">
        <v>6588424</v>
      </c>
      <c r="G8" s="10">
        <v>7762000</v>
      </c>
      <c r="H8" s="10">
        <v>7695486</v>
      </c>
      <c r="I8" s="10">
        <v>7544874</v>
      </c>
      <c r="J8" s="10">
        <f t="shared" si="0"/>
        <v>42152561</v>
      </c>
      <c r="K8" s="10">
        <f t="shared" si="1"/>
        <v>55882049</v>
      </c>
      <c r="L8" s="10">
        <f t="shared" si="2"/>
        <v>56284316</v>
      </c>
      <c r="M8" s="10">
        <f t="shared" si="3"/>
        <v>41915441</v>
      </c>
    </row>
    <row r="9" spans="1:13" ht="15.75">
      <c r="A9" s="13" t="s">
        <v>114</v>
      </c>
      <c r="B9" s="10">
        <v>1166000</v>
      </c>
      <c r="C9" s="10">
        <v>2195609</v>
      </c>
      <c r="D9" s="10">
        <v>3639609</v>
      </c>
      <c r="E9" s="10">
        <v>1078200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1166000</v>
      </c>
      <c r="K9" s="10">
        <f t="shared" si="1"/>
        <v>2195609</v>
      </c>
      <c r="L9" s="10">
        <f t="shared" si="2"/>
        <v>3639609</v>
      </c>
      <c r="M9" s="10">
        <f t="shared" si="3"/>
        <v>1078200</v>
      </c>
    </row>
    <row r="10" spans="1:13" ht="15.75">
      <c r="A10" s="13" t="s">
        <v>136</v>
      </c>
      <c r="B10" s="10">
        <f>SUM(B11:B14)</f>
        <v>22361934</v>
      </c>
      <c r="C10" s="10">
        <f aca="true" t="shared" si="4" ref="C10:I10">SUM(C11:C14)</f>
        <v>17093695</v>
      </c>
      <c r="D10" s="10">
        <f t="shared" si="4"/>
        <v>24045243</v>
      </c>
      <c r="E10" s="10">
        <f t="shared" si="4"/>
        <v>23465011</v>
      </c>
      <c r="F10" s="10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10">
        <f t="shared" si="0"/>
        <v>22361934</v>
      </c>
      <c r="K10" s="10">
        <f t="shared" si="1"/>
        <v>17093695</v>
      </c>
      <c r="L10" s="10">
        <f t="shared" si="2"/>
        <v>24045243</v>
      </c>
      <c r="M10" s="10">
        <f t="shared" si="3"/>
        <v>23465011</v>
      </c>
    </row>
    <row r="11" spans="1:13" ht="15.75">
      <c r="A11" s="5" t="s">
        <v>137</v>
      </c>
      <c r="B11" s="6">
        <v>10756358</v>
      </c>
      <c r="C11" s="6">
        <v>15008695</v>
      </c>
      <c r="D11" s="6">
        <v>15008695</v>
      </c>
      <c r="E11" s="6">
        <v>14629995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10756358</v>
      </c>
      <c r="K11" s="10">
        <f t="shared" si="1"/>
        <v>15008695</v>
      </c>
      <c r="L11" s="10">
        <f t="shared" si="2"/>
        <v>15008695</v>
      </c>
      <c r="M11" s="10">
        <f t="shared" si="3"/>
        <v>14629995</v>
      </c>
    </row>
    <row r="12" spans="1:13" ht="15.75">
      <c r="A12" s="5" t="s">
        <v>138</v>
      </c>
      <c r="B12" s="6">
        <v>9367898</v>
      </c>
      <c r="C12" s="6">
        <v>2085000</v>
      </c>
      <c r="D12" s="6">
        <v>8825100</v>
      </c>
      <c r="E12" s="6">
        <v>8623568</v>
      </c>
      <c r="F12" s="6">
        <v>0</v>
      </c>
      <c r="G12" s="6">
        <v>0</v>
      </c>
      <c r="H12" s="6">
        <v>0</v>
      </c>
      <c r="I12" s="6">
        <v>0</v>
      </c>
      <c r="J12" s="10">
        <f t="shared" si="0"/>
        <v>9367898</v>
      </c>
      <c r="K12" s="10">
        <f t="shared" si="1"/>
        <v>2085000</v>
      </c>
      <c r="L12" s="10">
        <f t="shared" si="2"/>
        <v>8825100</v>
      </c>
      <c r="M12" s="10">
        <f t="shared" si="3"/>
        <v>8623568</v>
      </c>
    </row>
    <row r="13" spans="1:13" ht="15.75">
      <c r="A13" s="5" t="s">
        <v>245</v>
      </c>
      <c r="B13" s="6">
        <v>2237678</v>
      </c>
      <c r="C13" s="6">
        <v>0</v>
      </c>
      <c r="D13" s="6">
        <v>211448</v>
      </c>
      <c r="E13" s="6">
        <v>211448</v>
      </c>
      <c r="F13" s="6">
        <v>0</v>
      </c>
      <c r="G13" s="6"/>
      <c r="H13" s="6">
        <v>0</v>
      </c>
      <c r="I13" s="6">
        <v>0</v>
      </c>
      <c r="J13" s="10">
        <f t="shared" si="0"/>
        <v>2237678</v>
      </c>
      <c r="K13" s="10">
        <f t="shared" si="1"/>
        <v>0</v>
      </c>
      <c r="L13" s="10">
        <f t="shared" si="2"/>
        <v>211448</v>
      </c>
      <c r="M13" s="10">
        <f t="shared" si="3"/>
        <v>211448</v>
      </c>
    </row>
    <row r="14" spans="1:13" ht="15.75" hidden="1">
      <c r="A14" s="5" t="s">
        <v>596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0">
        <f t="shared" si="0"/>
        <v>0</v>
      </c>
      <c r="K14" s="10">
        <f t="shared" si="1"/>
        <v>0</v>
      </c>
      <c r="L14" s="10">
        <f t="shared" si="2"/>
        <v>0</v>
      </c>
      <c r="M14" s="10">
        <f t="shared" si="3"/>
        <v>0</v>
      </c>
    </row>
    <row r="15" spans="1:13" s="109" customFormat="1" ht="15.75">
      <c r="A15" s="256" t="s">
        <v>111</v>
      </c>
      <c r="B15" s="255">
        <f aca="true" t="shared" si="5" ref="B15:I15">B6+B7+B8+B9+B10</f>
        <v>86400067</v>
      </c>
      <c r="C15" s="255">
        <f t="shared" si="5"/>
        <v>102087733</v>
      </c>
      <c r="D15" s="255">
        <f t="shared" si="5"/>
        <v>113142831</v>
      </c>
      <c r="E15" s="255">
        <f t="shared" si="5"/>
        <v>87981856</v>
      </c>
      <c r="F15" s="255">
        <f t="shared" si="5"/>
        <v>38781717</v>
      </c>
      <c r="G15" s="255">
        <f t="shared" si="5"/>
        <v>40178000</v>
      </c>
      <c r="H15" s="255">
        <f t="shared" si="5"/>
        <v>43673481</v>
      </c>
      <c r="I15" s="255">
        <f t="shared" si="5"/>
        <v>43298267</v>
      </c>
      <c r="J15" s="255">
        <f t="shared" si="0"/>
        <v>125181784</v>
      </c>
      <c r="K15" s="255">
        <f t="shared" si="1"/>
        <v>142265733</v>
      </c>
      <c r="L15" s="255">
        <f t="shared" si="2"/>
        <v>156816312</v>
      </c>
      <c r="M15" s="255">
        <f t="shared" si="3"/>
        <v>131280123</v>
      </c>
    </row>
    <row r="16" spans="1:13" s="109" customFormat="1" ht="15.75">
      <c r="A16" s="36" t="s">
        <v>155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10">
        <f t="shared" si="3"/>
        <v>0</v>
      </c>
    </row>
    <row r="17" spans="1:13" s="109" customFormat="1" ht="15.75">
      <c r="A17" s="36" t="s">
        <v>120</v>
      </c>
      <c r="B17" s="10">
        <v>2891411</v>
      </c>
      <c r="C17" s="10">
        <v>3113651</v>
      </c>
      <c r="D17" s="10">
        <v>3113651</v>
      </c>
      <c r="E17" s="10">
        <v>3113651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2891411</v>
      </c>
      <c r="K17" s="10">
        <f t="shared" si="1"/>
        <v>3113651</v>
      </c>
      <c r="L17" s="10">
        <f t="shared" si="2"/>
        <v>3113651</v>
      </c>
      <c r="M17" s="10">
        <f t="shared" si="3"/>
        <v>3113651</v>
      </c>
    </row>
    <row r="18" spans="1:13" ht="24.75" customHeight="1">
      <c r="A18" s="118" t="s">
        <v>0</v>
      </c>
      <c r="B18" s="119">
        <f aca="true" t="shared" si="6" ref="B18:I18">B15+B16+B17</f>
        <v>89291478</v>
      </c>
      <c r="C18" s="119">
        <f t="shared" si="6"/>
        <v>105201384</v>
      </c>
      <c r="D18" s="119">
        <f t="shared" si="6"/>
        <v>116256482</v>
      </c>
      <c r="E18" s="119">
        <f t="shared" si="6"/>
        <v>91095507</v>
      </c>
      <c r="F18" s="119">
        <f t="shared" si="6"/>
        <v>38781717</v>
      </c>
      <c r="G18" s="119">
        <f t="shared" si="6"/>
        <v>40178000</v>
      </c>
      <c r="H18" s="119">
        <f t="shared" si="6"/>
        <v>43673481</v>
      </c>
      <c r="I18" s="119">
        <f t="shared" si="6"/>
        <v>43298267</v>
      </c>
      <c r="J18" s="255">
        <f t="shared" si="0"/>
        <v>128073195</v>
      </c>
      <c r="K18" s="255">
        <f t="shared" si="1"/>
        <v>145379384</v>
      </c>
      <c r="L18" s="255">
        <f t="shared" si="2"/>
        <v>159929963</v>
      </c>
      <c r="M18" s="255">
        <f t="shared" si="3"/>
        <v>134393774</v>
      </c>
    </row>
    <row r="19" spans="1:13" ht="20.25" customHeight="1">
      <c r="A19" s="13" t="s">
        <v>140</v>
      </c>
      <c r="B19" s="10">
        <v>13585128</v>
      </c>
      <c r="C19" s="10">
        <v>113234016</v>
      </c>
      <c r="D19" s="10">
        <v>128321743</v>
      </c>
      <c r="E19" s="10">
        <v>23601404</v>
      </c>
      <c r="F19" s="10">
        <v>0</v>
      </c>
      <c r="G19" s="10"/>
      <c r="H19" s="10">
        <v>100000</v>
      </c>
      <c r="I19" s="10">
        <v>99998</v>
      </c>
      <c r="J19" s="10">
        <f t="shared" si="0"/>
        <v>13585128</v>
      </c>
      <c r="K19" s="10">
        <f t="shared" si="1"/>
        <v>113234016</v>
      </c>
      <c r="L19" s="10">
        <f t="shared" si="2"/>
        <v>128421743</v>
      </c>
      <c r="M19" s="10">
        <f t="shared" si="3"/>
        <v>23701402</v>
      </c>
    </row>
    <row r="20" spans="1:13" ht="15.75">
      <c r="A20" s="13" t="s">
        <v>141</v>
      </c>
      <c r="B20" s="10">
        <v>37661959</v>
      </c>
      <c r="C20" s="10">
        <v>47187720</v>
      </c>
      <c r="D20" s="10">
        <v>127824407</v>
      </c>
      <c r="E20" s="10">
        <v>23724436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37661959</v>
      </c>
      <c r="K20" s="10">
        <f t="shared" si="1"/>
        <v>47187720</v>
      </c>
      <c r="L20" s="10">
        <f t="shared" si="2"/>
        <v>127824407</v>
      </c>
      <c r="M20" s="10">
        <f t="shared" si="3"/>
        <v>23724436</v>
      </c>
    </row>
    <row r="21" spans="1:13" ht="15.75">
      <c r="A21" s="13" t="s">
        <v>142</v>
      </c>
      <c r="B21" s="10">
        <f>SUM(B22:B24)</f>
        <v>0</v>
      </c>
      <c r="C21" s="10">
        <f aca="true" t="shared" si="7" ref="C21:I21">SUM(C22:C24)</f>
        <v>433500</v>
      </c>
      <c r="D21" s="10">
        <f>SUM(D22:D24)</f>
        <v>433500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0"/>
        <v>0</v>
      </c>
      <c r="K21" s="10">
        <f t="shared" si="1"/>
        <v>433500</v>
      </c>
      <c r="L21" s="10">
        <f t="shared" si="2"/>
        <v>433500</v>
      </c>
      <c r="M21" s="10">
        <f t="shared" si="3"/>
        <v>0</v>
      </c>
    </row>
    <row r="22" spans="1:13" ht="15.75">
      <c r="A22" s="5" t="s">
        <v>143</v>
      </c>
      <c r="B22" s="6">
        <v>0</v>
      </c>
      <c r="C22" s="6">
        <v>433500</v>
      </c>
      <c r="D22" s="6">
        <v>433500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0">
        <f t="shared" si="0"/>
        <v>0</v>
      </c>
      <c r="K22" s="10">
        <f t="shared" si="1"/>
        <v>433500</v>
      </c>
      <c r="L22" s="10">
        <f t="shared" si="2"/>
        <v>433500</v>
      </c>
      <c r="M22" s="10">
        <f t="shared" si="3"/>
        <v>0</v>
      </c>
    </row>
    <row r="23" spans="1:13" ht="15.75">
      <c r="A23" s="5" t="s">
        <v>144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0">
        <f t="shared" si="0"/>
        <v>0</v>
      </c>
      <c r="K23" s="10">
        <f t="shared" si="1"/>
        <v>0</v>
      </c>
      <c r="L23" s="10">
        <f t="shared" si="2"/>
        <v>0</v>
      </c>
      <c r="M23" s="10">
        <f t="shared" si="3"/>
        <v>0</v>
      </c>
    </row>
    <row r="24" spans="1:13" ht="15.75">
      <c r="A24" s="5" t="s">
        <v>139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">
        <f t="shared" si="0"/>
        <v>0</v>
      </c>
      <c r="K24" s="10">
        <f t="shared" si="1"/>
        <v>0</v>
      </c>
      <c r="L24" s="10">
        <f t="shared" si="2"/>
        <v>0</v>
      </c>
      <c r="M24" s="10">
        <f t="shared" si="3"/>
        <v>0</v>
      </c>
    </row>
    <row r="25" spans="1:13" ht="47.25" hidden="1">
      <c r="A25" s="5" t="s">
        <v>76</v>
      </c>
      <c r="B25" s="6" t="e">
        <f>#REF!+#REF!</f>
        <v>#REF!</v>
      </c>
      <c r="C25" s="6" t="e">
        <f>#REF!+#REF!</f>
        <v>#REF!</v>
      </c>
      <c r="D25" s="6" t="e">
        <f>#REF!+#REF!</f>
        <v>#REF!</v>
      </c>
      <c r="E25" s="6" t="e">
        <f>#REF!+#REF!</f>
        <v>#REF!</v>
      </c>
      <c r="F25" s="6" t="e">
        <f>#REF!+#REF!</f>
        <v>#REF!</v>
      </c>
      <c r="G25" s="6" t="e">
        <f>#REF!+#REF!</f>
        <v>#REF!</v>
      </c>
      <c r="H25" s="6" t="e">
        <f>#REF!+#REF!</f>
        <v>#REF!</v>
      </c>
      <c r="I25" s="6" t="e">
        <f>#REF!+#REF!</f>
        <v>#REF!</v>
      </c>
      <c r="J25" s="10" t="e">
        <f t="shared" si="0"/>
        <v>#REF!</v>
      </c>
      <c r="K25" s="10" t="e">
        <f t="shared" si="1"/>
        <v>#REF!</v>
      </c>
      <c r="L25" s="10" t="e">
        <f t="shared" si="2"/>
        <v>#REF!</v>
      </c>
      <c r="M25" s="10" t="e">
        <f t="shared" si="3"/>
        <v>#REF!</v>
      </c>
    </row>
    <row r="26" spans="1:13" s="1" customFormat="1" ht="15.75">
      <c r="A26" s="256" t="s">
        <v>112</v>
      </c>
      <c r="B26" s="255">
        <f aca="true" t="shared" si="8" ref="B26:I26">B19+B20+B21</f>
        <v>51247087</v>
      </c>
      <c r="C26" s="255">
        <f t="shared" si="8"/>
        <v>160855236</v>
      </c>
      <c r="D26" s="255">
        <f t="shared" si="8"/>
        <v>256579650</v>
      </c>
      <c r="E26" s="255">
        <f t="shared" si="8"/>
        <v>47325840</v>
      </c>
      <c r="F26" s="255">
        <f t="shared" si="8"/>
        <v>0</v>
      </c>
      <c r="G26" s="255">
        <f t="shared" si="8"/>
        <v>0</v>
      </c>
      <c r="H26" s="255">
        <f t="shared" si="8"/>
        <v>100000</v>
      </c>
      <c r="I26" s="255">
        <f t="shared" si="8"/>
        <v>99998</v>
      </c>
      <c r="J26" s="255">
        <f t="shared" si="0"/>
        <v>51247087</v>
      </c>
      <c r="K26" s="255">
        <f t="shared" si="1"/>
        <v>160855236</v>
      </c>
      <c r="L26" s="255">
        <f t="shared" si="2"/>
        <v>256679650</v>
      </c>
      <c r="M26" s="255">
        <f t="shared" si="3"/>
        <v>47425838</v>
      </c>
    </row>
    <row r="27" spans="1:13" s="1" customFormat="1" ht="15.75">
      <c r="A27" s="36" t="s">
        <v>120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si="0"/>
        <v>0</v>
      </c>
      <c r="K27" s="10">
        <f t="shared" si="1"/>
        <v>0</v>
      </c>
      <c r="L27" s="10">
        <f t="shared" si="2"/>
        <v>0</v>
      </c>
      <c r="M27" s="10">
        <f t="shared" si="3"/>
        <v>0</v>
      </c>
    </row>
    <row r="28" spans="1:13" ht="24" customHeight="1">
      <c r="A28" s="118" t="s">
        <v>1</v>
      </c>
      <c r="B28" s="119">
        <f aca="true" t="shared" si="9" ref="B28:I28">B26+B27</f>
        <v>51247087</v>
      </c>
      <c r="C28" s="119">
        <f t="shared" si="9"/>
        <v>160855236</v>
      </c>
      <c r="D28" s="119">
        <f t="shared" si="9"/>
        <v>256579650</v>
      </c>
      <c r="E28" s="119">
        <f t="shared" si="9"/>
        <v>47325840</v>
      </c>
      <c r="F28" s="119">
        <f t="shared" si="9"/>
        <v>0</v>
      </c>
      <c r="G28" s="119">
        <f t="shared" si="9"/>
        <v>0</v>
      </c>
      <c r="H28" s="119">
        <f t="shared" si="9"/>
        <v>100000</v>
      </c>
      <c r="I28" s="119">
        <f t="shared" si="9"/>
        <v>99998</v>
      </c>
      <c r="J28" s="255">
        <f t="shared" si="0"/>
        <v>51247087</v>
      </c>
      <c r="K28" s="255">
        <f t="shared" si="1"/>
        <v>160855236</v>
      </c>
      <c r="L28" s="255">
        <f t="shared" si="2"/>
        <v>256679650</v>
      </c>
      <c r="M28" s="255">
        <f t="shared" si="3"/>
        <v>47425838</v>
      </c>
    </row>
    <row r="29" spans="1:13" ht="36" customHeight="1">
      <c r="A29" s="15" t="s">
        <v>2</v>
      </c>
      <c r="B29" s="11">
        <f aca="true" t="shared" si="10" ref="B29:I29">B18+B28</f>
        <v>140538565</v>
      </c>
      <c r="C29" s="11">
        <f t="shared" si="10"/>
        <v>266056620</v>
      </c>
      <c r="D29" s="11">
        <f t="shared" si="10"/>
        <v>372836132</v>
      </c>
      <c r="E29" s="11">
        <f t="shared" si="10"/>
        <v>138421347</v>
      </c>
      <c r="F29" s="11">
        <f t="shared" si="10"/>
        <v>38781717</v>
      </c>
      <c r="G29" s="11">
        <f t="shared" si="10"/>
        <v>40178000</v>
      </c>
      <c r="H29" s="11">
        <f t="shared" si="10"/>
        <v>43773481</v>
      </c>
      <c r="I29" s="11">
        <f t="shared" si="10"/>
        <v>43398265</v>
      </c>
      <c r="J29" s="10">
        <f t="shared" si="0"/>
        <v>179320282</v>
      </c>
      <c r="K29" s="10">
        <f t="shared" si="1"/>
        <v>306234620</v>
      </c>
      <c r="L29" s="10">
        <f t="shared" si="2"/>
        <v>416609613</v>
      </c>
      <c r="M29" s="10">
        <f t="shared" si="3"/>
        <v>181819612</v>
      </c>
    </row>
  </sheetData>
  <sheetProtection/>
  <mergeCells count="2">
    <mergeCell ref="A2:M2"/>
    <mergeCell ref="A1:M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&amp;C23. melléklet a  6/2019. (V.31.)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S29"/>
  <sheetViews>
    <sheetView view="pageLayout" workbookViewId="0" topLeftCell="A1">
      <selection activeCell="I29" sqref="A1:I29"/>
    </sheetView>
  </sheetViews>
  <sheetFormatPr defaultColWidth="9.140625" defaultRowHeight="12.75"/>
  <cols>
    <col min="1" max="1" width="46.28125" style="18" customWidth="1"/>
    <col min="2" max="2" width="16.57421875" style="18" customWidth="1"/>
    <col min="3" max="3" width="13.00390625" style="18" customWidth="1"/>
    <col min="4" max="4" width="18.140625" style="18" customWidth="1"/>
    <col min="5" max="5" width="16.28125" style="18" customWidth="1"/>
    <col min="6" max="6" width="17.421875" style="18" customWidth="1"/>
    <col min="7" max="7" width="22.28125" style="18" customWidth="1"/>
    <col min="8" max="8" width="22.140625" style="18" customWidth="1"/>
    <col min="9" max="9" width="21.7109375" style="18" customWidth="1"/>
    <col min="10" max="42" width="9.140625" style="105" customWidth="1"/>
    <col min="43" max="16384" width="9.140625" style="18" customWidth="1"/>
  </cols>
  <sheetData>
    <row r="1" spans="1:9" ht="13.5">
      <c r="A1" s="437" t="s">
        <v>89</v>
      </c>
      <c r="B1" s="409"/>
      <c r="C1" s="409"/>
      <c r="D1" s="409"/>
      <c r="E1" s="409"/>
      <c r="F1" s="409"/>
      <c r="G1" s="409"/>
      <c r="H1" s="409"/>
      <c r="I1" s="409"/>
    </row>
    <row r="2" spans="1:9" ht="13.5">
      <c r="A2" s="408" t="s">
        <v>938</v>
      </c>
      <c r="B2" s="409"/>
      <c r="C2" s="409"/>
      <c r="D2" s="409"/>
      <c r="E2" s="409"/>
      <c r="F2" s="409"/>
      <c r="G2" s="409"/>
      <c r="H2" s="409"/>
      <c r="I2" s="409"/>
    </row>
    <row r="3" spans="1:9" ht="15.75">
      <c r="A3" s="47"/>
      <c r="B3" s="48"/>
      <c r="C3" s="48"/>
      <c r="D3" s="48"/>
      <c r="E3" s="48"/>
      <c r="F3" s="48"/>
      <c r="G3" s="48"/>
      <c r="H3" s="48"/>
      <c r="I3" s="27"/>
    </row>
    <row r="4" spans="1:9" ht="24.75">
      <c r="A4" s="46" t="s">
        <v>42</v>
      </c>
      <c r="B4" s="49" t="s">
        <v>43</v>
      </c>
      <c r="C4" s="49" t="s">
        <v>44</v>
      </c>
      <c r="D4" s="49" t="s">
        <v>1114</v>
      </c>
      <c r="E4" s="49" t="s">
        <v>1036</v>
      </c>
      <c r="F4" s="49" t="s">
        <v>1115</v>
      </c>
      <c r="G4" s="49" t="s">
        <v>1116</v>
      </c>
      <c r="H4" s="49" t="s">
        <v>1117</v>
      </c>
      <c r="I4" s="49" t="s">
        <v>17</v>
      </c>
    </row>
    <row r="5" spans="1:9" ht="12.75">
      <c r="A5" s="32"/>
      <c r="B5" s="32"/>
      <c r="C5" s="29"/>
      <c r="D5" s="29"/>
      <c r="E5" s="29"/>
      <c r="F5" s="29"/>
      <c r="G5" s="29"/>
      <c r="H5" s="29"/>
      <c r="I5" s="29"/>
    </row>
    <row r="6" spans="1:9" ht="12.75">
      <c r="A6" s="32"/>
      <c r="B6" s="32"/>
      <c r="C6" s="29"/>
      <c r="D6" s="29"/>
      <c r="E6" s="29"/>
      <c r="F6" s="29"/>
      <c r="G6" s="29"/>
      <c r="H6" s="29"/>
      <c r="I6" s="29"/>
    </row>
    <row r="7" spans="1:9" ht="12.75">
      <c r="A7" s="32"/>
      <c r="B7" s="32"/>
      <c r="C7" s="29"/>
      <c r="D7" s="29"/>
      <c r="E7" s="29"/>
      <c r="F7" s="29"/>
      <c r="G7" s="29"/>
      <c r="H7" s="29"/>
      <c r="I7" s="29"/>
    </row>
    <row r="8" spans="1:9" ht="12.75">
      <c r="A8" s="32"/>
      <c r="B8" s="32"/>
      <c r="C8" s="29"/>
      <c r="D8" s="29"/>
      <c r="E8" s="29"/>
      <c r="F8" s="29"/>
      <c r="G8" s="29"/>
      <c r="H8" s="29"/>
      <c r="I8" s="29"/>
    </row>
    <row r="9" spans="1:9" ht="13.5">
      <c r="A9" s="50" t="s">
        <v>45</v>
      </c>
      <c r="B9" s="50"/>
      <c r="C9" s="31"/>
      <c r="D9" s="31"/>
      <c r="E9" s="31"/>
      <c r="F9" s="31"/>
      <c r="G9" s="31"/>
      <c r="H9" s="31"/>
      <c r="I9" s="31"/>
    </row>
    <row r="10" spans="1:9" ht="12.75">
      <c r="A10" s="32"/>
      <c r="B10" s="32"/>
      <c r="C10" s="29"/>
      <c r="D10" s="29"/>
      <c r="E10" s="29"/>
      <c r="F10" s="29"/>
      <c r="G10" s="29"/>
      <c r="H10" s="29"/>
      <c r="I10" s="29"/>
    </row>
    <row r="11" spans="1:9" ht="12.75">
      <c r="A11" s="32"/>
      <c r="B11" s="32"/>
      <c r="C11" s="29"/>
      <c r="D11" s="29"/>
      <c r="E11" s="29"/>
      <c r="F11" s="29"/>
      <c r="G11" s="29"/>
      <c r="H11" s="29"/>
      <c r="I11" s="29"/>
    </row>
    <row r="12" spans="1:9" ht="12.75">
      <c r="A12" s="32"/>
      <c r="B12" s="32"/>
      <c r="C12" s="29"/>
      <c r="D12" s="29"/>
      <c r="E12" s="29"/>
      <c r="F12" s="29"/>
      <c r="G12" s="29"/>
      <c r="H12" s="29"/>
      <c r="I12" s="29"/>
    </row>
    <row r="13" spans="1:9" ht="12.75">
      <c r="A13" s="32"/>
      <c r="B13" s="32"/>
      <c r="C13" s="29"/>
      <c r="D13" s="29"/>
      <c r="E13" s="29"/>
      <c r="F13" s="29"/>
      <c r="G13" s="29"/>
      <c r="H13" s="29"/>
      <c r="I13" s="29"/>
    </row>
    <row r="14" spans="1:9" ht="13.5">
      <c r="A14" s="50" t="s">
        <v>46</v>
      </c>
      <c r="B14" s="50"/>
      <c r="C14" s="31">
        <f>SUM(C15)</f>
        <v>0</v>
      </c>
      <c r="D14" s="31">
        <f aca="true" t="shared" si="0" ref="D14:I14">SUM(D15)</f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</row>
    <row r="15" spans="1:9" ht="15">
      <c r="A15" s="32"/>
      <c r="B15" s="32"/>
      <c r="C15" s="29"/>
      <c r="D15" s="29"/>
      <c r="E15" s="29"/>
      <c r="F15" s="29"/>
      <c r="G15" s="29"/>
      <c r="H15" s="29"/>
      <c r="I15" s="88">
        <f>SUM(C15:H15)</f>
        <v>0</v>
      </c>
    </row>
    <row r="16" spans="1:9" ht="12.75">
      <c r="A16" s="32"/>
      <c r="B16" s="32"/>
      <c r="C16" s="29"/>
      <c r="D16" s="29"/>
      <c r="E16" s="29"/>
      <c r="F16" s="29"/>
      <c r="G16" s="29"/>
      <c r="H16" s="29"/>
      <c r="I16" s="29"/>
    </row>
    <row r="17" spans="1:9" ht="12.75">
      <c r="A17" s="32"/>
      <c r="B17" s="32"/>
      <c r="C17" s="29"/>
      <c r="D17" s="29"/>
      <c r="E17" s="29"/>
      <c r="F17" s="29"/>
      <c r="G17" s="29"/>
      <c r="H17" s="29"/>
      <c r="I17" s="29"/>
    </row>
    <row r="18" spans="1:9" ht="12.75">
      <c r="A18" s="32"/>
      <c r="B18" s="32"/>
      <c r="C18" s="29"/>
      <c r="D18" s="29"/>
      <c r="E18" s="29"/>
      <c r="F18" s="29"/>
      <c r="G18" s="29"/>
      <c r="H18" s="29"/>
      <c r="I18" s="29"/>
    </row>
    <row r="19" spans="1:9" ht="13.5">
      <c r="A19" s="50" t="s">
        <v>47</v>
      </c>
      <c r="B19" s="50"/>
      <c r="C19" s="31">
        <f aca="true" t="shared" si="1" ref="C19:I19">SUM(C20:C21)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</row>
    <row r="20" spans="1:201" ht="15">
      <c r="A20" s="28"/>
      <c r="B20" s="28"/>
      <c r="C20" s="88"/>
      <c r="D20" s="88"/>
      <c r="E20" s="28"/>
      <c r="F20" s="28"/>
      <c r="G20" s="88"/>
      <c r="H20" s="88"/>
      <c r="I20" s="88">
        <f>SUM(C20:H20)</f>
        <v>0</v>
      </c>
      <c r="J20" s="106"/>
      <c r="K20" s="106"/>
      <c r="L20" s="107"/>
      <c r="M20" s="107"/>
      <c r="N20" s="106"/>
      <c r="O20" s="106"/>
      <c r="P20" s="107"/>
      <c r="Q20" s="107"/>
      <c r="R20" s="106"/>
      <c r="S20" s="106"/>
      <c r="T20" s="107"/>
      <c r="U20" s="107"/>
      <c r="V20" s="106"/>
      <c r="W20" s="106"/>
      <c r="X20" s="107"/>
      <c r="Y20" s="107"/>
      <c r="Z20" s="106"/>
      <c r="AA20" s="106"/>
      <c r="AB20" s="107"/>
      <c r="AC20" s="107"/>
      <c r="AD20" s="106"/>
      <c r="AE20" s="106"/>
      <c r="AF20" s="107"/>
      <c r="AG20" s="107"/>
      <c r="AH20" s="106"/>
      <c r="AI20" s="106"/>
      <c r="AJ20" s="107"/>
      <c r="AK20" s="107"/>
      <c r="AL20" s="106"/>
      <c r="AM20" s="106"/>
      <c r="AN20" s="107"/>
      <c r="AO20" s="107"/>
      <c r="AP20" s="106"/>
      <c r="AQ20" s="104"/>
      <c r="AR20" s="88"/>
      <c r="AS20" s="88"/>
      <c r="AT20" s="28"/>
      <c r="AU20" s="28"/>
      <c r="AV20" s="88"/>
      <c r="AW20" s="88"/>
      <c r="AX20" s="28"/>
      <c r="AY20" s="28"/>
      <c r="AZ20" s="88"/>
      <c r="BA20" s="88"/>
      <c r="BB20" s="28"/>
      <c r="BC20" s="28"/>
      <c r="BD20" s="88"/>
      <c r="BE20" s="88"/>
      <c r="BF20" s="28"/>
      <c r="BG20" s="28"/>
      <c r="BH20" s="88"/>
      <c r="BI20" s="88"/>
      <c r="BJ20" s="28"/>
      <c r="BK20" s="28"/>
      <c r="BL20" s="88"/>
      <c r="BM20" s="88"/>
      <c r="BN20" s="28"/>
      <c r="BO20" s="28"/>
      <c r="BP20" s="88"/>
      <c r="BQ20" s="88"/>
      <c r="BR20" s="28"/>
      <c r="BS20" s="28"/>
      <c r="BT20" s="88"/>
      <c r="BU20" s="88"/>
      <c r="BV20" s="28"/>
      <c r="BW20" s="28"/>
      <c r="BX20" s="88"/>
      <c r="BY20" s="88"/>
      <c r="BZ20" s="28" t="s">
        <v>90</v>
      </c>
      <c r="CA20" s="28">
        <v>2010</v>
      </c>
      <c r="CB20" s="88">
        <v>14367</v>
      </c>
      <c r="CC20" s="88">
        <v>9716</v>
      </c>
      <c r="CD20" s="28" t="s">
        <v>90</v>
      </c>
      <c r="CE20" s="28">
        <v>2010</v>
      </c>
      <c r="CF20" s="88">
        <v>14367</v>
      </c>
      <c r="CG20" s="88">
        <v>9716</v>
      </c>
      <c r="CH20" s="28" t="s">
        <v>90</v>
      </c>
      <c r="CI20" s="28">
        <v>2010</v>
      </c>
      <c r="CJ20" s="88">
        <v>14367</v>
      </c>
      <c r="CK20" s="88">
        <v>9716</v>
      </c>
      <c r="CL20" s="28" t="s">
        <v>90</v>
      </c>
      <c r="CM20" s="28">
        <v>2010</v>
      </c>
      <c r="CN20" s="88">
        <v>14367</v>
      </c>
      <c r="CO20" s="88">
        <v>9716</v>
      </c>
      <c r="CP20" s="28" t="s">
        <v>90</v>
      </c>
      <c r="CQ20" s="28">
        <v>2010</v>
      </c>
      <c r="CR20" s="88">
        <v>14367</v>
      </c>
      <c r="CS20" s="88">
        <v>9716</v>
      </c>
      <c r="CT20" s="28" t="s">
        <v>90</v>
      </c>
      <c r="CU20" s="28">
        <v>2010</v>
      </c>
      <c r="CV20" s="88">
        <v>14367</v>
      </c>
      <c r="CW20" s="88">
        <v>9716</v>
      </c>
      <c r="CX20" s="28" t="s">
        <v>90</v>
      </c>
      <c r="CY20" s="28">
        <v>2010</v>
      </c>
      <c r="CZ20" s="88">
        <v>14367</v>
      </c>
      <c r="DA20" s="88">
        <v>9716</v>
      </c>
      <c r="DB20" s="28" t="s">
        <v>90</v>
      </c>
      <c r="DC20" s="28">
        <v>2010</v>
      </c>
      <c r="DD20" s="88">
        <v>14367</v>
      </c>
      <c r="DE20" s="88">
        <v>9716</v>
      </c>
      <c r="DF20" s="28" t="s">
        <v>90</v>
      </c>
      <c r="DG20" s="28">
        <v>2010</v>
      </c>
      <c r="DH20" s="88">
        <v>14367</v>
      </c>
      <c r="DI20" s="88">
        <v>9716</v>
      </c>
      <c r="DJ20" s="28" t="s">
        <v>90</v>
      </c>
      <c r="DK20" s="28">
        <v>2010</v>
      </c>
      <c r="DL20" s="88">
        <v>14367</v>
      </c>
      <c r="DM20" s="88">
        <v>9716</v>
      </c>
      <c r="DN20" s="28" t="s">
        <v>90</v>
      </c>
      <c r="DO20" s="28">
        <v>2010</v>
      </c>
      <c r="DP20" s="88">
        <v>14367</v>
      </c>
      <c r="DQ20" s="88">
        <v>9716</v>
      </c>
      <c r="DR20" s="28" t="s">
        <v>90</v>
      </c>
      <c r="DS20" s="28">
        <v>2010</v>
      </c>
      <c r="DT20" s="88">
        <v>14367</v>
      </c>
      <c r="DU20" s="88">
        <v>9716</v>
      </c>
      <c r="DV20" s="28" t="s">
        <v>90</v>
      </c>
      <c r="DW20" s="28">
        <v>2010</v>
      </c>
      <c r="DX20" s="88">
        <v>14367</v>
      </c>
      <c r="DY20" s="88">
        <v>9716</v>
      </c>
      <c r="DZ20" s="28" t="s">
        <v>90</v>
      </c>
      <c r="EA20" s="28">
        <v>2010</v>
      </c>
      <c r="EB20" s="88">
        <v>14367</v>
      </c>
      <c r="EC20" s="88">
        <v>9716</v>
      </c>
      <c r="ED20" s="28" t="s">
        <v>90</v>
      </c>
      <c r="EE20" s="28">
        <v>2010</v>
      </c>
      <c r="EF20" s="88">
        <v>14367</v>
      </c>
      <c r="EG20" s="88">
        <v>9716</v>
      </c>
      <c r="EH20" s="28" t="s">
        <v>90</v>
      </c>
      <c r="EI20" s="28">
        <v>2010</v>
      </c>
      <c r="EJ20" s="88">
        <v>14367</v>
      </c>
      <c r="EK20" s="88">
        <v>9716</v>
      </c>
      <c r="EL20" s="28" t="s">
        <v>90</v>
      </c>
      <c r="EM20" s="28">
        <v>2010</v>
      </c>
      <c r="EN20" s="88">
        <v>14367</v>
      </c>
      <c r="EO20" s="88">
        <v>9716</v>
      </c>
      <c r="EP20" s="28" t="s">
        <v>90</v>
      </c>
      <c r="EQ20" s="28">
        <v>2010</v>
      </c>
      <c r="ER20" s="88">
        <v>14367</v>
      </c>
      <c r="ES20" s="88">
        <v>9716</v>
      </c>
      <c r="ET20" s="28" t="s">
        <v>90</v>
      </c>
      <c r="EU20" s="28">
        <v>2010</v>
      </c>
      <c r="EV20" s="88">
        <v>14367</v>
      </c>
      <c r="EW20" s="88">
        <v>9716</v>
      </c>
      <c r="EX20" s="28" t="s">
        <v>90</v>
      </c>
      <c r="EY20" s="28">
        <v>2010</v>
      </c>
      <c r="EZ20" s="88">
        <v>14367</v>
      </c>
      <c r="FA20" s="88">
        <v>9716</v>
      </c>
      <c r="FB20" s="28" t="s">
        <v>90</v>
      </c>
      <c r="FC20" s="28">
        <v>2010</v>
      </c>
      <c r="FD20" s="88">
        <v>14367</v>
      </c>
      <c r="FE20" s="88">
        <v>9716</v>
      </c>
      <c r="FF20" s="28" t="s">
        <v>90</v>
      </c>
      <c r="FG20" s="28">
        <v>2010</v>
      </c>
      <c r="FH20" s="88">
        <v>14367</v>
      </c>
      <c r="FI20" s="88">
        <v>9716</v>
      </c>
      <c r="FJ20" s="28" t="s">
        <v>90</v>
      </c>
      <c r="FK20" s="28">
        <v>2010</v>
      </c>
      <c r="FL20" s="88">
        <v>14367</v>
      </c>
      <c r="FM20" s="88">
        <v>9716</v>
      </c>
      <c r="FN20" s="28" t="s">
        <v>90</v>
      </c>
      <c r="FO20" s="28">
        <v>2010</v>
      </c>
      <c r="FP20" s="88">
        <v>14367</v>
      </c>
      <c r="FQ20" s="88">
        <v>9716</v>
      </c>
      <c r="FR20" s="28" t="s">
        <v>90</v>
      </c>
      <c r="FS20" s="28">
        <v>2010</v>
      </c>
      <c r="FT20" s="88">
        <v>14367</v>
      </c>
      <c r="FU20" s="88">
        <v>9716</v>
      </c>
      <c r="FV20" s="28" t="s">
        <v>90</v>
      </c>
      <c r="FW20" s="28">
        <v>2010</v>
      </c>
      <c r="FX20" s="88">
        <v>14367</v>
      </c>
      <c r="FY20" s="88">
        <v>9716</v>
      </c>
      <c r="FZ20" s="28" t="s">
        <v>90</v>
      </c>
      <c r="GA20" s="28">
        <v>2010</v>
      </c>
      <c r="GB20" s="88">
        <v>14367</v>
      </c>
      <c r="GC20" s="88">
        <v>9716</v>
      </c>
      <c r="GD20" s="28" t="s">
        <v>90</v>
      </c>
      <c r="GE20" s="28">
        <v>2010</v>
      </c>
      <c r="GF20" s="88">
        <v>14367</v>
      </c>
      <c r="GG20" s="88">
        <v>9716</v>
      </c>
      <c r="GH20" s="28" t="s">
        <v>90</v>
      </c>
      <c r="GI20" s="28">
        <v>2010</v>
      </c>
      <c r="GJ20" s="88">
        <v>14367</v>
      </c>
      <c r="GK20" s="88">
        <v>9716</v>
      </c>
      <c r="GL20" s="28" t="s">
        <v>90</v>
      </c>
      <c r="GM20" s="28">
        <v>2010</v>
      </c>
      <c r="GN20" s="88">
        <v>14367</v>
      </c>
      <c r="GO20" s="88">
        <v>9716</v>
      </c>
      <c r="GP20" s="28" t="s">
        <v>90</v>
      </c>
      <c r="GQ20" s="28">
        <v>2010</v>
      </c>
      <c r="GR20" s="88">
        <v>14367</v>
      </c>
      <c r="GS20" s="88">
        <v>9716</v>
      </c>
    </row>
    <row r="21" spans="1:42" s="85" customFormat="1" ht="15">
      <c r="A21" s="28"/>
      <c r="B21" s="28"/>
      <c r="C21" s="88"/>
      <c r="D21" s="88"/>
      <c r="E21" s="88"/>
      <c r="F21" s="88"/>
      <c r="G21" s="88"/>
      <c r="H21" s="88"/>
      <c r="I21" s="88">
        <f>SUM(C21:H21)</f>
        <v>0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</row>
    <row r="22" spans="1:9" ht="12.75">
      <c r="A22" s="32"/>
      <c r="B22" s="32"/>
      <c r="C22" s="29"/>
      <c r="D22" s="29"/>
      <c r="E22" s="29"/>
      <c r="F22" s="29"/>
      <c r="G22" s="29"/>
      <c r="H22" s="29"/>
      <c r="I22" s="29"/>
    </row>
    <row r="23" spans="1:9" ht="12.75">
      <c r="A23" s="32"/>
      <c r="B23" s="32"/>
      <c r="C23" s="29"/>
      <c r="D23" s="29"/>
      <c r="E23" s="29"/>
      <c r="F23" s="29"/>
      <c r="G23" s="29"/>
      <c r="H23" s="29"/>
      <c r="I23" s="29"/>
    </row>
    <row r="24" spans="1:9" ht="13.5">
      <c r="A24" s="50" t="s">
        <v>48</v>
      </c>
      <c r="B24" s="50"/>
      <c r="C24" s="31"/>
      <c r="D24" s="31">
        <f>SUM(D23)</f>
        <v>0</v>
      </c>
      <c r="E24" s="31"/>
      <c r="F24" s="31"/>
      <c r="G24" s="31"/>
      <c r="H24" s="31"/>
      <c r="I24" s="31"/>
    </row>
    <row r="25" spans="1:9" ht="13.5">
      <c r="A25" s="50"/>
      <c r="B25" s="50"/>
      <c r="C25" s="31">
        <v>0</v>
      </c>
      <c r="D25" s="31"/>
      <c r="E25" s="31">
        <v>0</v>
      </c>
      <c r="F25" s="31">
        <v>0</v>
      </c>
      <c r="G25" s="31">
        <v>0</v>
      </c>
      <c r="H25" s="31">
        <v>0</v>
      </c>
      <c r="I25" s="31">
        <f>SUM(C25:H25)</f>
        <v>0</v>
      </c>
    </row>
    <row r="26" spans="1:9" ht="13.5">
      <c r="A26" s="50"/>
      <c r="B26" s="50"/>
      <c r="C26" s="31"/>
      <c r="D26" s="31"/>
      <c r="E26" s="31"/>
      <c r="F26" s="31"/>
      <c r="G26" s="31"/>
      <c r="H26" s="31"/>
      <c r="I26" s="31"/>
    </row>
    <row r="27" spans="1:9" ht="13.5">
      <c r="A27" s="50"/>
      <c r="B27" s="50"/>
      <c r="C27" s="31"/>
      <c r="D27" s="31"/>
      <c r="E27" s="31"/>
      <c r="F27" s="31"/>
      <c r="G27" s="31"/>
      <c r="H27" s="31"/>
      <c r="I27" s="31"/>
    </row>
    <row r="28" spans="1:9" ht="13.5">
      <c r="A28" s="50"/>
      <c r="B28" s="50"/>
      <c r="C28" s="31"/>
      <c r="D28" s="31"/>
      <c r="E28" s="31"/>
      <c r="F28" s="31"/>
      <c r="G28" s="31"/>
      <c r="H28" s="31"/>
      <c r="I28" s="31"/>
    </row>
    <row r="29" spans="1:9" ht="15.75">
      <c r="A29" s="30" t="s">
        <v>49</v>
      </c>
      <c r="B29" s="32"/>
      <c r="C29" s="51">
        <f>C14+C19</f>
        <v>0</v>
      </c>
      <c r="D29" s="51">
        <v>0</v>
      </c>
      <c r="E29" s="51">
        <f>E14+E19</f>
        <v>0</v>
      </c>
      <c r="F29" s="51">
        <f>F14+F19</f>
        <v>0</v>
      </c>
      <c r="G29" s="51">
        <f>G14+G19</f>
        <v>0</v>
      </c>
      <c r="H29" s="51">
        <f>H14+H19</f>
        <v>0</v>
      </c>
      <c r="I29" s="51">
        <v>0</v>
      </c>
    </row>
  </sheetData>
  <sheetProtection/>
  <mergeCells count="2">
    <mergeCell ref="A2:I2"/>
    <mergeCell ref="A1:I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10" r:id="rId1"/>
  <headerFooter alignWithMargins="0">
    <oddHeader>&amp;C24. melléklet a 6/2019. (V.31.)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52"/>
  <sheetViews>
    <sheetView view="pageLayout" workbookViewId="0" topLeftCell="A1">
      <selection activeCell="D42" sqref="A1:D42"/>
    </sheetView>
  </sheetViews>
  <sheetFormatPr defaultColWidth="9.140625" defaultRowHeight="12.75"/>
  <cols>
    <col min="1" max="1" width="58.421875" style="2" customWidth="1"/>
    <col min="2" max="2" width="16.57421875" style="2" customWidth="1"/>
    <col min="3" max="3" width="13.00390625" style="2" customWidth="1"/>
    <col min="4" max="4" width="18.140625" style="2" customWidth="1"/>
    <col min="5" max="5" width="16.28125" style="2" customWidth="1"/>
    <col min="6" max="6" width="17.421875" style="2" customWidth="1"/>
    <col min="7" max="7" width="22.28125" style="2" customWidth="1"/>
    <col min="8" max="8" width="22.140625" style="2" customWidth="1"/>
    <col min="9" max="9" width="21.7109375" style="2" customWidth="1"/>
    <col min="10" max="16384" width="9.140625" style="2" customWidth="1"/>
  </cols>
  <sheetData>
    <row r="1" spans="1:4" ht="15.75">
      <c r="A1" s="408" t="s">
        <v>88</v>
      </c>
      <c r="B1" s="409"/>
      <c r="C1" s="409"/>
      <c r="D1" s="409"/>
    </row>
    <row r="2" spans="1:4" ht="15.75">
      <c r="A2" s="408" t="s">
        <v>938</v>
      </c>
      <c r="B2" s="409"/>
      <c r="C2" s="409"/>
      <c r="D2" s="409"/>
    </row>
    <row r="3" spans="1:4" ht="15.75">
      <c r="A3" s="112"/>
      <c r="B3" s="111"/>
      <c r="C3" s="111"/>
      <c r="D3" s="111"/>
    </row>
    <row r="4" ht="16.5" thickBot="1"/>
    <row r="5" spans="1:4" ht="47.25">
      <c r="A5" s="59" t="s">
        <v>50</v>
      </c>
      <c r="B5" s="60" t="s">
        <v>51</v>
      </c>
      <c r="C5" s="60" t="s">
        <v>52</v>
      </c>
      <c r="D5" s="61" t="s">
        <v>53</v>
      </c>
    </row>
    <row r="6" spans="1:4" ht="45">
      <c r="A6" s="62" t="s">
        <v>54</v>
      </c>
      <c r="B6" s="63">
        <v>2845001</v>
      </c>
      <c r="C6" s="63">
        <v>1155501</v>
      </c>
      <c r="D6" s="108" t="s">
        <v>105</v>
      </c>
    </row>
    <row r="7" spans="1:4" ht="15.75">
      <c r="A7" s="62" t="s">
        <v>55</v>
      </c>
      <c r="B7" s="63"/>
      <c r="C7" s="63"/>
      <c r="D7" s="64"/>
    </row>
    <row r="8" spans="1:4" ht="15.75">
      <c r="A8" s="62" t="s">
        <v>56</v>
      </c>
      <c r="B8" s="63"/>
      <c r="C8" s="63"/>
      <c r="D8" s="64"/>
    </row>
    <row r="9" spans="1:4" ht="15.75">
      <c r="A9" s="65" t="s">
        <v>57</v>
      </c>
      <c r="B9" s="63"/>
      <c r="C9" s="63"/>
      <c r="D9" s="64"/>
    </row>
    <row r="10" spans="1:4" ht="15.75">
      <c r="A10" s="62"/>
      <c r="B10" s="63"/>
      <c r="C10" s="63"/>
      <c r="D10" s="64"/>
    </row>
    <row r="11" spans="1:4" ht="15.75">
      <c r="A11" s="62"/>
      <c r="B11" s="63"/>
      <c r="C11" s="63"/>
      <c r="D11" s="64"/>
    </row>
    <row r="12" spans="1:4" ht="15.75">
      <c r="A12" s="66"/>
      <c r="B12" s="63"/>
      <c r="C12" s="63"/>
      <c r="D12" s="64"/>
    </row>
    <row r="13" spans="1:4" ht="16.5" thickBot="1">
      <c r="A13" s="52" t="s">
        <v>58</v>
      </c>
      <c r="B13" s="53">
        <f>SUM(B6:B12)</f>
        <v>2845001</v>
      </c>
      <c r="C13" s="53">
        <f>SUM(C6:C12)</f>
        <v>1155501</v>
      </c>
      <c r="D13" s="54"/>
    </row>
    <row r="14" spans="1:4" ht="16.5" thickBot="1">
      <c r="A14" s="441"/>
      <c r="B14" s="442"/>
      <c r="C14" s="442"/>
      <c r="D14" s="443"/>
    </row>
    <row r="15" spans="1:4" ht="47.25">
      <c r="A15" s="59" t="s">
        <v>59</v>
      </c>
      <c r="B15" s="67" t="s">
        <v>51</v>
      </c>
      <c r="C15" s="60" t="s">
        <v>52</v>
      </c>
      <c r="D15" s="68" t="s">
        <v>53</v>
      </c>
    </row>
    <row r="16" spans="1:4" ht="15.75">
      <c r="A16" s="69"/>
      <c r="B16" s="70"/>
      <c r="C16" s="70"/>
      <c r="D16" s="71"/>
    </row>
    <row r="17" spans="1:4" ht="15.75">
      <c r="A17" s="69"/>
      <c r="B17" s="70"/>
      <c r="C17" s="70"/>
      <c r="D17" s="71"/>
    </row>
    <row r="18" spans="1:4" ht="15.75">
      <c r="A18" s="72"/>
      <c r="B18" s="63"/>
      <c r="C18" s="63"/>
      <c r="D18" s="64"/>
    </row>
    <row r="19" spans="1:4" ht="15.75">
      <c r="A19" s="72"/>
      <c r="B19" s="63"/>
      <c r="C19" s="63"/>
      <c r="D19" s="64"/>
    </row>
    <row r="20" spans="1:4" ht="16.5" thickBot="1">
      <c r="A20" s="52" t="s">
        <v>60</v>
      </c>
      <c r="B20" s="53">
        <f>SUM(B16:B19)</f>
        <v>0</v>
      </c>
      <c r="C20" s="53">
        <f>SUM(C16:C19)</f>
        <v>0</v>
      </c>
      <c r="D20" s="54"/>
    </row>
    <row r="21" spans="1:4" ht="16.5" thickBot="1">
      <c r="A21" s="441"/>
      <c r="B21" s="442"/>
      <c r="C21" s="442"/>
      <c r="D21" s="443"/>
    </row>
    <row r="22" spans="1:4" ht="47.25">
      <c r="A22" s="59" t="s">
        <v>61</v>
      </c>
      <c r="B22" s="67" t="s">
        <v>51</v>
      </c>
      <c r="C22" s="60" t="s">
        <v>52</v>
      </c>
      <c r="D22" s="68" t="s">
        <v>53</v>
      </c>
    </row>
    <row r="23" spans="1:4" ht="15.75">
      <c r="A23" s="73"/>
      <c r="B23" s="63"/>
      <c r="C23" s="63"/>
      <c r="D23" s="64"/>
    </row>
    <row r="24" spans="1:4" ht="15.75">
      <c r="A24" s="73"/>
      <c r="B24" s="63"/>
      <c r="C24" s="63"/>
      <c r="D24" s="64"/>
    </row>
    <row r="25" spans="1:4" ht="15.75">
      <c r="A25" s="72"/>
      <c r="B25" s="63"/>
      <c r="C25" s="63"/>
      <c r="D25" s="64"/>
    </row>
    <row r="26" spans="1:4" ht="15.75">
      <c r="A26" s="72"/>
      <c r="B26" s="63"/>
      <c r="C26" s="63"/>
      <c r="D26" s="64"/>
    </row>
    <row r="27" spans="1:4" ht="16.5" thickBot="1">
      <c r="A27" s="52" t="s">
        <v>62</v>
      </c>
      <c r="B27" s="53">
        <f>SUM(B23:B26)</f>
        <v>0</v>
      </c>
      <c r="C27" s="53">
        <f>SUM(C23:C26)</f>
        <v>0</v>
      </c>
      <c r="D27" s="55"/>
    </row>
    <row r="28" spans="1:4" ht="16.5" thickBot="1">
      <c r="A28" s="438"/>
      <c r="B28" s="439"/>
      <c r="C28" s="439"/>
      <c r="D28" s="440"/>
    </row>
    <row r="29" spans="1:4" ht="47.25">
      <c r="A29" s="74" t="s">
        <v>63</v>
      </c>
      <c r="B29" s="67" t="s">
        <v>51</v>
      </c>
      <c r="C29" s="60" t="s">
        <v>52</v>
      </c>
      <c r="D29" s="68" t="s">
        <v>53</v>
      </c>
    </row>
    <row r="30" spans="1:4" ht="15.75">
      <c r="A30" s="56"/>
      <c r="B30" s="57"/>
      <c r="C30" s="57"/>
      <c r="D30" s="58"/>
    </row>
    <row r="31" spans="1:4" ht="15.75">
      <c r="A31" s="56"/>
      <c r="B31" s="57"/>
      <c r="C31" s="57"/>
      <c r="D31" s="58"/>
    </row>
    <row r="32" spans="1:4" ht="15.75">
      <c r="A32" s="56"/>
      <c r="B32" s="57"/>
      <c r="C32" s="57"/>
      <c r="D32" s="58"/>
    </row>
    <row r="33" spans="1:4" ht="15.75">
      <c r="A33" s="56"/>
      <c r="B33" s="57"/>
      <c r="C33" s="57"/>
      <c r="D33" s="58"/>
    </row>
    <row r="34" spans="1:4" ht="16.5" thickBot="1">
      <c r="A34" s="52" t="s">
        <v>64</v>
      </c>
      <c r="B34" s="53">
        <f>SUM(B30:B33)</f>
        <v>0</v>
      </c>
      <c r="C34" s="53">
        <f>SUM(C30:C33)</f>
        <v>0</v>
      </c>
      <c r="D34" s="55"/>
    </row>
    <row r="35" spans="1:4" ht="16.5" thickBot="1">
      <c r="A35" s="441"/>
      <c r="B35" s="442"/>
      <c r="C35" s="442"/>
      <c r="D35" s="443"/>
    </row>
    <row r="36" spans="1:4" ht="47.25">
      <c r="A36" s="59" t="s">
        <v>65</v>
      </c>
      <c r="B36" s="67" t="s">
        <v>51</v>
      </c>
      <c r="C36" s="60" t="s">
        <v>52</v>
      </c>
      <c r="D36" s="68" t="s">
        <v>53</v>
      </c>
    </row>
    <row r="37" spans="1:4" ht="15.75">
      <c r="A37" s="72" t="s">
        <v>66</v>
      </c>
      <c r="B37" s="63"/>
      <c r="C37" s="63"/>
      <c r="D37" s="64"/>
    </row>
    <row r="38" spans="1:4" ht="15.75">
      <c r="A38" s="72" t="s">
        <v>67</v>
      </c>
      <c r="B38" s="63"/>
      <c r="C38" s="63"/>
      <c r="D38" s="64"/>
    </row>
    <row r="39" spans="1:4" ht="15.75">
      <c r="A39" s="72"/>
      <c r="B39" s="63"/>
      <c r="C39" s="63"/>
      <c r="D39" s="64"/>
    </row>
    <row r="40" spans="1:4" ht="15.75">
      <c r="A40" s="72"/>
      <c r="B40" s="63"/>
      <c r="C40" s="63"/>
      <c r="D40" s="64"/>
    </row>
    <row r="41" spans="1:4" ht="16.5" thickBot="1">
      <c r="A41" s="52" t="s">
        <v>68</v>
      </c>
      <c r="B41" s="53">
        <f>SUM(B37:B40)</f>
        <v>0</v>
      </c>
      <c r="C41" s="53">
        <f>SUM(C37:C40)</f>
        <v>0</v>
      </c>
      <c r="D41" s="54"/>
    </row>
    <row r="42" spans="1:4" ht="26.25" customHeight="1">
      <c r="A42" s="75" t="s">
        <v>49</v>
      </c>
      <c r="B42" s="76">
        <f>SUM(B13,B20,B27,B34,B41)</f>
        <v>2845001</v>
      </c>
      <c r="C42" s="76">
        <f>SUM(C13,C20,C27,C34,C41)</f>
        <v>1155501</v>
      </c>
      <c r="D42" s="76"/>
    </row>
    <row r="43" spans="1:4" ht="15.75">
      <c r="A43" s="25"/>
      <c r="B43" s="25"/>
      <c r="C43" s="25"/>
      <c r="D43" s="25"/>
    </row>
    <row r="44" spans="1:4" ht="29.25" customHeight="1" hidden="1">
      <c r="A44" s="1" t="s">
        <v>69</v>
      </c>
      <c r="B44" s="25"/>
      <c r="C44" s="25"/>
      <c r="D44" s="25"/>
    </row>
    <row r="48" ht="15.75">
      <c r="A48" s="77"/>
    </row>
    <row r="49" ht="15.75">
      <c r="A49" s="77"/>
    </row>
    <row r="50" ht="15.75">
      <c r="A50" s="77"/>
    </row>
    <row r="51" ht="15.75">
      <c r="A51" s="77"/>
    </row>
    <row r="52" ht="15.75">
      <c r="A52" s="77"/>
    </row>
  </sheetData>
  <sheetProtection/>
  <mergeCells count="6">
    <mergeCell ref="A28:D28"/>
    <mergeCell ref="A35:D35"/>
    <mergeCell ref="A2:D2"/>
    <mergeCell ref="A1:D1"/>
    <mergeCell ref="A14:D14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&amp;C25. melléklet a 6/2019. (V.31)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79.7109375" style="85" customWidth="1"/>
    <col min="2" max="2" width="9.140625" style="85" customWidth="1"/>
    <col min="3" max="3" width="10.28125" style="85" customWidth="1"/>
    <col min="4" max="5" width="12.57421875" style="85" customWidth="1"/>
    <col min="6" max="6" width="10.00390625" style="85" customWidth="1"/>
    <col min="7" max="7" width="11.28125" style="85" customWidth="1"/>
    <col min="8" max="9" width="10.421875" style="85" customWidth="1"/>
    <col min="10" max="10" width="15.28125" style="85" customWidth="1"/>
    <col min="11" max="11" width="16.140625" style="85" customWidth="1"/>
    <col min="12" max="12" width="12.140625" style="85" customWidth="1"/>
    <col min="13" max="13" width="14.140625" style="85" customWidth="1"/>
    <col min="14" max="14" width="14.00390625" style="85" customWidth="1"/>
    <col min="15" max="15" width="21.140625" style="309" customWidth="1"/>
    <col min="16" max="16" width="0" style="85" hidden="1" customWidth="1"/>
    <col min="17" max="17" width="10.57421875" style="95" hidden="1" customWidth="1"/>
    <col min="18" max="16384" width="9.140625" style="85" customWidth="1"/>
  </cols>
  <sheetData>
    <row r="1" spans="1:6" ht="15" hidden="1">
      <c r="A1" s="308" t="s">
        <v>597</v>
      </c>
      <c r="B1" s="314"/>
      <c r="C1" s="314"/>
      <c r="D1" s="314"/>
      <c r="E1" s="314"/>
      <c r="F1" s="314"/>
    </row>
    <row r="2" spans="1:15" ht="26.25" customHeight="1">
      <c r="A2" s="425" t="s">
        <v>942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ht="15">
      <c r="A3" s="174"/>
    </row>
    <row r="4" ht="15">
      <c r="A4" s="174" t="s">
        <v>598</v>
      </c>
    </row>
    <row r="5" spans="1:17" ht="28.5">
      <c r="A5" s="315" t="s">
        <v>430</v>
      </c>
      <c r="B5" s="316" t="s">
        <v>431</v>
      </c>
      <c r="C5" s="310" t="s">
        <v>599</v>
      </c>
      <c r="D5" s="310" t="s">
        <v>600</v>
      </c>
      <c r="E5" s="310" t="s">
        <v>601</v>
      </c>
      <c r="F5" s="310" t="s">
        <v>602</v>
      </c>
      <c r="G5" s="310" t="s">
        <v>603</v>
      </c>
      <c r="H5" s="310" t="s">
        <v>604</v>
      </c>
      <c r="I5" s="310" t="s">
        <v>605</v>
      </c>
      <c r="J5" s="310" t="s">
        <v>606</v>
      </c>
      <c r="K5" s="310" t="s">
        <v>607</v>
      </c>
      <c r="L5" s="310" t="s">
        <v>608</v>
      </c>
      <c r="M5" s="310" t="s">
        <v>609</v>
      </c>
      <c r="N5" s="310" t="s">
        <v>610</v>
      </c>
      <c r="O5" s="311" t="s">
        <v>611</v>
      </c>
      <c r="P5" s="174"/>
      <c r="Q5" s="189" t="s">
        <v>612</v>
      </c>
    </row>
    <row r="6" spans="1:17" ht="15">
      <c r="A6" s="317" t="s">
        <v>613</v>
      </c>
      <c r="B6" s="318" t="s">
        <v>614</v>
      </c>
      <c r="C6" s="202">
        <v>1750729</v>
      </c>
      <c r="D6" s="202">
        <v>1744000</v>
      </c>
      <c r="E6" s="202">
        <v>1744000</v>
      </c>
      <c r="F6" s="202">
        <v>1744000</v>
      </c>
      <c r="G6" s="202">
        <v>1744000</v>
      </c>
      <c r="H6" s="202">
        <v>1744000</v>
      </c>
      <c r="I6" s="202">
        <v>1744000</v>
      </c>
      <c r="J6" s="202">
        <v>1744000</v>
      </c>
      <c r="K6" s="202">
        <v>1744000</v>
      </c>
      <c r="L6" s="202">
        <v>1744000</v>
      </c>
      <c r="M6" s="202">
        <v>1744000</v>
      </c>
      <c r="N6" s="202">
        <v>1744000</v>
      </c>
      <c r="O6" s="177">
        <f>SUM(C6:N6)</f>
        <v>20934729</v>
      </c>
      <c r="P6" s="174">
        <v>14108</v>
      </c>
      <c r="Q6" s="189">
        <f>O6-P6</f>
        <v>20920621</v>
      </c>
    </row>
    <row r="7" spans="1:17" ht="15">
      <c r="A7" s="317" t="s">
        <v>615</v>
      </c>
      <c r="B7" s="319" t="s">
        <v>616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177">
        <f aca="true" t="shared" si="0" ref="O7:O70">SUM(C7:N7)</f>
        <v>0</v>
      </c>
      <c r="P7" s="174"/>
      <c r="Q7" s="189">
        <f aca="true" t="shared" si="1" ref="Q7:Q70">O7-P7</f>
        <v>0</v>
      </c>
    </row>
    <row r="8" spans="1:17" ht="15">
      <c r="A8" s="317" t="s">
        <v>617</v>
      </c>
      <c r="B8" s="319" t="s">
        <v>618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77">
        <f t="shared" si="0"/>
        <v>0</v>
      </c>
      <c r="P8" s="174"/>
      <c r="Q8" s="189">
        <f t="shared" si="1"/>
        <v>0</v>
      </c>
    </row>
    <row r="9" spans="1:17" ht="15">
      <c r="A9" s="320" t="s">
        <v>619</v>
      </c>
      <c r="B9" s="319" t="s">
        <v>620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77">
        <f t="shared" si="0"/>
        <v>0</v>
      </c>
      <c r="P9" s="174"/>
      <c r="Q9" s="189">
        <f t="shared" si="1"/>
        <v>0</v>
      </c>
    </row>
    <row r="10" spans="1:17" ht="15">
      <c r="A10" s="320" t="s">
        <v>621</v>
      </c>
      <c r="B10" s="319" t="s">
        <v>622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177">
        <f t="shared" si="0"/>
        <v>0</v>
      </c>
      <c r="P10" s="174"/>
      <c r="Q10" s="189">
        <f t="shared" si="1"/>
        <v>0</v>
      </c>
    </row>
    <row r="11" spans="1:17" ht="15">
      <c r="A11" s="320" t="s">
        <v>623</v>
      </c>
      <c r="B11" s="319" t="s">
        <v>624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177">
        <f t="shared" si="0"/>
        <v>0</v>
      </c>
      <c r="P11" s="174"/>
      <c r="Q11" s="189">
        <f t="shared" si="1"/>
        <v>0</v>
      </c>
    </row>
    <row r="12" spans="1:17" ht="15">
      <c r="A12" s="320" t="s">
        <v>625</v>
      </c>
      <c r="B12" s="319" t="s">
        <v>626</v>
      </c>
      <c r="C12" s="202"/>
      <c r="D12" s="202"/>
      <c r="E12" s="202"/>
      <c r="F12" s="202">
        <v>400000</v>
      </c>
      <c r="G12" s="202"/>
      <c r="H12" s="202"/>
      <c r="I12" s="202"/>
      <c r="J12" s="202"/>
      <c r="K12" s="202"/>
      <c r="L12" s="202"/>
      <c r="M12" s="202"/>
      <c r="N12" s="202"/>
      <c r="O12" s="177">
        <f t="shared" si="0"/>
        <v>400000</v>
      </c>
      <c r="P12" s="174">
        <v>288</v>
      </c>
      <c r="Q12" s="189">
        <f t="shared" si="1"/>
        <v>399712</v>
      </c>
    </row>
    <row r="13" spans="1:17" ht="15">
      <c r="A13" s="320" t="s">
        <v>627</v>
      </c>
      <c r="B13" s="319" t="s">
        <v>628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177">
        <f t="shared" si="0"/>
        <v>0</v>
      </c>
      <c r="P13" s="174"/>
      <c r="Q13" s="189">
        <f t="shared" si="1"/>
        <v>0</v>
      </c>
    </row>
    <row r="14" spans="1:17" ht="15">
      <c r="A14" s="321" t="s">
        <v>629</v>
      </c>
      <c r="B14" s="319" t="s">
        <v>630</v>
      </c>
      <c r="C14" s="202">
        <v>37500</v>
      </c>
      <c r="D14" s="202">
        <v>37500</v>
      </c>
      <c r="E14" s="202">
        <v>37500</v>
      </c>
      <c r="F14" s="202">
        <v>37500</v>
      </c>
      <c r="G14" s="202">
        <v>37500</v>
      </c>
      <c r="H14" s="202">
        <v>37500</v>
      </c>
      <c r="I14" s="202">
        <v>37500</v>
      </c>
      <c r="J14" s="202">
        <v>37500</v>
      </c>
      <c r="K14" s="202">
        <v>37500</v>
      </c>
      <c r="L14" s="202">
        <v>37500</v>
      </c>
      <c r="M14" s="202">
        <v>37500</v>
      </c>
      <c r="N14" s="202">
        <v>37500</v>
      </c>
      <c r="O14" s="177">
        <f t="shared" si="0"/>
        <v>450000</v>
      </c>
      <c r="P14" s="174">
        <v>40</v>
      </c>
      <c r="Q14" s="189">
        <f t="shared" si="1"/>
        <v>449960</v>
      </c>
    </row>
    <row r="15" spans="1:17" ht="15">
      <c r="A15" s="321" t="s">
        <v>631</v>
      </c>
      <c r="B15" s="319" t="s">
        <v>632</v>
      </c>
      <c r="C15" s="202"/>
      <c r="D15" s="202"/>
      <c r="E15" s="202"/>
      <c r="F15" s="202">
        <v>48000</v>
      </c>
      <c r="G15" s="202"/>
      <c r="H15" s="202"/>
      <c r="I15" s="202"/>
      <c r="J15" s="202"/>
      <c r="K15" s="202"/>
      <c r="L15" s="202"/>
      <c r="M15" s="202"/>
      <c r="N15" s="202"/>
      <c r="O15" s="177">
        <f t="shared" si="0"/>
        <v>48000</v>
      </c>
      <c r="P15" s="174">
        <v>36</v>
      </c>
      <c r="Q15" s="189">
        <f t="shared" si="1"/>
        <v>47964</v>
      </c>
    </row>
    <row r="16" spans="1:17" ht="15">
      <c r="A16" s="321" t="s">
        <v>633</v>
      </c>
      <c r="B16" s="319" t="s">
        <v>634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177">
        <f t="shared" si="0"/>
        <v>0</v>
      </c>
      <c r="P16" s="174"/>
      <c r="Q16" s="189">
        <f t="shared" si="1"/>
        <v>0</v>
      </c>
    </row>
    <row r="17" spans="1:17" ht="15">
      <c r="A17" s="321" t="s">
        <v>635</v>
      </c>
      <c r="B17" s="319" t="s">
        <v>636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177">
        <f t="shared" si="0"/>
        <v>0</v>
      </c>
      <c r="P17" s="174"/>
      <c r="Q17" s="189">
        <f t="shared" si="1"/>
        <v>0</v>
      </c>
    </row>
    <row r="18" spans="1:17" ht="15">
      <c r="A18" s="321" t="s">
        <v>637</v>
      </c>
      <c r="B18" s="319" t="s">
        <v>638</v>
      </c>
      <c r="C18" s="202">
        <v>18000</v>
      </c>
      <c r="D18" s="202">
        <v>8000</v>
      </c>
      <c r="E18" s="202">
        <v>8000</v>
      </c>
      <c r="F18" s="202">
        <v>8000</v>
      </c>
      <c r="G18" s="202">
        <v>8000</v>
      </c>
      <c r="H18" s="202">
        <v>8000</v>
      </c>
      <c r="I18" s="202">
        <v>8000</v>
      </c>
      <c r="J18" s="202">
        <v>8000</v>
      </c>
      <c r="K18" s="202">
        <v>8000</v>
      </c>
      <c r="L18" s="202">
        <v>8000</v>
      </c>
      <c r="M18" s="202">
        <v>8000</v>
      </c>
      <c r="N18" s="202">
        <v>8000</v>
      </c>
      <c r="O18" s="177">
        <f t="shared" si="0"/>
        <v>106000</v>
      </c>
      <c r="P18" s="174">
        <v>456</v>
      </c>
      <c r="Q18" s="189">
        <f t="shared" si="1"/>
        <v>105544</v>
      </c>
    </row>
    <row r="19" spans="1:17" ht="15">
      <c r="A19" s="215" t="s">
        <v>639</v>
      </c>
      <c r="B19" s="216" t="s">
        <v>640</v>
      </c>
      <c r="C19" s="177">
        <f>SUM(C6:C18)</f>
        <v>1806229</v>
      </c>
      <c r="D19" s="177">
        <f aca="true" t="shared" si="2" ref="D19:N19">SUM(D6:D18)</f>
        <v>1789500</v>
      </c>
      <c r="E19" s="177">
        <f t="shared" si="2"/>
        <v>1789500</v>
      </c>
      <c r="F19" s="177">
        <f t="shared" si="2"/>
        <v>2237500</v>
      </c>
      <c r="G19" s="177">
        <f t="shared" si="2"/>
        <v>1789500</v>
      </c>
      <c r="H19" s="177">
        <f t="shared" si="2"/>
        <v>1789500</v>
      </c>
      <c r="I19" s="177">
        <f t="shared" si="2"/>
        <v>1789500</v>
      </c>
      <c r="J19" s="177">
        <f t="shared" si="2"/>
        <v>1789500</v>
      </c>
      <c r="K19" s="177">
        <f t="shared" si="2"/>
        <v>1789500</v>
      </c>
      <c r="L19" s="177">
        <f t="shared" si="2"/>
        <v>1789500</v>
      </c>
      <c r="M19" s="177">
        <f t="shared" si="2"/>
        <v>1789500</v>
      </c>
      <c r="N19" s="177">
        <f t="shared" si="2"/>
        <v>1789500</v>
      </c>
      <c r="O19" s="177">
        <f t="shared" si="0"/>
        <v>21938729</v>
      </c>
      <c r="P19" s="174">
        <v>14928</v>
      </c>
      <c r="Q19" s="189">
        <f t="shared" si="1"/>
        <v>21923801</v>
      </c>
    </row>
    <row r="20" spans="1:17" ht="15">
      <c r="A20" s="321" t="s">
        <v>641</v>
      </c>
      <c r="B20" s="319" t="s">
        <v>642</v>
      </c>
      <c r="C20" s="202">
        <v>605000</v>
      </c>
      <c r="D20" s="202">
        <v>605000</v>
      </c>
      <c r="E20" s="202">
        <v>605000</v>
      </c>
      <c r="F20" s="202">
        <v>610000</v>
      </c>
      <c r="G20" s="202">
        <v>605000</v>
      </c>
      <c r="H20" s="202">
        <v>605000</v>
      </c>
      <c r="I20" s="202">
        <v>605000</v>
      </c>
      <c r="J20" s="202">
        <v>605000</v>
      </c>
      <c r="K20" s="202">
        <v>605000</v>
      </c>
      <c r="L20" s="202">
        <v>605000</v>
      </c>
      <c r="M20" s="202">
        <v>605000</v>
      </c>
      <c r="N20" s="202">
        <v>605000</v>
      </c>
      <c r="O20" s="177">
        <f t="shared" si="0"/>
        <v>7265000</v>
      </c>
      <c r="P20" s="174">
        <v>6381</v>
      </c>
      <c r="Q20" s="189">
        <f t="shared" si="1"/>
        <v>7258619</v>
      </c>
    </row>
    <row r="21" spans="1:17" ht="30">
      <c r="A21" s="321" t="s">
        <v>643</v>
      </c>
      <c r="B21" s="319" t="s">
        <v>644</v>
      </c>
      <c r="C21" s="202">
        <v>252000</v>
      </c>
      <c r="D21" s="202"/>
      <c r="E21" s="202"/>
      <c r="F21" s="202"/>
      <c r="G21" s="202"/>
      <c r="H21" s="202"/>
      <c r="I21" s="202">
        <v>300000</v>
      </c>
      <c r="J21" s="202"/>
      <c r="K21" s="202"/>
      <c r="L21" s="202"/>
      <c r="M21" s="202"/>
      <c r="N21" s="202"/>
      <c r="O21" s="177">
        <f t="shared" si="0"/>
        <v>552000</v>
      </c>
      <c r="P21" s="174"/>
      <c r="Q21" s="189">
        <f t="shared" si="1"/>
        <v>552000</v>
      </c>
    </row>
    <row r="22" spans="1:17" ht="15">
      <c r="A22" s="322" t="s">
        <v>645</v>
      </c>
      <c r="B22" s="319" t="s">
        <v>646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77">
        <f t="shared" si="0"/>
        <v>0</v>
      </c>
      <c r="P22" s="174">
        <v>150</v>
      </c>
      <c r="Q22" s="189">
        <f t="shared" si="1"/>
        <v>-150</v>
      </c>
    </row>
    <row r="23" spans="1:17" ht="15">
      <c r="A23" s="217" t="s">
        <v>647</v>
      </c>
      <c r="B23" s="216" t="s">
        <v>648</v>
      </c>
      <c r="C23" s="177">
        <f>SUM(C20:C22)</f>
        <v>857000</v>
      </c>
      <c r="D23" s="177">
        <f aca="true" t="shared" si="3" ref="D23:N23">SUM(D20:D22)</f>
        <v>605000</v>
      </c>
      <c r="E23" s="177">
        <f t="shared" si="3"/>
        <v>605000</v>
      </c>
      <c r="F23" s="177">
        <f t="shared" si="3"/>
        <v>610000</v>
      </c>
      <c r="G23" s="177">
        <f t="shared" si="3"/>
        <v>605000</v>
      </c>
      <c r="H23" s="177">
        <f t="shared" si="3"/>
        <v>605000</v>
      </c>
      <c r="I23" s="177">
        <f t="shared" si="3"/>
        <v>905000</v>
      </c>
      <c r="J23" s="177">
        <f t="shared" si="3"/>
        <v>605000</v>
      </c>
      <c r="K23" s="177">
        <f t="shared" si="3"/>
        <v>605000</v>
      </c>
      <c r="L23" s="177">
        <f t="shared" si="3"/>
        <v>605000</v>
      </c>
      <c r="M23" s="177">
        <f t="shared" si="3"/>
        <v>605000</v>
      </c>
      <c r="N23" s="177">
        <f t="shared" si="3"/>
        <v>605000</v>
      </c>
      <c r="O23" s="177">
        <f t="shared" si="0"/>
        <v>7817000</v>
      </c>
      <c r="P23" s="174">
        <v>6531</v>
      </c>
      <c r="Q23" s="189">
        <f t="shared" si="1"/>
        <v>7810469</v>
      </c>
    </row>
    <row r="24" spans="1:17" ht="15">
      <c r="A24" s="215" t="s">
        <v>432</v>
      </c>
      <c r="B24" s="216" t="s">
        <v>433</v>
      </c>
      <c r="C24" s="177">
        <f>C23+C19</f>
        <v>2663229</v>
      </c>
      <c r="D24" s="177">
        <f aca="true" t="shared" si="4" ref="D24:N24">D23+D19</f>
        <v>2394500</v>
      </c>
      <c r="E24" s="177">
        <f t="shared" si="4"/>
        <v>2394500</v>
      </c>
      <c r="F24" s="177">
        <f t="shared" si="4"/>
        <v>2847500</v>
      </c>
      <c r="G24" s="177">
        <f t="shared" si="4"/>
        <v>2394500</v>
      </c>
      <c r="H24" s="177">
        <f t="shared" si="4"/>
        <v>2394500</v>
      </c>
      <c r="I24" s="177">
        <f t="shared" si="4"/>
        <v>2694500</v>
      </c>
      <c r="J24" s="177">
        <f t="shared" si="4"/>
        <v>2394500</v>
      </c>
      <c r="K24" s="177">
        <f t="shared" si="4"/>
        <v>2394500</v>
      </c>
      <c r="L24" s="177">
        <f t="shared" si="4"/>
        <v>2394500</v>
      </c>
      <c r="M24" s="177">
        <f t="shared" si="4"/>
        <v>2394500</v>
      </c>
      <c r="N24" s="177">
        <f t="shared" si="4"/>
        <v>2394500</v>
      </c>
      <c r="O24" s="177">
        <f t="shared" si="0"/>
        <v>29755729</v>
      </c>
      <c r="P24" s="174">
        <v>21459</v>
      </c>
      <c r="Q24" s="189">
        <f t="shared" si="1"/>
        <v>29734270</v>
      </c>
    </row>
    <row r="25" spans="1:17" ht="15">
      <c r="A25" s="217" t="s">
        <v>434</v>
      </c>
      <c r="B25" s="216" t="s">
        <v>435</v>
      </c>
      <c r="C25" s="202">
        <v>412651</v>
      </c>
      <c r="D25" s="202">
        <v>410000</v>
      </c>
      <c r="E25" s="202">
        <v>410000</v>
      </c>
      <c r="F25" s="202">
        <v>410000</v>
      </c>
      <c r="G25" s="202">
        <v>410000</v>
      </c>
      <c r="H25" s="202">
        <v>410000</v>
      </c>
      <c r="I25" s="202">
        <v>410000</v>
      </c>
      <c r="J25" s="202">
        <v>410000</v>
      </c>
      <c r="K25" s="202">
        <v>410000</v>
      </c>
      <c r="L25" s="202">
        <v>410000</v>
      </c>
      <c r="M25" s="202">
        <v>410000</v>
      </c>
      <c r="N25" s="202">
        <v>410000</v>
      </c>
      <c r="O25" s="177">
        <f t="shared" si="0"/>
        <v>4922651</v>
      </c>
      <c r="P25" s="174">
        <v>4557</v>
      </c>
      <c r="Q25" s="189">
        <f t="shared" si="1"/>
        <v>4918094</v>
      </c>
    </row>
    <row r="26" spans="1:17" ht="15">
      <c r="A26" s="321" t="s">
        <v>649</v>
      </c>
      <c r="B26" s="319" t="s">
        <v>650</v>
      </c>
      <c r="C26" s="202"/>
      <c r="D26" s="202"/>
      <c r="E26" s="202"/>
      <c r="F26" s="202">
        <v>20000</v>
      </c>
      <c r="G26" s="202"/>
      <c r="H26" s="202"/>
      <c r="I26" s="202">
        <v>30000</v>
      </c>
      <c r="J26" s="202"/>
      <c r="K26" s="202"/>
      <c r="L26" s="202"/>
      <c r="M26" s="202"/>
      <c r="N26" s="202"/>
      <c r="O26" s="177">
        <f t="shared" si="0"/>
        <v>50000</v>
      </c>
      <c r="P26" s="174">
        <v>120</v>
      </c>
      <c r="Q26" s="189">
        <f t="shared" si="1"/>
        <v>49880</v>
      </c>
    </row>
    <row r="27" spans="1:17" ht="15">
      <c r="A27" s="321" t="s">
        <v>651</v>
      </c>
      <c r="B27" s="319" t="s">
        <v>652</v>
      </c>
      <c r="C27" s="202">
        <v>300455</v>
      </c>
      <c r="D27" s="202">
        <v>300000</v>
      </c>
      <c r="E27" s="202">
        <v>300000</v>
      </c>
      <c r="F27" s="202">
        <v>300000</v>
      </c>
      <c r="G27" s="202">
        <v>550000</v>
      </c>
      <c r="H27" s="202">
        <v>300000</v>
      </c>
      <c r="I27" s="202">
        <v>300000</v>
      </c>
      <c r="J27" s="202">
        <v>350000</v>
      </c>
      <c r="K27" s="202">
        <v>350000</v>
      </c>
      <c r="L27" s="202">
        <v>300000</v>
      </c>
      <c r="M27" s="202">
        <v>300000</v>
      </c>
      <c r="N27" s="202">
        <v>300000</v>
      </c>
      <c r="O27" s="177">
        <f t="shared" si="0"/>
        <v>3950455</v>
      </c>
      <c r="P27" s="174">
        <v>2609</v>
      </c>
      <c r="Q27" s="189">
        <f t="shared" si="1"/>
        <v>3947846</v>
      </c>
    </row>
    <row r="28" spans="1:17" ht="15">
      <c r="A28" s="321" t="s">
        <v>653</v>
      </c>
      <c r="B28" s="319" t="s">
        <v>654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177">
        <f t="shared" si="0"/>
        <v>0</v>
      </c>
      <c r="P28" s="174"/>
      <c r="Q28" s="189">
        <f t="shared" si="1"/>
        <v>0</v>
      </c>
    </row>
    <row r="29" spans="1:17" ht="15">
      <c r="A29" s="217" t="s">
        <v>655</v>
      </c>
      <c r="B29" s="216" t="s">
        <v>656</v>
      </c>
      <c r="C29" s="177">
        <f>SUM(C26:C28)</f>
        <v>300455</v>
      </c>
      <c r="D29" s="177">
        <f aca="true" t="shared" si="5" ref="D29:N29">SUM(D26:D28)</f>
        <v>300000</v>
      </c>
      <c r="E29" s="177">
        <f t="shared" si="5"/>
        <v>300000</v>
      </c>
      <c r="F29" s="177">
        <f t="shared" si="5"/>
        <v>320000</v>
      </c>
      <c r="G29" s="177">
        <f t="shared" si="5"/>
        <v>550000</v>
      </c>
      <c r="H29" s="177">
        <f t="shared" si="5"/>
        <v>300000</v>
      </c>
      <c r="I29" s="177">
        <f t="shared" si="5"/>
        <v>330000</v>
      </c>
      <c r="J29" s="177">
        <f t="shared" si="5"/>
        <v>350000</v>
      </c>
      <c r="K29" s="177">
        <f t="shared" si="5"/>
        <v>350000</v>
      </c>
      <c r="L29" s="177">
        <f t="shared" si="5"/>
        <v>300000</v>
      </c>
      <c r="M29" s="177">
        <f t="shared" si="5"/>
        <v>300000</v>
      </c>
      <c r="N29" s="177">
        <f t="shared" si="5"/>
        <v>300000</v>
      </c>
      <c r="O29" s="177">
        <f t="shared" si="0"/>
        <v>4000455</v>
      </c>
      <c r="P29" s="174">
        <v>2729</v>
      </c>
      <c r="Q29" s="189">
        <f t="shared" si="1"/>
        <v>3997726</v>
      </c>
    </row>
    <row r="30" spans="1:17" ht="15">
      <c r="A30" s="321" t="s">
        <v>657</v>
      </c>
      <c r="B30" s="319" t="s">
        <v>658</v>
      </c>
      <c r="C30" s="202">
        <v>21000</v>
      </c>
      <c r="D30" s="202">
        <v>21000</v>
      </c>
      <c r="E30" s="202">
        <v>21000</v>
      </c>
      <c r="F30" s="202">
        <v>21000</v>
      </c>
      <c r="G30" s="202">
        <v>21000</v>
      </c>
      <c r="H30" s="202">
        <v>21000</v>
      </c>
      <c r="I30" s="202">
        <v>21000</v>
      </c>
      <c r="J30" s="202">
        <v>21000</v>
      </c>
      <c r="K30" s="202">
        <v>21000</v>
      </c>
      <c r="L30" s="202">
        <v>21000</v>
      </c>
      <c r="M30" s="202">
        <v>21000</v>
      </c>
      <c r="N30" s="202">
        <v>29000</v>
      </c>
      <c r="O30" s="177">
        <f t="shared" si="0"/>
        <v>260000</v>
      </c>
      <c r="P30" s="174">
        <v>95</v>
      </c>
      <c r="Q30" s="189">
        <f t="shared" si="1"/>
        <v>259905</v>
      </c>
    </row>
    <row r="31" spans="1:17" ht="15">
      <c r="A31" s="321" t="s">
        <v>659</v>
      </c>
      <c r="B31" s="319" t="s">
        <v>660</v>
      </c>
      <c r="C31" s="202">
        <v>10800</v>
      </c>
      <c r="D31" s="202">
        <v>10800</v>
      </c>
      <c r="E31" s="202">
        <v>10800</v>
      </c>
      <c r="F31" s="202">
        <v>10800</v>
      </c>
      <c r="G31" s="202">
        <v>10800</v>
      </c>
      <c r="H31" s="202">
        <v>10800</v>
      </c>
      <c r="I31" s="202">
        <v>10800</v>
      </c>
      <c r="J31" s="202">
        <v>10800</v>
      </c>
      <c r="K31" s="202">
        <v>10800</v>
      </c>
      <c r="L31" s="202">
        <v>10800</v>
      </c>
      <c r="M31" s="202">
        <v>10800</v>
      </c>
      <c r="N31" s="202">
        <v>11200</v>
      </c>
      <c r="O31" s="177">
        <f t="shared" si="0"/>
        <v>130000</v>
      </c>
      <c r="P31" s="174">
        <v>0</v>
      </c>
      <c r="Q31" s="189">
        <f t="shared" si="1"/>
        <v>130000</v>
      </c>
    </row>
    <row r="32" spans="1:17" ht="15">
      <c r="A32" s="217" t="s">
        <v>661</v>
      </c>
      <c r="B32" s="216" t="s">
        <v>662</v>
      </c>
      <c r="C32" s="177">
        <f>C30+C31</f>
        <v>31800</v>
      </c>
      <c r="D32" s="177">
        <f aca="true" t="shared" si="6" ref="D32:N32">D30+D31</f>
        <v>31800</v>
      </c>
      <c r="E32" s="177">
        <f t="shared" si="6"/>
        <v>31800</v>
      </c>
      <c r="F32" s="177">
        <f t="shared" si="6"/>
        <v>31800</v>
      </c>
      <c r="G32" s="177">
        <f t="shared" si="6"/>
        <v>31800</v>
      </c>
      <c r="H32" s="177">
        <f t="shared" si="6"/>
        <v>31800</v>
      </c>
      <c r="I32" s="177">
        <f t="shared" si="6"/>
        <v>31800</v>
      </c>
      <c r="J32" s="177">
        <f t="shared" si="6"/>
        <v>31800</v>
      </c>
      <c r="K32" s="177">
        <f t="shared" si="6"/>
        <v>31800</v>
      </c>
      <c r="L32" s="177">
        <f t="shared" si="6"/>
        <v>31800</v>
      </c>
      <c r="M32" s="177">
        <f t="shared" si="6"/>
        <v>31800</v>
      </c>
      <c r="N32" s="177">
        <f t="shared" si="6"/>
        <v>40200</v>
      </c>
      <c r="O32" s="177">
        <f t="shared" si="0"/>
        <v>390000</v>
      </c>
      <c r="P32" s="174">
        <v>95</v>
      </c>
      <c r="Q32" s="189">
        <f t="shared" si="1"/>
        <v>389905</v>
      </c>
    </row>
    <row r="33" spans="1:17" ht="15">
      <c r="A33" s="321" t="s">
        <v>663</v>
      </c>
      <c r="B33" s="319" t="s">
        <v>664</v>
      </c>
      <c r="C33" s="202">
        <v>400000</v>
      </c>
      <c r="D33" s="202">
        <v>400000</v>
      </c>
      <c r="E33" s="202">
        <v>400000</v>
      </c>
      <c r="F33" s="202">
        <v>400000</v>
      </c>
      <c r="G33" s="202">
        <v>770000</v>
      </c>
      <c r="H33" s="202">
        <v>400000</v>
      </c>
      <c r="I33" s="202">
        <v>400000</v>
      </c>
      <c r="J33" s="202">
        <v>400000</v>
      </c>
      <c r="K33" s="202">
        <v>400000</v>
      </c>
      <c r="L33" s="202">
        <v>400000</v>
      </c>
      <c r="M33" s="202">
        <v>400000</v>
      </c>
      <c r="N33" s="202">
        <v>400000</v>
      </c>
      <c r="O33" s="177">
        <f t="shared" si="0"/>
        <v>5170000</v>
      </c>
      <c r="P33" s="174">
        <v>4407</v>
      </c>
      <c r="Q33" s="189">
        <f t="shared" si="1"/>
        <v>5165593</v>
      </c>
    </row>
    <row r="34" spans="1:17" ht="15">
      <c r="A34" s="321" t="s">
        <v>665</v>
      </c>
      <c r="B34" s="319" t="s">
        <v>666</v>
      </c>
      <c r="C34" s="202">
        <v>650000</v>
      </c>
      <c r="D34" s="202">
        <v>650000</v>
      </c>
      <c r="E34" s="202">
        <v>650000</v>
      </c>
      <c r="F34" s="202">
        <v>650000</v>
      </c>
      <c r="G34" s="202">
        <v>650000</v>
      </c>
      <c r="H34" s="202">
        <v>650000</v>
      </c>
      <c r="I34" s="202">
        <v>650000</v>
      </c>
      <c r="J34" s="202">
        <v>650000</v>
      </c>
      <c r="K34" s="202">
        <v>650000</v>
      </c>
      <c r="L34" s="202">
        <v>650000</v>
      </c>
      <c r="M34" s="202">
        <v>650000</v>
      </c>
      <c r="N34" s="202">
        <v>676503</v>
      </c>
      <c r="O34" s="177">
        <f t="shared" si="0"/>
        <v>7826503</v>
      </c>
      <c r="P34" s="174">
        <v>5557</v>
      </c>
      <c r="Q34" s="189">
        <f t="shared" si="1"/>
        <v>7820946</v>
      </c>
    </row>
    <row r="35" spans="1:17" ht="15">
      <c r="A35" s="321" t="s">
        <v>667</v>
      </c>
      <c r="B35" s="319" t="s">
        <v>668</v>
      </c>
      <c r="C35" s="202">
        <v>141600</v>
      </c>
      <c r="D35" s="202">
        <v>141600</v>
      </c>
      <c r="E35" s="202">
        <v>141600</v>
      </c>
      <c r="F35" s="202">
        <v>141600</v>
      </c>
      <c r="G35" s="202">
        <v>141600</v>
      </c>
      <c r="H35" s="202">
        <v>141600</v>
      </c>
      <c r="I35" s="202">
        <v>141600</v>
      </c>
      <c r="J35" s="202">
        <v>141600</v>
      </c>
      <c r="K35" s="202">
        <v>141600</v>
      </c>
      <c r="L35" s="202">
        <v>141600</v>
      </c>
      <c r="M35" s="202">
        <v>141600</v>
      </c>
      <c r="N35" s="202">
        <v>142400</v>
      </c>
      <c r="O35" s="177">
        <f t="shared" si="0"/>
        <v>1700000</v>
      </c>
      <c r="P35" s="174">
        <v>0</v>
      </c>
      <c r="Q35" s="189">
        <f t="shared" si="1"/>
        <v>1700000</v>
      </c>
    </row>
    <row r="36" spans="1:17" ht="15">
      <c r="A36" s="321" t="s">
        <v>669</v>
      </c>
      <c r="B36" s="319" t="s">
        <v>670</v>
      </c>
      <c r="C36" s="202">
        <v>170000</v>
      </c>
      <c r="D36" s="202">
        <v>170000</v>
      </c>
      <c r="E36" s="202">
        <v>385000</v>
      </c>
      <c r="F36" s="202">
        <v>170000</v>
      </c>
      <c r="G36" s="202">
        <v>170000</v>
      </c>
      <c r="H36" s="202">
        <v>170000</v>
      </c>
      <c r="I36" s="202">
        <v>170000</v>
      </c>
      <c r="J36" s="202">
        <v>170000</v>
      </c>
      <c r="K36" s="202">
        <v>170000</v>
      </c>
      <c r="L36" s="202">
        <v>170000</v>
      </c>
      <c r="M36" s="202">
        <v>170000</v>
      </c>
      <c r="N36" s="202">
        <v>170000</v>
      </c>
      <c r="O36" s="177">
        <f t="shared" si="0"/>
        <v>2255000</v>
      </c>
      <c r="P36" s="174">
        <v>1910</v>
      </c>
      <c r="Q36" s="189">
        <f t="shared" si="1"/>
        <v>2253090</v>
      </c>
    </row>
    <row r="37" spans="1:17" ht="15">
      <c r="A37" s="323" t="s">
        <v>671</v>
      </c>
      <c r="B37" s="319" t="s">
        <v>672</v>
      </c>
      <c r="C37" s="202">
        <v>130332</v>
      </c>
      <c r="D37" s="202">
        <v>130332</v>
      </c>
      <c r="E37" s="202">
        <v>130332</v>
      </c>
      <c r="F37" s="202">
        <v>130332</v>
      </c>
      <c r="G37" s="202">
        <v>130332</v>
      </c>
      <c r="H37" s="202">
        <v>130332</v>
      </c>
      <c r="I37" s="202">
        <v>130332</v>
      </c>
      <c r="J37" s="202">
        <v>130332</v>
      </c>
      <c r="K37" s="202">
        <v>130332</v>
      </c>
      <c r="L37" s="202">
        <v>130332</v>
      </c>
      <c r="M37" s="202">
        <v>130332</v>
      </c>
      <c r="N37" s="202">
        <v>130332</v>
      </c>
      <c r="O37" s="177">
        <f t="shared" si="0"/>
        <v>1563984</v>
      </c>
      <c r="P37" s="174">
        <v>938</v>
      </c>
      <c r="Q37" s="189">
        <f t="shared" si="1"/>
        <v>1563046</v>
      </c>
    </row>
    <row r="38" spans="1:17" ht="15">
      <c r="A38" s="322" t="s">
        <v>673</v>
      </c>
      <c r="B38" s="319" t="s">
        <v>674</v>
      </c>
      <c r="C38" s="202">
        <v>150000</v>
      </c>
      <c r="D38" s="202">
        <v>150000</v>
      </c>
      <c r="E38" s="202">
        <v>150000</v>
      </c>
      <c r="F38" s="202">
        <v>3087724</v>
      </c>
      <c r="G38" s="202">
        <v>150000</v>
      </c>
      <c r="H38" s="202">
        <v>150000</v>
      </c>
      <c r="I38" s="202">
        <v>150000</v>
      </c>
      <c r="J38" s="202">
        <v>150000</v>
      </c>
      <c r="K38" s="202">
        <v>300000</v>
      </c>
      <c r="L38" s="202">
        <v>150000</v>
      </c>
      <c r="M38" s="202">
        <v>150000</v>
      </c>
      <c r="N38" s="202">
        <v>150000</v>
      </c>
      <c r="O38" s="177">
        <f t="shared" si="0"/>
        <v>4887724</v>
      </c>
      <c r="P38" s="174">
        <v>3960</v>
      </c>
      <c r="Q38" s="189">
        <f t="shared" si="1"/>
        <v>4883764</v>
      </c>
    </row>
    <row r="39" spans="1:17" ht="15">
      <c r="A39" s="321" t="s">
        <v>675</v>
      </c>
      <c r="B39" s="319" t="s">
        <v>676</v>
      </c>
      <c r="C39" s="202">
        <v>645000</v>
      </c>
      <c r="D39" s="202">
        <v>645000</v>
      </c>
      <c r="E39" s="202">
        <v>645000</v>
      </c>
      <c r="F39" s="202">
        <v>789671</v>
      </c>
      <c r="G39" s="202">
        <v>645000</v>
      </c>
      <c r="H39" s="202">
        <v>645000</v>
      </c>
      <c r="I39" s="202">
        <v>645000</v>
      </c>
      <c r="J39" s="202">
        <v>645000</v>
      </c>
      <c r="K39" s="202">
        <v>645000</v>
      </c>
      <c r="L39" s="202">
        <v>645000</v>
      </c>
      <c r="M39" s="202">
        <v>645000</v>
      </c>
      <c r="N39" s="202">
        <v>645000</v>
      </c>
      <c r="O39" s="177">
        <f t="shared" si="0"/>
        <v>7884671</v>
      </c>
      <c r="P39" s="174">
        <v>2760</v>
      </c>
      <c r="Q39" s="189">
        <f t="shared" si="1"/>
        <v>7881911</v>
      </c>
    </row>
    <row r="40" spans="1:17" ht="15">
      <c r="A40" s="217" t="s">
        <v>677</v>
      </c>
      <c r="B40" s="216" t="s">
        <v>678</v>
      </c>
      <c r="C40" s="177">
        <f>SUM(C33:C39)</f>
        <v>2286932</v>
      </c>
      <c r="D40" s="177">
        <f aca="true" t="shared" si="7" ref="D40:N40">SUM(D33:D39)</f>
        <v>2286932</v>
      </c>
      <c r="E40" s="177">
        <f t="shared" si="7"/>
        <v>2501932</v>
      </c>
      <c r="F40" s="177">
        <f t="shared" si="7"/>
        <v>5369327</v>
      </c>
      <c r="G40" s="177">
        <f t="shared" si="7"/>
        <v>2656932</v>
      </c>
      <c r="H40" s="177">
        <f t="shared" si="7"/>
        <v>2286932</v>
      </c>
      <c r="I40" s="177">
        <f t="shared" si="7"/>
        <v>2286932</v>
      </c>
      <c r="J40" s="177">
        <f t="shared" si="7"/>
        <v>2286932</v>
      </c>
      <c r="K40" s="177">
        <f t="shared" si="7"/>
        <v>2436932</v>
      </c>
      <c r="L40" s="177">
        <f t="shared" si="7"/>
        <v>2286932</v>
      </c>
      <c r="M40" s="177">
        <f t="shared" si="7"/>
        <v>2286932</v>
      </c>
      <c r="N40" s="177">
        <f t="shared" si="7"/>
        <v>2314235</v>
      </c>
      <c r="O40" s="177">
        <f t="shared" si="0"/>
        <v>31287882</v>
      </c>
      <c r="P40" s="174">
        <v>19532</v>
      </c>
      <c r="Q40" s="189">
        <f t="shared" si="1"/>
        <v>31268350</v>
      </c>
    </row>
    <row r="41" spans="1:17" ht="15">
      <c r="A41" s="321" t="s">
        <v>679</v>
      </c>
      <c r="B41" s="319" t="s">
        <v>680</v>
      </c>
      <c r="C41" s="202"/>
      <c r="D41" s="202"/>
      <c r="E41" s="202"/>
      <c r="F41" s="202"/>
      <c r="G41" s="202">
        <v>400000</v>
      </c>
      <c r="H41" s="202"/>
      <c r="I41" s="202"/>
      <c r="J41" s="202"/>
      <c r="K41" s="202">
        <v>453500</v>
      </c>
      <c r="L41" s="202"/>
      <c r="M41" s="202"/>
      <c r="N41" s="202"/>
      <c r="O41" s="177">
        <f t="shared" si="0"/>
        <v>853500</v>
      </c>
      <c r="P41" s="174">
        <v>0</v>
      </c>
      <c r="Q41" s="189">
        <f t="shared" si="1"/>
        <v>853500</v>
      </c>
    </row>
    <row r="42" spans="1:17" ht="15">
      <c r="A42" s="321" t="s">
        <v>681</v>
      </c>
      <c r="B42" s="319" t="s">
        <v>682</v>
      </c>
      <c r="C42" s="202"/>
      <c r="D42" s="202"/>
      <c r="E42" s="202">
        <v>50000</v>
      </c>
      <c r="F42" s="202"/>
      <c r="G42" s="202"/>
      <c r="H42" s="202"/>
      <c r="I42" s="202"/>
      <c r="J42" s="202"/>
      <c r="K42" s="202"/>
      <c r="L42" s="202"/>
      <c r="M42" s="202"/>
      <c r="N42" s="202"/>
      <c r="O42" s="177">
        <f t="shared" si="0"/>
        <v>50000</v>
      </c>
      <c r="P42" s="174">
        <v>50</v>
      </c>
      <c r="Q42" s="189">
        <f t="shared" si="1"/>
        <v>49950</v>
      </c>
    </row>
    <row r="43" spans="1:17" ht="15">
      <c r="A43" s="217" t="s">
        <v>683</v>
      </c>
      <c r="B43" s="216" t="s">
        <v>684</v>
      </c>
      <c r="C43" s="177">
        <f>SUM(C41:C42)</f>
        <v>0</v>
      </c>
      <c r="D43" s="177">
        <f aca="true" t="shared" si="8" ref="D43:N43">SUM(D41:D42)</f>
        <v>0</v>
      </c>
      <c r="E43" s="177">
        <f t="shared" si="8"/>
        <v>50000</v>
      </c>
      <c r="F43" s="177">
        <f t="shared" si="8"/>
        <v>0</v>
      </c>
      <c r="G43" s="177">
        <f t="shared" si="8"/>
        <v>400000</v>
      </c>
      <c r="H43" s="177">
        <f t="shared" si="8"/>
        <v>0</v>
      </c>
      <c r="I43" s="177">
        <f t="shared" si="8"/>
        <v>0</v>
      </c>
      <c r="J43" s="177">
        <f t="shared" si="8"/>
        <v>0</v>
      </c>
      <c r="K43" s="177">
        <f t="shared" si="8"/>
        <v>453500</v>
      </c>
      <c r="L43" s="177">
        <f t="shared" si="8"/>
        <v>0</v>
      </c>
      <c r="M43" s="177">
        <f t="shared" si="8"/>
        <v>0</v>
      </c>
      <c r="N43" s="177">
        <f t="shared" si="8"/>
        <v>0</v>
      </c>
      <c r="O43" s="177">
        <f t="shared" si="0"/>
        <v>903500</v>
      </c>
      <c r="P43" s="174">
        <v>50</v>
      </c>
      <c r="Q43" s="189">
        <f t="shared" si="1"/>
        <v>903450</v>
      </c>
    </row>
    <row r="44" spans="1:17" ht="15">
      <c r="A44" s="321" t="s">
        <v>685</v>
      </c>
      <c r="B44" s="319" t="s">
        <v>686</v>
      </c>
      <c r="C44" s="202">
        <v>600000</v>
      </c>
      <c r="D44" s="202">
        <v>600000</v>
      </c>
      <c r="E44" s="202">
        <v>600000</v>
      </c>
      <c r="F44" s="202">
        <v>1683212</v>
      </c>
      <c r="G44" s="202">
        <v>600000</v>
      </c>
      <c r="H44" s="202">
        <v>600000</v>
      </c>
      <c r="I44" s="202">
        <v>600000</v>
      </c>
      <c r="J44" s="202">
        <v>600000</v>
      </c>
      <c r="K44" s="202">
        <v>600000</v>
      </c>
      <c r="L44" s="202">
        <v>600000</v>
      </c>
      <c r="M44" s="202">
        <v>600000</v>
      </c>
      <c r="N44" s="202">
        <v>600000</v>
      </c>
      <c r="O44" s="177">
        <f t="shared" si="0"/>
        <v>8283212</v>
      </c>
      <c r="P44" s="174">
        <v>4895</v>
      </c>
      <c r="Q44" s="189">
        <f t="shared" si="1"/>
        <v>8278317</v>
      </c>
    </row>
    <row r="45" spans="1:17" ht="15">
      <c r="A45" s="321" t="s">
        <v>687</v>
      </c>
      <c r="B45" s="319" t="s">
        <v>688</v>
      </c>
      <c r="C45" s="202">
        <v>270000</v>
      </c>
      <c r="D45" s="202">
        <v>270000</v>
      </c>
      <c r="E45" s="202">
        <v>275000</v>
      </c>
      <c r="F45" s="202">
        <v>270000</v>
      </c>
      <c r="G45" s="202">
        <v>270000</v>
      </c>
      <c r="H45" s="202">
        <v>270000</v>
      </c>
      <c r="I45" s="202">
        <v>270000</v>
      </c>
      <c r="J45" s="202">
        <v>270000</v>
      </c>
      <c r="K45" s="202">
        <v>270000</v>
      </c>
      <c r="L45" s="202">
        <v>270000</v>
      </c>
      <c r="M45" s="202">
        <v>270000</v>
      </c>
      <c r="N45" s="202">
        <v>270000</v>
      </c>
      <c r="O45" s="177">
        <f t="shared" si="0"/>
        <v>3245000</v>
      </c>
      <c r="P45" s="174">
        <v>6741</v>
      </c>
      <c r="Q45" s="189">
        <f t="shared" si="1"/>
        <v>3238259</v>
      </c>
    </row>
    <row r="46" spans="1:17" ht="15">
      <c r="A46" s="321" t="s">
        <v>689</v>
      </c>
      <c r="B46" s="319" t="s">
        <v>690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177">
        <f t="shared" si="0"/>
        <v>0</v>
      </c>
      <c r="P46" s="174">
        <v>0</v>
      </c>
      <c r="Q46" s="189">
        <f t="shared" si="1"/>
        <v>0</v>
      </c>
    </row>
    <row r="47" spans="1:17" ht="15">
      <c r="A47" s="321" t="s">
        <v>691</v>
      </c>
      <c r="B47" s="319" t="s">
        <v>692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177">
        <f t="shared" si="0"/>
        <v>0</v>
      </c>
      <c r="P47" s="174">
        <v>0</v>
      </c>
      <c r="Q47" s="189">
        <f t="shared" si="1"/>
        <v>0</v>
      </c>
    </row>
    <row r="48" spans="1:17" ht="15">
      <c r="A48" s="321" t="s">
        <v>693</v>
      </c>
      <c r="B48" s="319" t="s">
        <v>694</v>
      </c>
      <c r="C48" s="202"/>
      <c r="D48" s="202"/>
      <c r="E48" s="202">
        <v>10000</v>
      </c>
      <c r="F48" s="202"/>
      <c r="G48" s="202"/>
      <c r="H48" s="202"/>
      <c r="I48" s="202"/>
      <c r="J48" s="202"/>
      <c r="K48" s="202"/>
      <c r="L48" s="202"/>
      <c r="M48" s="202"/>
      <c r="N48" s="202"/>
      <c r="O48" s="177">
        <f t="shared" si="0"/>
        <v>10000</v>
      </c>
      <c r="P48" s="174">
        <v>0</v>
      </c>
      <c r="Q48" s="189">
        <f t="shared" si="1"/>
        <v>10000</v>
      </c>
    </row>
    <row r="49" spans="1:17" ht="15">
      <c r="A49" s="217" t="s">
        <v>695</v>
      </c>
      <c r="B49" s="216" t="s">
        <v>696</v>
      </c>
      <c r="C49" s="177">
        <f>SUM(C44:C48)</f>
        <v>870000</v>
      </c>
      <c r="D49" s="177">
        <f aca="true" t="shared" si="9" ref="D49:N49">SUM(D44:D48)</f>
        <v>870000</v>
      </c>
      <c r="E49" s="177">
        <f t="shared" si="9"/>
        <v>885000</v>
      </c>
      <c r="F49" s="177">
        <f t="shared" si="9"/>
        <v>1953212</v>
      </c>
      <c r="G49" s="177">
        <f t="shared" si="9"/>
        <v>870000</v>
      </c>
      <c r="H49" s="177">
        <f t="shared" si="9"/>
        <v>870000</v>
      </c>
      <c r="I49" s="177">
        <f t="shared" si="9"/>
        <v>870000</v>
      </c>
      <c r="J49" s="177">
        <f t="shared" si="9"/>
        <v>870000</v>
      </c>
      <c r="K49" s="177">
        <f t="shared" si="9"/>
        <v>870000</v>
      </c>
      <c r="L49" s="177">
        <f t="shared" si="9"/>
        <v>870000</v>
      </c>
      <c r="M49" s="177">
        <f t="shared" si="9"/>
        <v>870000</v>
      </c>
      <c r="N49" s="177">
        <f t="shared" si="9"/>
        <v>870000</v>
      </c>
      <c r="O49" s="177">
        <f t="shared" si="0"/>
        <v>11538212</v>
      </c>
      <c r="P49" s="174">
        <v>11636</v>
      </c>
      <c r="Q49" s="189">
        <f t="shared" si="1"/>
        <v>11526576</v>
      </c>
    </row>
    <row r="50" spans="1:17" ht="15">
      <c r="A50" s="217" t="s">
        <v>436</v>
      </c>
      <c r="B50" s="216" t="s">
        <v>437</v>
      </c>
      <c r="C50" s="177">
        <f>C49+C43+C40+C32+C29</f>
        <v>3489187</v>
      </c>
      <c r="D50" s="177">
        <f aca="true" t="shared" si="10" ref="D50:N50">D49+D43+D40+D32+D29</f>
        <v>3488732</v>
      </c>
      <c r="E50" s="177">
        <f t="shared" si="10"/>
        <v>3768732</v>
      </c>
      <c r="F50" s="177">
        <f t="shared" si="10"/>
        <v>7674339</v>
      </c>
      <c r="G50" s="177">
        <f t="shared" si="10"/>
        <v>4508732</v>
      </c>
      <c r="H50" s="177">
        <f t="shared" si="10"/>
        <v>3488732</v>
      </c>
      <c r="I50" s="177">
        <f t="shared" si="10"/>
        <v>3518732</v>
      </c>
      <c r="J50" s="177">
        <f t="shared" si="10"/>
        <v>3538732</v>
      </c>
      <c r="K50" s="177">
        <f t="shared" si="10"/>
        <v>4142232</v>
      </c>
      <c r="L50" s="177">
        <f t="shared" si="10"/>
        <v>3488732</v>
      </c>
      <c r="M50" s="177">
        <f t="shared" si="10"/>
        <v>3488732</v>
      </c>
      <c r="N50" s="177">
        <f t="shared" si="10"/>
        <v>3524435</v>
      </c>
      <c r="O50" s="177">
        <f t="shared" si="0"/>
        <v>48120049</v>
      </c>
      <c r="P50" s="174">
        <v>34042</v>
      </c>
      <c r="Q50" s="189">
        <f t="shared" si="1"/>
        <v>48086007</v>
      </c>
    </row>
    <row r="51" spans="1:17" ht="15">
      <c r="A51" s="324" t="s">
        <v>697</v>
      </c>
      <c r="B51" s="319" t="s">
        <v>698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177">
        <f t="shared" si="0"/>
        <v>0</v>
      </c>
      <c r="P51" s="174">
        <v>0</v>
      </c>
      <c r="Q51" s="189">
        <f t="shared" si="1"/>
        <v>0</v>
      </c>
    </row>
    <row r="52" spans="1:17" ht="15">
      <c r="A52" s="324" t="s">
        <v>250</v>
      </c>
      <c r="B52" s="319" t="s">
        <v>699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177">
        <f t="shared" si="0"/>
        <v>0</v>
      </c>
      <c r="P52" s="174">
        <v>0</v>
      </c>
      <c r="Q52" s="189">
        <f t="shared" si="1"/>
        <v>0</v>
      </c>
    </row>
    <row r="53" spans="1:17" ht="15">
      <c r="A53" s="325" t="s">
        <v>700</v>
      </c>
      <c r="B53" s="319" t="s">
        <v>701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177">
        <f t="shared" si="0"/>
        <v>0</v>
      </c>
      <c r="P53" s="174">
        <v>0</v>
      </c>
      <c r="Q53" s="189">
        <f t="shared" si="1"/>
        <v>0</v>
      </c>
    </row>
    <row r="54" spans="1:17" ht="15">
      <c r="A54" s="325" t="s">
        <v>702</v>
      </c>
      <c r="B54" s="319" t="s">
        <v>703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177">
        <f t="shared" si="0"/>
        <v>0</v>
      </c>
      <c r="P54" s="174">
        <v>0</v>
      </c>
      <c r="Q54" s="189">
        <f t="shared" si="1"/>
        <v>0</v>
      </c>
    </row>
    <row r="55" spans="1:17" ht="15">
      <c r="A55" s="325" t="s">
        <v>222</v>
      </c>
      <c r="B55" s="319" t="s">
        <v>704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177">
        <f t="shared" si="0"/>
        <v>0</v>
      </c>
      <c r="P55" s="174">
        <v>669</v>
      </c>
      <c r="Q55" s="189">
        <f t="shared" si="1"/>
        <v>-669</v>
      </c>
    </row>
    <row r="56" spans="1:17" ht="15">
      <c r="A56" s="324" t="s">
        <v>223</v>
      </c>
      <c r="B56" s="319" t="s">
        <v>705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177">
        <f t="shared" si="0"/>
        <v>0</v>
      </c>
      <c r="P56" s="174">
        <v>646</v>
      </c>
      <c r="Q56" s="189">
        <f t="shared" si="1"/>
        <v>-646</v>
      </c>
    </row>
    <row r="57" spans="1:17" ht="15">
      <c r="A57" s="324" t="s">
        <v>706</v>
      </c>
      <c r="B57" s="319" t="s">
        <v>707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177">
        <f t="shared" si="0"/>
        <v>0</v>
      </c>
      <c r="P57" s="174">
        <v>0</v>
      </c>
      <c r="Q57" s="189">
        <f t="shared" si="1"/>
        <v>0</v>
      </c>
    </row>
    <row r="58" spans="1:17" ht="15">
      <c r="A58" s="324" t="s">
        <v>224</v>
      </c>
      <c r="B58" s="319" t="s">
        <v>708</v>
      </c>
      <c r="C58" s="202">
        <v>20000</v>
      </c>
      <c r="D58" s="202">
        <v>20000</v>
      </c>
      <c r="E58" s="202">
        <v>20000</v>
      </c>
      <c r="F58" s="202">
        <v>20000</v>
      </c>
      <c r="G58" s="202">
        <v>20000</v>
      </c>
      <c r="H58" s="202">
        <v>20000</v>
      </c>
      <c r="I58" s="202">
        <v>20000</v>
      </c>
      <c r="J58" s="202">
        <v>20000</v>
      </c>
      <c r="K58" s="202">
        <v>1845609</v>
      </c>
      <c r="L58" s="202">
        <v>20000</v>
      </c>
      <c r="M58" s="202">
        <v>20000</v>
      </c>
      <c r="N58" s="202">
        <v>150000</v>
      </c>
      <c r="O58" s="177">
        <f t="shared" si="0"/>
        <v>2195609</v>
      </c>
      <c r="P58" s="174">
        <v>1703</v>
      </c>
      <c r="Q58" s="189">
        <f t="shared" si="1"/>
        <v>2193906</v>
      </c>
    </row>
    <row r="59" spans="1:17" ht="15">
      <c r="A59" s="218" t="s">
        <v>438</v>
      </c>
      <c r="B59" s="216" t="s">
        <v>439</v>
      </c>
      <c r="C59" s="177">
        <f>SUM(C51:C58)</f>
        <v>20000</v>
      </c>
      <c r="D59" s="177">
        <f aca="true" t="shared" si="11" ref="D59:N59">SUM(D51:D58)</f>
        <v>20000</v>
      </c>
      <c r="E59" s="177">
        <f t="shared" si="11"/>
        <v>20000</v>
      </c>
      <c r="F59" s="177">
        <f t="shared" si="11"/>
        <v>20000</v>
      </c>
      <c r="G59" s="177">
        <f t="shared" si="11"/>
        <v>20000</v>
      </c>
      <c r="H59" s="177">
        <f t="shared" si="11"/>
        <v>20000</v>
      </c>
      <c r="I59" s="177">
        <f t="shared" si="11"/>
        <v>20000</v>
      </c>
      <c r="J59" s="177">
        <f t="shared" si="11"/>
        <v>20000</v>
      </c>
      <c r="K59" s="177">
        <f t="shared" si="11"/>
        <v>1845609</v>
      </c>
      <c r="L59" s="177">
        <f t="shared" si="11"/>
        <v>20000</v>
      </c>
      <c r="M59" s="177">
        <f t="shared" si="11"/>
        <v>20000</v>
      </c>
      <c r="N59" s="177">
        <f t="shared" si="11"/>
        <v>150000</v>
      </c>
      <c r="O59" s="177">
        <f t="shared" si="0"/>
        <v>2195609</v>
      </c>
      <c r="P59" s="174">
        <v>3018</v>
      </c>
      <c r="Q59" s="189">
        <f t="shared" si="1"/>
        <v>2192591</v>
      </c>
    </row>
    <row r="60" spans="1:17" ht="15">
      <c r="A60" s="326" t="s">
        <v>709</v>
      </c>
      <c r="B60" s="319" t="s">
        <v>710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177">
        <f t="shared" si="0"/>
        <v>0</v>
      </c>
      <c r="P60" s="174">
        <v>0</v>
      </c>
      <c r="Q60" s="189">
        <f t="shared" si="1"/>
        <v>0</v>
      </c>
    </row>
    <row r="61" spans="1:17" ht="15">
      <c r="A61" s="326" t="s">
        <v>711</v>
      </c>
      <c r="B61" s="319" t="s">
        <v>712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77">
        <f t="shared" si="0"/>
        <v>0</v>
      </c>
      <c r="P61" s="174">
        <v>0</v>
      </c>
      <c r="Q61" s="189">
        <f t="shared" si="1"/>
        <v>0</v>
      </c>
    </row>
    <row r="62" spans="1:17" ht="15">
      <c r="A62" s="326" t="s">
        <v>713</v>
      </c>
      <c r="B62" s="319" t="s">
        <v>714</v>
      </c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177">
        <f t="shared" si="0"/>
        <v>0</v>
      </c>
      <c r="P62" s="174">
        <v>0</v>
      </c>
      <c r="Q62" s="189">
        <f t="shared" si="1"/>
        <v>0</v>
      </c>
    </row>
    <row r="63" spans="1:17" ht="15">
      <c r="A63" s="326" t="s">
        <v>715</v>
      </c>
      <c r="B63" s="319" t="s">
        <v>716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177">
        <f t="shared" si="0"/>
        <v>0</v>
      </c>
      <c r="P63" s="174">
        <v>0</v>
      </c>
      <c r="Q63" s="189">
        <f t="shared" si="1"/>
        <v>0</v>
      </c>
    </row>
    <row r="64" spans="1:17" ht="15">
      <c r="A64" s="326" t="s">
        <v>717</v>
      </c>
      <c r="B64" s="319" t="s">
        <v>718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177">
        <f t="shared" si="0"/>
        <v>0</v>
      </c>
      <c r="P64" s="174">
        <v>0</v>
      </c>
      <c r="Q64" s="189">
        <f t="shared" si="1"/>
        <v>0</v>
      </c>
    </row>
    <row r="65" spans="1:17" ht="15">
      <c r="A65" s="326" t="s">
        <v>584</v>
      </c>
      <c r="B65" s="319" t="s">
        <v>719</v>
      </c>
      <c r="C65" s="202">
        <v>1250720</v>
      </c>
      <c r="D65" s="202">
        <v>1250720</v>
      </c>
      <c r="E65" s="202">
        <v>1250720</v>
      </c>
      <c r="F65" s="202">
        <v>1250720</v>
      </c>
      <c r="G65" s="202">
        <v>1250720</v>
      </c>
      <c r="H65" s="202">
        <v>1250720</v>
      </c>
      <c r="I65" s="202">
        <v>1250720</v>
      </c>
      <c r="J65" s="202">
        <v>1250720</v>
      </c>
      <c r="K65" s="202">
        <v>1250720</v>
      </c>
      <c r="L65" s="202">
        <v>1250720</v>
      </c>
      <c r="M65" s="202">
        <v>1250720</v>
      </c>
      <c r="N65" s="202">
        <v>1250775</v>
      </c>
      <c r="O65" s="177">
        <f t="shared" si="0"/>
        <v>15008695</v>
      </c>
      <c r="P65" s="174">
        <v>5717</v>
      </c>
      <c r="Q65" s="189">
        <f t="shared" si="1"/>
        <v>15002978</v>
      </c>
    </row>
    <row r="66" spans="1:17" ht="15">
      <c r="A66" s="326" t="s">
        <v>720</v>
      </c>
      <c r="B66" s="319" t="s">
        <v>721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177">
        <f t="shared" si="0"/>
        <v>0</v>
      </c>
      <c r="P66" s="174">
        <v>0</v>
      </c>
      <c r="Q66" s="189">
        <f t="shared" si="1"/>
        <v>0</v>
      </c>
    </row>
    <row r="67" spans="1:17" ht="15">
      <c r="A67" s="326" t="s">
        <v>722</v>
      </c>
      <c r="B67" s="319" t="s">
        <v>723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177">
        <f t="shared" si="0"/>
        <v>0</v>
      </c>
      <c r="P67" s="174">
        <v>0</v>
      </c>
      <c r="Q67" s="189">
        <f t="shared" si="1"/>
        <v>0</v>
      </c>
    </row>
    <row r="68" spans="1:17" ht="15">
      <c r="A68" s="326" t="s">
        <v>724</v>
      </c>
      <c r="B68" s="319" t="s">
        <v>725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177">
        <f t="shared" si="0"/>
        <v>0</v>
      </c>
      <c r="P68" s="174">
        <v>0</v>
      </c>
      <c r="Q68" s="189">
        <f t="shared" si="1"/>
        <v>0</v>
      </c>
    </row>
    <row r="69" spans="1:17" ht="15">
      <c r="A69" s="327" t="s">
        <v>726</v>
      </c>
      <c r="B69" s="319" t="s">
        <v>727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177">
        <f t="shared" si="0"/>
        <v>0</v>
      </c>
      <c r="P69" s="174">
        <v>0</v>
      </c>
      <c r="Q69" s="189">
        <f t="shared" si="1"/>
        <v>0</v>
      </c>
    </row>
    <row r="70" spans="1:17" ht="15">
      <c r="A70" s="326" t="s">
        <v>728</v>
      </c>
      <c r="B70" s="319" t="s">
        <v>729</v>
      </c>
      <c r="C70" s="202"/>
      <c r="D70" s="202"/>
      <c r="E70" s="202"/>
      <c r="F70" s="202">
        <v>135000</v>
      </c>
      <c r="G70" s="202">
        <v>250000</v>
      </c>
      <c r="H70" s="202"/>
      <c r="I70" s="202">
        <v>1200000</v>
      </c>
      <c r="J70" s="202">
        <v>500000</v>
      </c>
      <c r="K70" s="202"/>
      <c r="L70" s="202"/>
      <c r="M70" s="202"/>
      <c r="N70" s="202"/>
      <c r="O70" s="177">
        <f t="shared" si="0"/>
        <v>2085000</v>
      </c>
      <c r="P70" s="174">
        <v>4416</v>
      </c>
      <c r="Q70" s="189">
        <f t="shared" si="1"/>
        <v>2080584</v>
      </c>
    </row>
    <row r="71" spans="1:17" ht="15">
      <c r="A71" s="327" t="s">
        <v>730</v>
      </c>
      <c r="B71" s="319" t="s">
        <v>731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177">
        <f aca="true" t="shared" si="12" ref="O71:O134">SUM(C71:N71)</f>
        <v>0</v>
      </c>
      <c r="P71" s="174">
        <v>0</v>
      </c>
      <c r="Q71" s="189">
        <f aca="true" t="shared" si="13" ref="Q71:Q134">O71-P71</f>
        <v>0</v>
      </c>
    </row>
    <row r="72" spans="1:17" ht="15">
      <c r="A72" s="327" t="s">
        <v>732</v>
      </c>
      <c r="B72" s="319" t="s">
        <v>731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177">
        <f t="shared" si="12"/>
        <v>0</v>
      </c>
      <c r="P72" s="174">
        <v>0</v>
      </c>
      <c r="Q72" s="189">
        <f t="shared" si="13"/>
        <v>0</v>
      </c>
    </row>
    <row r="73" spans="1:17" ht="15">
      <c r="A73" s="218" t="s">
        <v>440</v>
      </c>
      <c r="B73" s="216" t="s">
        <v>441</v>
      </c>
      <c r="C73" s="177">
        <f>SUM(C60:C72)</f>
        <v>1250720</v>
      </c>
      <c r="D73" s="177">
        <f aca="true" t="shared" si="14" ref="D73:N73">SUM(D60:D72)</f>
        <v>1250720</v>
      </c>
      <c r="E73" s="177">
        <f t="shared" si="14"/>
        <v>1250720</v>
      </c>
      <c r="F73" s="177">
        <f t="shared" si="14"/>
        <v>1385720</v>
      </c>
      <c r="G73" s="177">
        <f t="shared" si="14"/>
        <v>1500720</v>
      </c>
      <c r="H73" s="177">
        <f t="shared" si="14"/>
        <v>1250720</v>
      </c>
      <c r="I73" s="177">
        <f t="shared" si="14"/>
        <v>2450720</v>
      </c>
      <c r="J73" s="177">
        <f t="shared" si="14"/>
        <v>1750720</v>
      </c>
      <c r="K73" s="177">
        <f t="shared" si="14"/>
        <v>1250720</v>
      </c>
      <c r="L73" s="177">
        <f t="shared" si="14"/>
        <v>1250720</v>
      </c>
      <c r="M73" s="177">
        <f t="shared" si="14"/>
        <v>1250720</v>
      </c>
      <c r="N73" s="177">
        <f t="shared" si="14"/>
        <v>1250775</v>
      </c>
      <c r="O73" s="177">
        <f t="shared" si="12"/>
        <v>17093695</v>
      </c>
      <c r="P73" s="174">
        <v>10133</v>
      </c>
      <c r="Q73" s="189">
        <f t="shared" si="13"/>
        <v>17083562</v>
      </c>
    </row>
    <row r="74" spans="1:17" ht="15">
      <c r="A74" s="328" t="s">
        <v>733</v>
      </c>
      <c r="B74" s="216"/>
      <c r="C74" s="177">
        <f>C73+C59+C50+C25+C24</f>
        <v>7835787</v>
      </c>
      <c r="D74" s="177">
        <f aca="true" t="shared" si="15" ref="D74:N74">D73+D59+D50+D25+D24</f>
        <v>7563952</v>
      </c>
      <c r="E74" s="177">
        <f t="shared" si="15"/>
        <v>7843952</v>
      </c>
      <c r="F74" s="177">
        <f t="shared" si="15"/>
        <v>12337559</v>
      </c>
      <c r="G74" s="177">
        <f t="shared" si="15"/>
        <v>8833952</v>
      </c>
      <c r="H74" s="177">
        <f t="shared" si="15"/>
        <v>7563952</v>
      </c>
      <c r="I74" s="177">
        <f t="shared" si="15"/>
        <v>9093952</v>
      </c>
      <c r="J74" s="177">
        <f t="shared" si="15"/>
        <v>8113952</v>
      </c>
      <c r="K74" s="177">
        <f t="shared" si="15"/>
        <v>10043061</v>
      </c>
      <c r="L74" s="177">
        <f t="shared" si="15"/>
        <v>7563952</v>
      </c>
      <c r="M74" s="177">
        <f t="shared" si="15"/>
        <v>7563952</v>
      </c>
      <c r="N74" s="177">
        <f t="shared" si="15"/>
        <v>7729710</v>
      </c>
      <c r="O74" s="177">
        <f t="shared" si="12"/>
        <v>102087733</v>
      </c>
      <c r="P74" s="174">
        <v>73209</v>
      </c>
      <c r="Q74" s="189">
        <f t="shared" si="13"/>
        <v>102014524</v>
      </c>
    </row>
    <row r="75" spans="1:17" ht="15">
      <c r="A75" s="329" t="s">
        <v>214</v>
      </c>
      <c r="B75" s="319" t="s">
        <v>734</v>
      </c>
      <c r="C75" s="202"/>
      <c r="D75" s="202"/>
      <c r="E75" s="202">
        <v>4300000</v>
      </c>
      <c r="F75" s="202"/>
      <c r="G75" s="202"/>
      <c r="H75" s="202"/>
      <c r="I75" s="202"/>
      <c r="J75" s="202"/>
      <c r="K75" s="202"/>
      <c r="L75" s="202"/>
      <c r="M75" s="202"/>
      <c r="N75" s="202"/>
      <c r="O75" s="177">
        <f t="shared" si="12"/>
        <v>4300000</v>
      </c>
      <c r="P75" s="174">
        <v>0</v>
      </c>
      <c r="Q75" s="189">
        <f t="shared" si="13"/>
        <v>4300000</v>
      </c>
    </row>
    <row r="76" spans="1:17" ht="15">
      <c r="A76" s="329" t="s">
        <v>215</v>
      </c>
      <c r="B76" s="319" t="s">
        <v>735</v>
      </c>
      <c r="C76" s="202"/>
      <c r="D76" s="202"/>
      <c r="E76" s="202"/>
      <c r="F76" s="202">
        <v>19704704</v>
      </c>
      <c r="G76" s="202"/>
      <c r="H76" s="202"/>
      <c r="I76" s="202">
        <v>19704704</v>
      </c>
      <c r="J76" s="202"/>
      <c r="K76" s="202">
        <v>19704704</v>
      </c>
      <c r="L76" s="202"/>
      <c r="M76" s="202"/>
      <c r="N76" s="202">
        <v>19704704</v>
      </c>
      <c r="O76" s="177">
        <f t="shared" si="12"/>
        <v>78818816</v>
      </c>
      <c r="P76" s="174">
        <v>0</v>
      </c>
      <c r="Q76" s="189">
        <f t="shared" si="13"/>
        <v>78818816</v>
      </c>
    </row>
    <row r="77" spans="1:17" ht="15">
      <c r="A77" s="329" t="s">
        <v>736</v>
      </c>
      <c r="B77" s="319" t="s">
        <v>737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177">
        <f t="shared" si="12"/>
        <v>0</v>
      </c>
      <c r="P77" s="174">
        <v>5505</v>
      </c>
      <c r="Q77" s="189">
        <f t="shared" si="13"/>
        <v>-5505</v>
      </c>
    </row>
    <row r="78" spans="1:17" ht="15">
      <c r="A78" s="329" t="s">
        <v>217</v>
      </c>
      <c r="B78" s="319" t="s">
        <v>738</v>
      </c>
      <c r="C78" s="202"/>
      <c r="D78" s="202"/>
      <c r="E78" s="202">
        <v>1161000</v>
      </c>
      <c r="F78" s="202"/>
      <c r="G78" s="202"/>
      <c r="H78" s="202"/>
      <c r="I78" s="202"/>
      <c r="J78" s="202">
        <v>4880827</v>
      </c>
      <c r="K78" s="202"/>
      <c r="L78" s="202"/>
      <c r="M78" s="202"/>
      <c r="N78" s="202"/>
      <c r="O78" s="177">
        <f t="shared" si="12"/>
        <v>6041827</v>
      </c>
      <c r="P78" s="174">
        <v>0</v>
      </c>
      <c r="Q78" s="189">
        <f t="shared" si="13"/>
        <v>6041827</v>
      </c>
    </row>
    <row r="79" spans="1:17" ht="15">
      <c r="A79" s="322" t="s">
        <v>218</v>
      </c>
      <c r="B79" s="319" t="s">
        <v>739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177">
        <f t="shared" si="12"/>
        <v>0</v>
      </c>
      <c r="P79" s="174">
        <v>0</v>
      </c>
      <c r="Q79" s="189">
        <f t="shared" si="13"/>
        <v>0</v>
      </c>
    </row>
    <row r="80" spans="1:17" ht="15">
      <c r="A80" s="322" t="s">
        <v>740</v>
      </c>
      <c r="B80" s="319" t="s">
        <v>741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177">
        <f t="shared" si="12"/>
        <v>0</v>
      </c>
      <c r="P80" s="174">
        <v>0</v>
      </c>
      <c r="Q80" s="189">
        <f t="shared" si="13"/>
        <v>0</v>
      </c>
    </row>
    <row r="81" spans="1:17" ht="15">
      <c r="A81" s="322" t="s">
        <v>742</v>
      </c>
      <c r="B81" s="319" t="s">
        <v>743</v>
      </c>
      <c r="C81" s="202"/>
      <c r="D81" s="202"/>
      <c r="E81" s="202"/>
      <c r="F81" s="202">
        <v>5320270</v>
      </c>
      <c r="G81" s="202"/>
      <c r="H81" s="202"/>
      <c r="I81" s="202">
        <v>5320270</v>
      </c>
      <c r="J81" s="202">
        <v>2792293</v>
      </c>
      <c r="K81" s="202">
        <v>5320270</v>
      </c>
      <c r="L81" s="202"/>
      <c r="M81" s="202"/>
      <c r="N81" s="202">
        <v>5320270</v>
      </c>
      <c r="O81" s="177">
        <f t="shared" si="12"/>
        <v>24073373</v>
      </c>
      <c r="P81" s="174">
        <v>1486</v>
      </c>
      <c r="Q81" s="189">
        <f t="shared" si="13"/>
        <v>24071887</v>
      </c>
    </row>
    <row r="82" spans="1:17" ht="15">
      <c r="A82" s="221" t="s">
        <v>140</v>
      </c>
      <c r="B82" s="216" t="s">
        <v>443</v>
      </c>
      <c r="C82" s="177">
        <f>SUM(C75:C81)</f>
        <v>0</v>
      </c>
      <c r="D82" s="177">
        <f aca="true" t="shared" si="16" ref="D82:N82">SUM(D75:D81)</f>
        <v>0</v>
      </c>
      <c r="E82" s="177">
        <f t="shared" si="16"/>
        <v>5461000</v>
      </c>
      <c r="F82" s="177">
        <f t="shared" si="16"/>
        <v>25024974</v>
      </c>
      <c r="G82" s="177">
        <f t="shared" si="16"/>
        <v>0</v>
      </c>
      <c r="H82" s="177">
        <f t="shared" si="16"/>
        <v>0</v>
      </c>
      <c r="I82" s="177">
        <f t="shared" si="16"/>
        <v>25024974</v>
      </c>
      <c r="J82" s="177">
        <f t="shared" si="16"/>
        <v>7673120</v>
      </c>
      <c r="K82" s="177">
        <f t="shared" si="16"/>
        <v>25024974</v>
      </c>
      <c r="L82" s="177">
        <f t="shared" si="16"/>
        <v>0</v>
      </c>
      <c r="M82" s="177">
        <f t="shared" si="16"/>
        <v>0</v>
      </c>
      <c r="N82" s="177">
        <f t="shared" si="16"/>
        <v>25024974</v>
      </c>
      <c r="O82" s="177">
        <f t="shared" si="12"/>
        <v>113234016</v>
      </c>
      <c r="P82" s="174">
        <v>6991</v>
      </c>
      <c r="Q82" s="189">
        <f t="shared" si="13"/>
        <v>113227025</v>
      </c>
    </row>
    <row r="83" spans="1:17" ht="15">
      <c r="A83" s="324" t="s">
        <v>744</v>
      </c>
      <c r="B83" s="319" t="s">
        <v>745</v>
      </c>
      <c r="C83" s="202"/>
      <c r="D83" s="202"/>
      <c r="E83" s="202"/>
      <c r="F83" s="202">
        <v>13632920</v>
      </c>
      <c r="G83" s="202"/>
      <c r="H83" s="202"/>
      <c r="I83" s="202">
        <v>8198939</v>
      </c>
      <c r="J83" s="202">
        <v>15323827</v>
      </c>
      <c r="K83" s="202"/>
      <c r="L83" s="202"/>
      <c r="M83" s="202"/>
      <c r="N83" s="202"/>
      <c r="O83" s="177">
        <f t="shared" si="12"/>
        <v>37155686</v>
      </c>
      <c r="P83" s="174">
        <v>10048</v>
      </c>
      <c r="Q83" s="189">
        <f t="shared" si="13"/>
        <v>37145638</v>
      </c>
    </row>
    <row r="84" spans="1:17" ht="15">
      <c r="A84" s="324" t="s">
        <v>746</v>
      </c>
      <c r="B84" s="319" t="s">
        <v>747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177">
        <f t="shared" si="12"/>
        <v>0</v>
      </c>
      <c r="P84" s="174">
        <v>0</v>
      </c>
      <c r="Q84" s="189">
        <f t="shared" si="13"/>
        <v>0</v>
      </c>
    </row>
    <row r="85" spans="1:17" ht="15">
      <c r="A85" s="324" t="s">
        <v>748</v>
      </c>
      <c r="B85" s="319" t="s">
        <v>749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177">
        <f t="shared" si="12"/>
        <v>0</v>
      </c>
      <c r="P85" s="174">
        <v>0</v>
      </c>
      <c r="Q85" s="189">
        <f t="shared" si="13"/>
        <v>0</v>
      </c>
    </row>
    <row r="86" spans="1:17" ht="15">
      <c r="A86" s="324" t="s">
        <v>750</v>
      </c>
      <c r="B86" s="319" t="s">
        <v>751</v>
      </c>
      <c r="C86" s="202"/>
      <c r="D86" s="202"/>
      <c r="E86" s="202"/>
      <c r="F86" s="202">
        <v>3680888</v>
      </c>
      <c r="G86" s="202"/>
      <c r="H86" s="202"/>
      <c r="I86" s="202">
        <v>2213713</v>
      </c>
      <c r="J86" s="202">
        <v>4137433</v>
      </c>
      <c r="K86" s="202"/>
      <c r="L86" s="202"/>
      <c r="M86" s="202"/>
      <c r="N86" s="202"/>
      <c r="O86" s="177">
        <f t="shared" si="12"/>
        <v>10032034</v>
      </c>
      <c r="P86" s="174">
        <v>2713</v>
      </c>
      <c r="Q86" s="189">
        <f t="shared" si="13"/>
        <v>10029321</v>
      </c>
    </row>
    <row r="87" spans="1:17" ht="15">
      <c r="A87" s="218" t="s">
        <v>444</v>
      </c>
      <c r="B87" s="216" t="s">
        <v>445</v>
      </c>
      <c r="C87" s="177">
        <f>SUM(C83:C86)</f>
        <v>0</v>
      </c>
      <c r="D87" s="177">
        <f aca="true" t="shared" si="17" ref="D87:N87">SUM(D83:D86)</f>
        <v>0</v>
      </c>
      <c r="E87" s="177">
        <f t="shared" si="17"/>
        <v>0</v>
      </c>
      <c r="F87" s="177">
        <f t="shared" si="17"/>
        <v>17313808</v>
      </c>
      <c r="G87" s="177">
        <f t="shared" si="17"/>
        <v>0</v>
      </c>
      <c r="H87" s="177">
        <f t="shared" si="17"/>
        <v>0</v>
      </c>
      <c r="I87" s="177">
        <f t="shared" si="17"/>
        <v>10412652</v>
      </c>
      <c r="J87" s="177">
        <f t="shared" si="17"/>
        <v>19461260</v>
      </c>
      <c r="K87" s="177">
        <f t="shared" si="17"/>
        <v>0</v>
      </c>
      <c r="L87" s="177">
        <f t="shared" si="17"/>
        <v>0</v>
      </c>
      <c r="M87" s="177">
        <f t="shared" si="17"/>
        <v>0</v>
      </c>
      <c r="N87" s="177">
        <f t="shared" si="17"/>
        <v>0</v>
      </c>
      <c r="O87" s="177">
        <f t="shared" si="12"/>
        <v>47187720</v>
      </c>
      <c r="P87" s="174">
        <v>12761</v>
      </c>
      <c r="Q87" s="189">
        <f t="shared" si="13"/>
        <v>47174959</v>
      </c>
    </row>
    <row r="88" spans="1:17" ht="30">
      <c r="A88" s="324" t="s">
        <v>752</v>
      </c>
      <c r="B88" s="319" t="s">
        <v>753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177">
        <f t="shared" si="12"/>
        <v>0</v>
      </c>
      <c r="P88" s="174">
        <v>0</v>
      </c>
      <c r="Q88" s="189">
        <f t="shared" si="13"/>
        <v>0</v>
      </c>
    </row>
    <row r="89" spans="1:17" ht="15">
      <c r="A89" s="324" t="s">
        <v>754</v>
      </c>
      <c r="B89" s="319" t="s">
        <v>755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177">
        <f t="shared" si="12"/>
        <v>0</v>
      </c>
      <c r="P89" s="174">
        <v>0</v>
      </c>
      <c r="Q89" s="189">
        <f t="shared" si="13"/>
        <v>0</v>
      </c>
    </row>
    <row r="90" spans="1:17" ht="30">
      <c r="A90" s="324" t="s">
        <v>756</v>
      </c>
      <c r="B90" s="319" t="s">
        <v>757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177">
        <f t="shared" si="12"/>
        <v>0</v>
      </c>
      <c r="P90" s="174">
        <v>0</v>
      </c>
      <c r="Q90" s="189">
        <f t="shared" si="13"/>
        <v>0</v>
      </c>
    </row>
    <row r="91" spans="1:17" ht="15">
      <c r="A91" s="324" t="s">
        <v>758</v>
      </c>
      <c r="B91" s="319" t="s">
        <v>759</v>
      </c>
      <c r="C91" s="202"/>
      <c r="D91" s="202"/>
      <c r="E91" s="202"/>
      <c r="F91" s="202">
        <v>433500</v>
      </c>
      <c r="G91" s="202"/>
      <c r="H91" s="202"/>
      <c r="I91" s="202"/>
      <c r="J91" s="202"/>
      <c r="K91" s="202"/>
      <c r="L91" s="202"/>
      <c r="M91" s="202"/>
      <c r="N91" s="202"/>
      <c r="O91" s="177">
        <f t="shared" si="12"/>
        <v>433500</v>
      </c>
      <c r="P91" s="174">
        <v>1093</v>
      </c>
      <c r="Q91" s="189">
        <f t="shared" si="13"/>
        <v>432407</v>
      </c>
    </row>
    <row r="92" spans="1:17" ht="30">
      <c r="A92" s="324" t="s">
        <v>760</v>
      </c>
      <c r="B92" s="319" t="s">
        <v>761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177">
        <f t="shared" si="12"/>
        <v>0</v>
      </c>
      <c r="P92" s="174">
        <v>0</v>
      </c>
      <c r="Q92" s="189">
        <f t="shared" si="13"/>
        <v>0</v>
      </c>
    </row>
    <row r="93" spans="1:17" ht="15">
      <c r="A93" s="324" t="s">
        <v>762</v>
      </c>
      <c r="B93" s="319" t="s">
        <v>763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177">
        <f t="shared" si="12"/>
        <v>0</v>
      </c>
      <c r="P93" s="174">
        <v>0</v>
      </c>
      <c r="Q93" s="189">
        <f t="shared" si="13"/>
        <v>0</v>
      </c>
    </row>
    <row r="94" spans="1:17" ht="15">
      <c r="A94" s="324" t="s">
        <v>764</v>
      </c>
      <c r="B94" s="319" t="s">
        <v>765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177">
        <f t="shared" si="12"/>
        <v>0</v>
      </c>
      <c r="P94" s="174">
        <v>0</v>
      </c>
      <c r="Q94" s="189">
        <f t="shared" si="13"/>
        <v>0</v>
      </c>
    </row>
    <row r="95" spans="1:17" ht="15">
      <c r="A95" s="324" t="s">
        <v>766</v>
      </c>
      <c r="B95" s="319" t="s">
        <v>767</v>
      </c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177">
        <f t="shared" si="12"/>
        <v>0</v>
      </c>
      <c r="P95" s="174">
        <v>0</v>
      </c>
      <c r="Q95" s="189">
        <f t="shared" si="13"/>
        <v>0</v>
      </c>
    </row>
    <row r="96" spans="1:17" ht="15">
      <c r="A96" s="218" t="s">
        <v>227</v>
      </c>
      <c r="B96" s="216" t="s">
        <v>446</v>
      </c>
      <c r="C96" s="177">
        <f>SUM(C88:C95)</f>
        <v>0</v>
      </c>
      <c r="D96" s="177">
        <f aca="true" t="shared" si="18" ref="D96:N96">SUM(D88:D95)</f>
        <v>0</v>
      </c>
      <c r="E96" s="177">
        <f t="shared" si="18"/>
        <v>0</v>
      </c>
      <c r="F96" s="177">
        <f t="shared" si="18"/>
        <v>433500</v>
      </c>
      <c r="G96" s="177">
        <f t="shared" si="18"/>
        <v>0</v>
      </c>
      <c r="H96" s="177">
        <f t="shared" si="18"/>
        <v>0</v>
      </c>
      <c r="I96" s="177">
        <f t="shared" si="18"/>
        <v>0</v>
      </c>
      <c r="J96" s="177">
        <f t="shared" si="18"/>
        <v>0</v>
      </c>
      <c r="K96" s="177">
        <f t="shared" si="18"/>
        <v>0</v>
      </c>
      <c r="L96" s="177">
        <f t="shared" si="18"/>
        <v>0</v>
      </c>
      <c r="M96" s="177">
        <f t="shared" si="18"/>
        <v>0</v>
      </c>
      <c r="N96" s="177">
        <f t="shared" si="18"/>
        <v>0</v>
      </c>
      <c r="O96" s="177">
        <f t="shared" si="12"/>
        <v>433500</v>
      </c>
      <c r="P96" s="174">
        <v>1093</v>
      </c>
      <c r="Q96" s="189">
        <f t="shared" si="13"/>
        <v>432407</v>
      </c>
    </row>
    <row r="97" spans="1:17" ht="15">
      <c r="A97" s="328" t="s">
        <v>768</v>
      </c>
      <c r="B97" s="216"/>
      <c r="C97" s="177">
        <f>C96+C87+C82</f>
        <v>0</v>
      </c>
      <c r="D97" s="177">
        <f aca="true" t="shared" si="19" ref="D97:N97">D96+D87+D82</f>
        <v>0</v>
      </c>
      <c r="E97" s="177">
        <f t="shared" si="19"/>
        <v>5461000</v>
      </c>
      <c r="F97" s="177">
        <f t="shared" si="19"/>
        <v>42772282</v>
      </c>
      <c r="G97" s="177">
        <f t="shared" si="19"/>
        <v>0</v>
      </c>
      <c r="H97" s="177">
        <f t="shared" si="19"/>
        <v>0</v>
      </c>
      <c r="I97" s="177">
        <f t="shared" si="19"/>
        <v>35437626</v>
      </c>
      <c r="J97" s="177">
        <f t="shared" si="19"/>
        <v>27134380</v>
      </c>
      <c r="K97" s="177">
        <f t="shared" si="19"/>
        <v>25024974</v>
      </c>
      <c r="L97" s="177">
        <f t="shared" si="19"/>
        <v>0</v>
      </c>
      <c r="M97" s="177">
        <f t="shared" si="19"/>
        <v>0</v>
      </c>
      <c r="N97" s="177">
        <f t="shared" si="19"/>
        <v>25024974</v>
      </c>
      <c r="O97" s="177">
        <f t="shared" si="12"/>
        <v>160855236</v>
      </c>
      <c r="P97" s="174">
        <v>20845</v>
      </c>
      <c r="Q97" s="189">
        <f t="shared" si="13"/>
        <v>160834391</v>
      </c>
    </row>
    <row r="98" spans="1:17" ht="15">
      <c r="A98" s="330" t="s">
        <v>448</v>
      </c>
      <c r="B98" s="331" t="s">
        <v>449</v>
      </c>
      <c r="C98" s="177">
        <f>C97+C74</f>
        <v>7835787</v>
      </c>
      <c r="D98" s="177">
        <f aca="true" t="shared" si="20" ref="D98:N98">D97+D74</f>
        <v>7563952</v>
      </c>
      <c r="E98" s="177">
        <f t="shared" si="20"/>
        <v>13304952</v>
      </c>
      <c r="F98" s="177">
        <f t="shared" si="20"/>
        <v>55109841</v>
      </c>
      <c r="G98" s="177">
        <f t="shared" si="20"/>
        <v>8833952</v>
      </c>
      <c r="H98" s="177">
        <f t="shared" si="20"/>
        <v>7563952</v>
      </c>
      <c r="I98" s="177">
        <f t="shared" si="20"/>
        <v>44531578</v>
      </c>
      <c r="J98" s="177">
        <f t="shared" si="20"/>
        <v>35248332</v>
      </c>
      <c r="K98" s="177">
        <f t="shared" si="20"/>
        <v>35068035</v>
      </c>
      <c r="L98" s="177">
        <f t="shared" si="20"/>
        <v>7563952</v>
      </c>
      <c r="M98" s="177">
        <f t="shared" si="20"/>
        <v>7563952</v>
      </c>
      <c r="N98" s="177">
        <f t="shared" si="20"/>
        <v>32754684</v>
      </c>
      <c r="O98" s="177">
        <f t="shared" si="12"/>
        <v>262942969</v>
      </c>
      <c r="P98" s="174">
        <v>94054</v>
      </c>
      <c r="Q98" s="189">
        <f t="shared" si="13"/>
        <v>262848915</v>
      </c>
    </row>
    <row r="99" spans="1:17" ht="15">
      <c r="A99" s="324" t="s">
        <v>769</v>
      </c>
      <c r="B99" s="321" t="s">
        <v>770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177">
        <f t="shared" si="12"/>
        <v>0</v>
      </c>
      <c r="P99" s="174">
        <v>0</v>
      </c>
      <c r="Q99" s="189">
        <f t="shared" si="13"/>
        <v>0</v>
      </c>
    </row>
    <row r="100" spans="1:17" ht="15">
      <c r="A100" s="324" t="s">
        <v>771</v>
      </c>
      <c r="B100" s="321" t="s">
        <v>772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177">
        <f t="shared" si="12"/>
        <v>0</v>
      </c>
      <c r="P100" s="174">
        <v>0</v>
      </c>
      <c r="Q100" s="189">
        <f t="shared" si="13"/>
        <v>0</v>
      </c>
    </row>
    <row r="101" spans="1:17" ht="15">
      <c r="A101" s="324" t="s">
        <v>773</v>
      </c>
      <c r="B101" s="321" t="s">
        <v>774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177">
        <f t="shared" si="12"/>
        <v>0</v>
      </c>
      <c r="P101" s="174">
        <v>0</v>
      </c>
      <c r="Q101" s="189">
        <f t="shared" si="13"/>
        <v>0</v>
      </c>
    </row>
    <row r="102" spans="1:17" ht="15">
      <c r="A102" s="218" t="s">
        <v>450</v>
      </c>
      <c r="B102" s="217" t="s">
        <v>451</v>
      </c>
      <c r="C102" s="177">
        <f>SUM(C99:C101)</f>
        <v>0</v>
      </c>
      <c r="D102" s="177">
        <f aca="true" t="shared" si="21" ref="D102:N102">SUM(D99:D101)</f>
        <v>0</v>
      </c>
      <c r="E102" s="177">
        <f t="shared" si="21"/>
        <v>0</v>
      </c>
      <c r="F102" s="177">
        <f t="shared" si="21"/>
        <v>0</v>
      </c>
      <c r="G102" s="177">
        <f t="shared" si="21"/>
        <v>0</v>
      </c>
      <c r="H102" s="177">
        <f t="shared" si="21"/>
        <v>0</v>
      </c>
      <c r="I102" s="177">
        <f t="shared" si="21"/>
        <v>0</v>
      </c>
      <c r="J102" s="177">
        <f t="shared" si="21"/>
        <v>0</v>
      </c>
      <c r="K102" s="177">
        <f t="shared" si="21"/>
        <v>0</v>
      </c>
      <c r="L102" s="177">
        <f t="shared" si="21"/>
        <v>0</v>
      </c>
      <c r="M102" s="177">
        <f t="shared" si="21"/>
        <v>0</v>
      </c>
      <c r="N102" s="177">
        <f t="shared" si="21"/>
        <v>0</v>
      </c>
      <c r="O102" s="177">
        <f t="shared" si="12"/>
        <v>0</v>
      </c>
      <c r="P102" s="174">
        <v>0</v>
      </c>
      <c r="Q102" s="189">
        <f t="shared" si="13"/>
        <v>0</v>
      </c>
    </row>
    <row r="103" spans="1:17" ht="15">
      <c r="A103" s="332" t="s">
        <v>775</v>
      </c>
      <c r="B103" s="321" t="s">
        <v>776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177">
        <f t="shared" si="12"/>
        <v>0</v>
      </c>
      <c r="P103" s="174">
        <v>0</v>
      </c>
      <c r="Q103" s="189">
        <f t="shared" si="13"/>
        <v>0</v>
      </c>
    </row>
    <row r="104" spans="1:17" ht="15">
      <c r="A104" s="332" t="s">
        <v>777</v>
      </c>
      <c r="B104" s="321" t="s">
        <v>778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177">
        <f t="shared" si="12"/>
        <v>0</v>
      </c>
      <c r="P104" s="174">
        <v>0</v>
      </c>
      <c r="Q104" s="189">
        <f t="shared" si="13"/>
        <v>0</v>
      </c>
    </row>
    <row r="105" spans="1:17" ht="15">
      <c r="A105" s="324" t="s">
        <v>779</v>
      </c>
      <c r="B105" s="321" t="s">
        <v>780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177">
        <f t="shared" si="12"/>
        <v>0</v>
      </c>
      <c r="P105" s="174">
        <v>0</v>
      </c>
      <c r="Q105" s="189">
        <f t="shared" si="13"/>
        <v>0</v>
      </c>
    </row>
    <row r="106" spans="1:17" ht="15">
      <c r="A106" s="324" t="s">
        <v>781</v>
      </c>
      <c r="B106" s="321" t="s">
        <v>782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177">
        <f t="shared" si="12"/>
        <v>0</v>
      </c>
      <c r="P106" s="174">
        <v>0</v>
      </c>
      <c r="Q106" s="189">
        <f t="shared" si="13"/>
        <v>0</v>
      </c>
    </row>
    <row r="107" spans="1:17" ht="15">
      <c r="A107" s="229" t="s">
        <v>452</v>
      </c>
      <c r="B107" s="217" t="s">
        <v>453</v>
      </c>
      <c r="C107" s="177">
        <f>SUM(C103:C106)</f>
        <v>0</v>
      </c>
      <c r="D107" s="177">
        <f aca="true" t="shared" si="22" ref="D107:N107">SUM(D103:D106)</f>
        <v>0</v>
      </c>
      <c r="E107" s="177">
        <f t="shared" si="22"/>
        <v>0</v>
      </c>
      <c r="F107" s="177">
        <f t="shared" si="22"/>
        <v>0</v>
      </c>
      <c r="G107" s="177">
        <f t="shared" si="22"/>
        <v>0</v>
      </c>
      <c r="H107" s="177">
        <f t="shared" si="22"/>
        <v>0</v>
      </c>
      <c r="I107" s="177">
        <f t="shared" si="22"/>
        <v>0</v>
      </c>
      <c r="J107" s="177">
        <f t="shared" si="22"/>
        <v>0</v>
      </c>
      <c r="K107" s="177">
        <f t="shared" si="22"/>
        <v>0</v>
      </c>
      <c r="L107" s="177">
        <f t="shared" si="22"/>
        <v>0</v>
      </c>
      <c r="M107" s="177">
        <f t="shared" si="22"/>
        <v>0</v>
      </c>
      <c r="N107" s="177">
        <f t="shared" si="22"/>
        <v>0</v>
      </c>
      <c r="O107" s="177">
        <f t="shared" si="12"/>
        <v>0</v>
      </c>
      <c r="P107" s="174">
        <v>0</v>
      </c>
      <c r="Q107" s="189">
        <f t="shared" si="13"/>
        <v>0</v>
      </c>
    </row>
    <row r="108" spans="1:17" ht="15">
      <c r="A108" s="332" t="s">
        <v>454</v>
      </c>
      <c r="B108" s="321" t="s">
        <v>455</v>
      </c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177">
        <f t="shared" si="12"/>
        <v>0</v>
      </c>
      <c r="P108" s="174">
        <v>0</v>
      </c>
      <c r="Q108" s="189">
        <f t="shared" si="13"/>
        <v>0</v>
      </c>
    </row>
    <row r="109" spans="1:17" ht="15">
      <c r="A109" s="332" t="s">
        <v>456</v>
      </c>
      <c r="B109" s="321" t="s">
        <v>457</v>
      </c>
      <c r="C109" s="202">
        <v>3113651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177">
        <f t="shared" si="12"/>
        <v>3113651</v>
      </c>
      <c r="P109" s="174">
        <v>0</v>
      </c>
      <c r="Q109" s="189">
        <f t="shared" si="13"/>
        <v>3113651</v>
      </c>
    </row>
    <row r="110" spans="1:17" ht="15">
      <c r="A110" s="229" t="s">
        <v>458</v>
      </c>
      <c r="B110" s="217" t="s">
        <v>459</v>
      </c>
      <c r="C110" s="177">
        <v>3145000</v>
      </c>
      <c r="D110" s="177">
        <v>3096000</v>
      </c>
      <c r="E110" s="177">
        <v>4420000</v>
      </c>
      <c r="F110" s="177">
        <v>3317000</v>
      </c>
      <c r="G110" s="177">
        <v>3335000</v>
      </c>
      <c r="H110" s="177">
        <v>3494000</v>
      </c>
      <c r="I110" s="177">
        <v>3128000</v>
      </c>
      <c r="J110" s="177">
        <v>3133000</v>
      </c>
      <c r="K110" s="177">
        <v>3395000</v>
      </c>
      <c r="L110" s="177">
        <v>3098000</v>
      </c>
      <c r="M110" s="177">
        <v>3309000</v>
      </c>
      <c r="N110" s="177">
        <v>3308000</v>
      </c>
      <c r="O110" s="177">
        <f t="shared" si="12"/>
        <v>40178000</v>
      </c>
      <c r="P110" s="174">
        <v>32747</v>
      </c>
      <c r="Q110" s="189">
        <f t="shared" si="13"/>
        <v>40145253</v>
      </c>
    </row>
    <row r="111" spans="1:17" ht="15">
      <c r="A111" s="332" t="s">
        <v>460</v>
      </c>
      <c r="B111" s="321" t="s">
        <v>461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177">
        <f t="shared" si="12"/>
        <v>0</v>
      </c>
      <c r="P111" s="174">
        <v>0</v>
      </c>
      <c r="Q111" s="189">
        <f t="shared" si="13"/>
        <v>0</v>
      </c>
    </row>
    <row r="112" spans="1:17" ht="15">
      <c r="A112" s="332" t="s">
        <v>462</v>
      </c>
      <c r="B112" s="321" t="s">
        <v>463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177">
        <f t="shared" si="12"/>
        <v>0</v>
      </c>
      <c r="P112" s="174">
        <v>0</v>
      </c>
      <c r="Q112" s="189">
        <f t="shared" si="13"/>
        <v>0</v>
      </c>
    </row>
    <row r="113" spans="1:17" ht="15">
      <c r="A113" s="332" t="s">
        <v>464</v>
      </c>
      <c r="B113" s="321" t="s">
        <v>465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177">
        <f t="shared" si="12"/>
        <v>0</v>
      </c>
      <c r="P113" s="174">
        <v>0</v>
      </c>
      <c r="Q113" s="189">
        <f t="shared" si="13"/>
        <v>0</v>
      </c>
    </row>
    <row r="114" spans="1:17" ht="15">
      <c r="A114" s="229" t="s">
        <v>466</v>
      </c>
      <c r="B114" s="217" t="s">
        <v>467</v>
      </c>
      <c r="C114" s="177">
        <f>C113+C112+C111+C110+C109+C108+C107+C102</f>
        <v>6258651</v>
      </c>
      <c r="D114" s="177">
        <f aca="true" t="shared" si="23" ref="D114:N114">D113+D112+D111+D110+D109+D108+D107+D102</f>
        <v>3096000</v>
      </c>
      <c r="E114" s="177">
        <f t="shared" si="23"/>
        <v>4420000</v>
      </c>
      <c r="F114" s="177">
        <f t="shared" si="23"/>
        <v>3317000</v>
      </c>
      <c r="G114" s="177">
        <f t="shared" si="23"/>
        <v>3335000</v>
      </c>
      <c r="H114" s="177">
        <f t="shared" si="23"/>
        <v>3494000</v>
      </c>
      <c r="I114" s="177">
        <f t="shared" si="23"/>
        <v>3128000</v>
      </c>
      <c r="J114" s="177">
        <f t="shared" si="23"/>
        <v>3133000</v>
      </c>
      <c r="K114" s="177">
        <f t="shared" si="23"/>
        <v>3395000</v>
      </c>
      <c r="L114" s="177">
        <f t="shared" si="23"/>
        <v>3098000</v>
      </c>
      <c r="M114" s="177">
        <f t="shared" si="23"/>
        <v>3309000</v>
      </c>
      <c r="N114" s="177">
        <f t="shared" si="23"/>
        <v>3308000</v>
      </c>
      <c r="O114" s="177">
        <f t="shared" si="12"/>
        <v>43291651</v>
      </c>
      <c r="P114" s="174">
        <v>32747</v>
      </c>
      <c r="Q114" s="189">
        <f t="shared" si="13"/>
        <v>43258904</v>
      </c>
    </row>
    <row r="115" spans="1:17" ht="15">
      <c r="A115" s="332" t="s">
        <v>783</v>
      </c>
      <c r="B115" s="321" t="s">
        <v>784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177">
        <f t="shared" si="12"/>
        <v>0</v>
      </c>
      <c r="P115" s="174">
        <v>0</v>
      </c>
      <c r="Q115" s="189">
        <f t="shared" si="13"/>
        <v>0</v>
      </c>
    </row>
    <row r="116" spans="1:17" ht="15">
      <c r="A116" s="324" t="s">
        <v>785</v>
      </c>
      <c r="B116" s="321" t="s">
        <v>786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177">
        <f t="shared" si="12"/>
        <v>0</v>
      </c>
      <c r="P116" s="174">
        <v>0</v>
      </c>
      <c r="Q116" s="189">
        <f t="shared" si="13"/>
        <v>0</v>
      </c>
    </row>
    <row r="117" spans="1:17" ht="15">
      <c r="A117" s="332" t="s">
        <v>787</v>
      </c>
      <c r="B117" s="321" t="s">
        <v>788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177">
        <f t="shared" si="12"/>
        <v>0</v>
      </c>
      <c r="P117" s="174">
        <v>0</v>
      </c>
      <c r="Q117" s="189">
        <f t="shared" si="13"/>
        <v>0</v>
      </c>
    </row>
    <row r="118" spans="1:17" ht="15">
      <c r="A118" s="332" t="s">
        <v>789</v>
      </c>
      <c r="B118" s="321" t="s">
        <v>790</v>
      </c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177">
        <f t="shared" si="12"/>
        <v>0</v>
      </c>
      <c r="P118" s="174">
        <v>0</v>
      </c>
      <c r="Q118" s="189">
        <f t="shared" si="13"/>
        <v>0</v>
      </c>
    </row>
    <row r="119" spans="1:17" ht="15">
      <c r="A119" s="229" t="s">
        <v>468</v>
      </c>
      <c r="B119" s="217" t="s">
        <v>469</v>
      </c>
      <c r="C119" s="177">
        <f>SUM(C115:C118)</f>
        <v>0</v>
      </c>
      <c r="D119" s="177">
        <f aca="true" t="shared" si="24" ref="D119:N119">SUM(D115:D118)</f>
        <v>0</v>
      </c>
      <c r="E119" s="177">
        <f t="shared" si="24"/>
        <v>0</v>
      </c>
      <c r="F119" s="177">
        <f t="shared" si="24"/>
        <v>0</v>
      </c>
      <c r="G119" s="177">
        <f t="shared" si="24"/>
        <v>0</v>
      </c>
      <c r="H119" s="177">
        <f t="shared" si="24"/>
        <v>0</v>
      </c>
      <c r="I119" s="177">
        <f t="shared" si="24"/>
        <v>0</v>
      </c>
      <c r="J119" s="177">
        <f t="shared" si="24"/>
        <v>0</v>
      </c>
      <c r="K119" s="177">
        <f t="shared" si="24"/>
        <v>0</v>
      </c>
      <c r="L119" s="177">
        <f t="shared" si="24"/>
        <v>0</v>
      </c>
      <c r="M119" s="177">
        <f t="shared" si="24"/>
        <v>0</v>
      </c>
      <c r="N119" s="177">
        <f t="shared" si="24"/>
        <v>0</v>
      </c>
      <c r="O119" s="177">
        <f t="shared" si="12"/>
        <v>0</v>
      </c>
      <c r="P119" s="174">
        <v>0</v>
      </c>
      <c r="Q119" s="189">
        <f t="shared" si="13"/>
        <v>0</v>
      </c>
    </row>
    <row r="120" spans="1:17" ht="15">
      <c r="A120" s="324" t="s">
        <v>161</v>
      </c>
      <c r="B120" s="321" t="s">
        <v>470</v>
      </c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177">
        <f t="shared" si="12"/>
        <v>0</v>
      </c>
      <c r="P120" s="174">
        <v>0</v>
      </c>
      <c r="Q120" s="189">
        <f t="shared" si="13"/>
        <v>0</v>
      </c>
    </row>
    <row r="121" spans="1:17" ht="15">
      <c r="A121" s="333" t="s">
        <v>471</v>
      </c>
      <c r="B121" s="334" t="s">
        <v>472</v>
      </c>
      <c r="C121" s="177">
        <f>C119+C114</f>
        <v>6258651</v>
      </c>
      <c r="D121" s="177">
        <f aca="true" t="shared" si="25" ref="D121:N121">D119+D114</f>
        <v>3096000</v>
      </c>
      <c r="E121" s="177">
        <f t="shared" si="25"/>
        <v>4420000</v>
      </c>
      <c r="F121" s="177">
        <f t="shared" si="25"/>
        <v>3317000</v>
      </c>
      <c r="G121" s="177">
        <f t="shared" si="25"/>
        <v>3335000</v>
      </c>
      <c r="H121" s="177">
        <f t="shared" si="25"/>
        <v>3494000</v>
      </c>
      <c r="I121" s="177">
        <f t="shared" si="25"/>
        <v>3128000</v>
      </c>
      <c r="J121" s="177">
        <f t="shared" si="25"/>
        <v>3133000</v>
      </c>
      <c r="K121" s="177">
        <f t="shared" si="25"/>
        <v>3395000</v>
      </c>
      <c r="L121" s="177">
        <f t="shared" si="25"/>
        <v>3098000</v>
      </c>
      <c r="M121" s="177">
        <f t="shared" si="25"/>
        <v>3309000</v>
      </c>
      <c r="N121" s="177">
        <f t="shared" si="25"/>
        <v>3308000</v>
      </c>
      <c r="O121" s="177">
        <f t="shared" si="12"/>
        <v>43291651</v>
      </c>
      <c r="P121" s="174">
        <v>32747</v>
      </c>
      <c r="Q121" s="189">
        <f t="shared" si="13"/>
        <v>43258904</v>
      </c>
    </row>
    <row r="122" spans="1:17" ht="15">
      <c r="A122" s="335" t="s">
        <v>791</v>
      </c>
      <c r="B122" s="336"/>
      <c r="C122" s="177">
        <f>C121+C98</f>
        <v>14094438</v>
      </c>
      <c r="D122" s="177">
        <f aca="true" t="shared" si="26" ref="D122:N122">D121+D98</f>
        <v>10659952</v>
      </c>
      <c r="E122" s="177">
        <f t="shared" si="26"/>
        <v>17724952</v>
      </c>
      <c r="F122" s="177">
        <f t="shared" si="26"/>
        <v>58426841</v>
      </c>
      <c r="G122" s="177">
        <f t="shared" si="26"/>
        <v>12168952</v>
      </c>
      <c r="H122" s="177">
        <f t="shared" si="26"/>
        <v>11057952</v>
      </c>
      <c r="I122" s="177">
        <f t="shared" si="26"/>
        <v>47659578</v>
      </c>
      <c r="J122" s="177">
        <f t="shared" si="26"/>
        <v>38381332</v>
      </c>
      <c r="K122" s="177">
        <f t="shared" si="26"/>
        <v>38463035</v>
      </c>
      <c r="L122" s="177">
        <f t="shared" si="26"/>
        <v>10661952</v>
      </c>
      <c r="M122" s="177">
        <f t="shared" si="26"/>
        <v>10872952</v>
      </c>
      <c r="N122" s="177">
        <f t="shared" si="26"/>
        <v>36062684</v>
      </c>
      <c r="O122" s="177">
        <f t="shared" si="12"/>
        <v>306234620</v>
      </c>
      <c r="P122" s="174">
        <v>126801</v>
      </c>
      <c r="Q122" s="189">
        <f t="shared" si="13"/>
        <v>306107819</v>
      </c>
    </row>
    <row r="123" spans="1:17" ht="28.5">
      <c r="A123" s="315" t="s">
        <v>430</v>
      </c>
      <c r="B123" s="316" t="s">
        <v>792</v>
      </c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177"/>
      <c r="P123" s="174"/>
      <c r="Q123" s="189"/>
    </row>
    <row r="124" spans="1:17" ht="15">
      <c r="A124" s="320" t="s">
        <v>793</v>
      </c>
      <c r="B124" s="322" t="s">
        <v>794</v>
      </c>
      <c r="C124" s="202">
        <v>5543153</v>
      </c>
      <c r="D124" s="202">
        <v>5543151</v>
      </c>
      <c r="E124" s="202">
        <v>5543151</v>
      </c>
      <c r="F124" s="202">
        <v>5543151</v>
      </c>
      <c r="G124" s="202">
        <v>5543151</v>
      </c>
      <c r="H124" s="202">
        <v>5543151</v>
      </c>
      <c r="I124" s="202">
        <v>5543151</v>
      </c>
      <c r="J124" s="202">
        <v>5543151</v>
      </c>
      <c r="K124" s="202">
        <v>5543151</v>
      </c>
      <c r="L124" s="202">
        <v>5543151</v>
      </c>
      <c r="M124" s="202">
        <v>5543151</v>
      </c>
      <c r="N124" s="202">
        <v>5543151</v>
      </c>
      <c r="O124" s="177">
        <f t="shared" si="12"/>
        <v>66517814</v>
      </c>
      <c r="P124" s="174">
        <v>49278</v>
      </c>
      <c r="Q124" s="189">
        <f t="shared" si="13"/>
        <v>66468536</v>
      </c>
    </row>
    <row r="125" spans="1:17" ht="15">
      <c r="A125" s="321" t="s">
        <v>795</v>
      </c>
      <c r="B125" s="322" t="s">
        <v>796</v>
      </c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177">
        <f t="shared" si="12"/>
        <v>0</v>
      </c>
      <c r="P125" s="174">
        <v>0</v>
      </c>
      <c r="Q125" s="189">
        <f t="shared" si="13"/>
        <v>0</v>
      </c>
    </row>
    <row r="126" spans="1:17" ht="15">
      <c r="A126" s="321" t="s">
        <v>797</v>
      </c>
      <c r="B126" s="322" t="s">
        <v>798</v>
      </c>
      <c r="C126" s="202">
        <v>793621</v>
      </c>
      <c r="D126" s="202">
        <v>793621</v>
      </c>
      <c r="E126" s="202">
        <v>793621</v>
      </c>
      <c r="F126" s="202">
        <v>793621</v>
      </c>
      <c r="G126" s="202">
        <v>793621</v>
      </c>
      <c r="H126" s="202">
        <v>793621</v>
      </c>
      <c r="I126" s="202">
        <v>793621</v>
      </c>
      <c r="J126" s="202">
        <v>793621</v>
      </c>
      <c r="K126" s="202">
        <v>793621</v>
      </c>
      <c r="L126" s="202">
        <v>793621</v>
      </c>
      <c r="M126" s="202">
        <v>793621</v>
      </c>
      <c r="N126" s="202">
        <v>793621</v>
      </c>
      <c r="O126" s="177">
        <f t="shared" si="12"/>
        <v>9523452</v>
      </c>
      <c r="P126" s="174">
        <v>7463</v>
      </c>
      <c r="Q126" s="189">
        <f t="shared" si="13"/>
        <v>9515989</v>
      </c>
    </row>
    <row r="127" spans="1:17" ht="15">
      <c r="A127" s="321" t="s">
        <v>202</v>
      </c>
      <c r="B127" s="322" t="s">
        <v>799</v>
      </c>
      <c r="C127" s="202">
        <v>150000</v>
      </c>
      <c r="D127" s="202">
        <v>150000</v>
      </c>
      <c r="E127" s="202">
        <v>150000</v>
      </c>
      <c r="F127" s="202">
        <v>150000</v>
      </c>
      <c r="G127" s="202">
        <v>150000</v>
      </c>
      <c r="H127" s="202">
        <v>150000</v>
      </c>
      <c r="I127" s="202">
        <v>150000</v>
      </c>
      <c r="J127" s="202">
        <v>150000</v>
      </c>
      <c r="K127" s="202">
        <v>150000</v>
      </c>
      <c r="L127" s="202">
        <v>150000</v>
      </c>
      <c r="M127" s="202">
        <v>150000</v>
      </c>
      <c r="N127" s="202">
        <v>150000</v>
      </c>
      <c r="O127" s="177">
        <f t="shared" si="12"/>
        <v>1800000</v>
      </c>
      <c r="P127" s="174">
        <v>1200</v>
      </c>
      <c r="Q127" s="189">
        <f t="shared" si="13"/>
        <v>1798800</v>
      </c>
    </row>
    <row r="128" spans="1:17" ht="15">
      <c r="A128" s="321" t="s">
        <v>800</v>
      </c>
      <c r="B128" s="322" t="s">
        <v>801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177">
        <f t="shared" si="12"/>
        <v>0</v>
      </c>
      <c r="P128" s="174">
        <v>3000</v>
      </c>
      <c r="Q128" s="189">
        <f t="shared" si="13"/>
        <v>-3000</v>
      </c>
    </row>
    <row r="129" spans="1:17" ht="15">
      <c r="A129" s="321" t="s">
        <v>802</v>
      </c>
      <c r="B129" s="322" t="s">
        <v>803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177">
        <f t="shared" si="12"/>
        <v>0</v>
      </c>
      <c r="P129" s="174">
        <v>0</v>
      </c>
      <c r="Q129" s="189">
        <f t="shared" si="13"/>
        <v>0</v>
      </c>
    </row>
    <row r="130" spans="1:17" ht="15">
      <c r="A130" s="217" t="s">
        <v>804</v>
      </c>
      <c r="B130" s="221" t="s">
        <v>805</v>
      </c>
      <c r="C130" s="177">
        <f>SUM(C124:C129)</f>
        <v>6486774</v>
      </c>
      <c r="D130" s="177">
        <f aca="true" t="shared" si="27" ref="D130:N130">SUM(D124:D129)</f>
        <v>6486772</v>
      </c>
      <c r="E130" s="177">
        <f t="shared" si="27"/>
        <v>6486772</v>
      </c>
      <c r="F130" s="177">
        <f t="shared" si="27"/>
        <v>6486772</v>
      </c>
      <c r="G130" s="177">
        <f t="shared" si="27"/>
        <v>6486772</v>
      </c>
      <c r="H130" s="177">
        <f t="shared" si="27"/>
        <v>6486772</v>
      </c>
      <c r="I130" s="177">
        <f t="shared" si="27"/>
        <v>6486772</v>
      </c>
      <c r="J130" s="177">
        <f t="shared" si="27"/>
        <v>6486772</v>
      </c>
      <c r="K130" s="177">
        <f t="shared" si="27"/>
        <v>6486772</v>
      </c>
      <c r="L130" s="177">
        <f t="shared" si="27"/>
        <v>6486772</v>
      </c>
      <c r="M130" s="177">
        <f t="shared" si="27"/>
        <v>6486772</v>
      </c>
      <c r="N130" s="177">
        <f t="shared" si="27"/>
        <v>6486772</v>
      </c>
      <c r="O130" s="177">
        <f t="shared" si="12"/>
        <v>77841266</v>
      </c>
      <c r="P130" s="174">
        <v>60941</v>
      </c>
      <c r="Q130" s="189">
        <f t="shared" si="13"/>
        <v>77780325</v>
      </c>
    </row>
    <row r="131" spans="1:17" ht="15">
      <c r="A131" s="321" t="s">
        <v>806</v>
      </c>
      <c r="B131" s="322" t="s">
        <v>807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177">
        <f t="shared" si="12"/>
        <v>0</v>
      </c>
      <c r="P131" s="174">
        <v>0</v>
      </c>
      <c r="Q131" s="189">
        <f t="shared" si="13"/>
        <v>0</v>
      </c>
    </row>
    <row r="132" spans="1:17" ht="30">
      <c r="A132" s="321" t="s">
        <v>808</v>
      </c>
      <c r="B132" s="322" t="s">
        <v>809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177">
        <f t="shared" si="12"/>
        <v>0</v>
      </c>
      <c r="P132" s="174">
        <v>0</v>
      </c>
      <c r="Q132" s="189">
        <f t="shared" si="13"/>
        <v>0</v>
      </c>
    </row>
    <row r="133" spans="1:17" ht="30">
      <c r="A133" s="321" t="s">
        <v>810</v>
      </c>
      <c r="B133" s="322" t="s">
        <v>811</v>
      </c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177">
        <f t="shared" si="12"/>
        <v>0</v>
      </c>
      <c r="P133" s="174">
        <v>0</v>
      </c>
      <c r="Q133" s="189">
        <f t="shared" si="13"/>
        <v>0</v>
      </c>
    </row>
    <row r="134" spans="1:17" ht="30">
      <c r="A134" s="321" t="s">
        <v>812</v>
      </c>
      <c r="B134" s="322" t="s">
        <v>813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177">
        <f t="shared" si="12"/>
        <v>0</v>
      </c>
      <c r="P134" s="174">
        <v>0</v>
      </c>
      <c r="Q134" s="189">
        <f t="shared" si="13"/>
        <v>0</v>
      </c>
    </row>
    <row r="135" spans="1:17" ht="15">
      <c r="A135" s="321" t="s">
        <v>579</v>
      </c>
      <c r="B135" s="322" t="s">
        <v>814</v>
      </c>
      <c r="C135" s="202">
        <v>1135000</v>
      </c>
      <c r="D135" s="202">
        <v>2289370</v>
      </c>
      <c r="E135" s="202">
        <v>11340996</v>
      </c>
      <c r="F135" s="202">
        <v>1135000</v>
      </c>
      <c r="G135" s="202">
        <v>1135000</v>
      </c>
      <c r="H135" s="202">
        <v>1135000</v>
      </c>
      <c r="I135" s="202">
        <v>1135000</v>
      </c>
      <c r="J135" s="202">
        <v>1135000</v>
      </c>
      <c r="K135" s="202">
        <v>1135000</v>
      </c>
      <c r="L135" s="202">
        <v>7626518</v>
      </c>
      <c r="M135" s="202">
        <v>1135000</v>
      </c>
      <c r="N135" s="202">
        <v>1135000</v>
      </c>
      <c r="O135" s="177">
        <f aca="true" t="shared" si="28" ref="O135:O198">SUM(C135:N135)</f>
        <v>31471884</v>
      </c>
      <c r="P135" s="174">
        <v>14742</v>
      </c>
      <c r="Q135" s="189">
        <f aca="true" t="shared" si="29" ref="Q135:Q198">O135-P135</f>
        <v>31457142</v>
      </c>
    </row>
    <row r="136" spans="1:17" ht="15">
      <c r="A136" s="217" t="s">
        <v>145</v>
      </c>
      <c r="B136" s="221" t="s">
        <v>474</v>
      </c>
      <c r="C136" s="177">
        <f>C130+C131+C132+C133+C134+C135</f>
        <v>7621774</v>
      </c>
      <c r="D136" s="177">
        <f aca="true" t="shared" si="30" ref="D136:N136">D130+D131+D132+D133+D134+D135</f>
        <v>8776142</v>
      </c>
      <c r="E136" s="177">
        <f t="shared" si="30"/>
        <v>17827768</v>
      </c>
      <c r="F136" s="177">
        <f t="shared" si="30"/>
        <v>7621772</v>
      </c>
      <c r="G136" s="177">
        <f t="shared" si="30"/>
        <v>7621772</v>
      </c>
      <c r="H136" s="177">
        <f t="shared" si="30"/>
        <v>7621772</v>
      </c>
      <c r="I136" s="177">
        <f t="shared" si="30"/>
        <v>7621772</v>
      </c>
      <c r="J136" s="177">
        <f t="shared" si="30"/>
        <v>7621772</v>
      </c>
      <c r="K136" s="177">
        <f t="shared" si="30"/>
        <v>7621772</v>
      </c>
      <c r="L136" s="177">
        <f t="shared" si="30"/>
        <v>14113290</v>
      </c>
      <c r="M136" s="177">
        <f t="shared" si="30"/>
        <v>7621772</v>
      </c>
      <c r="N136" s="177">
        <f t="shared" si="30"/>
        <v>7621772</v>
      </c>
      <c r="O136" s="177">
        <f t="shared" si="28"/>
        <v>109313150</v>
      </c>
      <c r="P136" s="174">
        <v>75683</v>
      </c>
      <c r="Q136" s="189">
        <f t="shared" si="29"/>
        <v>109237467</v>
      </c>
    </row>
    <row r="137" spans="1:17" ht="15">
      <c r="A137" s="321" t="s">
        <v>815</v>
      </c>
      <c r="B137" s="322" t="s">
        <v>816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177">
        <f t="shared" si="28"/>
        <v>0</v>
      </c>
      <c r="P137" s="174">
        <v>0</v>
      </c>
      <c r="Q137" s="189">
        <f t="shared" si="29"/>
        <v>0</v>
      </c>
    </row>
    <row r="138" spans="1:17" ht="15">
      <c r="A138" s="321" t="s">
        <v>817</v>
      </c>
      <c r="B138" s="322" t="s">
        <v>818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177">
        <f t="shared" si="28"/>
        <v>0</v>
      </c>
      <c r="P138" s="174">
        <v>0</v>
      </c>
      <c r="Q138" s="189">
        <f t="shared" si="29"/>
        <v>0</v>
      </c>
    </row>
    <row r="139" spans="1:17" ht="15">
      <c r="A139" s="217" t="s">
        <v>819</v>
      </c>
      <c r="B139" s="221" t="s">
        <v>820</v>
      </c>
      <c r="C139" s="177">
        <f>SUM(C137:C138)</f>
        <v>0</v>
      </c>
      <c r="D139" s="177">
        <f aca="true" t="shared" si="31" ref="D139:N139">SUM(D137:D138)</f>
        <v>0</v>
      </c>
      <c r="E139" s="177">
        <f t="shared" si="31"/>
        <v>0</v>
      </c>
      <c r="F139" s="177">
        <f t="shared" si="31"/>
        <v>0</v>
      </c>
      <c r="G139" s="177">
        <f t="shared" si="31"/>
        <v>0</v>
      </c>
      <c r="H139" s="177">
        <f t="shared" si="31"/>
        <v>0</v>
      </c>
      <c r="I139" s="177">
        <f t="shared" si="31"/>
        <v>0</v>
      </c>
      <c r="J139" s="177">
        <f t="shared" si="31"/>
        <v>0</v>
      </c>
      <c r="K139" s="177">
        <f t="shared" si="31"/>
        <v>0</v>
      </c>
      <c r="L139" s="177">
        <f t="shared" si="31"/>
        <v>0</v>
      </c>
      <c r="M139" s="177">
        <f t="shared" si="31"/>
        <v>0</v>
      </c>
      <c r="N139" s="177">
        <f t="shared" si="31"/>
        <v>0</v>
      </c>
      <c r="O139" s="177">
        <f t="shared" si="28"/>
        <v>0</v>
      </c>
      <c r="P139" s="174">
        <v>0</v>
      </c>
      <c r="Q139" s="189">
        <f t="shared" si="29"/>
        <v>0</v>
      </c>
    </row>
    <row r="140" spans="1:17" ht="15">
      <c r="A140" s="321" t="s">
        <v>821</v>
      </c>
      <c r="B140" s="322" t="s">
        <v>822</v>
      </c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177">
        <f t="shared" si="28"/>
        <v>0</v>
      </c>
      <c r="P140" s="174">
        <v>0</v>
      </c>
      <c r="Q140" s="189">
        <f t="shared" si="29"/>
        <v>0</v>
      </c>
    </row>
    <row r="141" spans="1:17" ht="15">
      <c r="A141" s="321" t="s">
        <v>823</v>
      </c>
      <c r="B141" s="322" t="s">
        <v>824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177">
        <f t="shared" si="28"/>
        <v>0</v>
      </c>
      <c r="P141" s="174">
        <v>0</v>
      </c>
      <c r="Q141" s="189">
        <f t="shared" si="29"/>
        <v>0</v>
      </c>
    </row>
    <row r="142" spans="1:17" ht="15">
      <c r="A142" s="321" t="s">
        <v>825</v>
      </c>
      <c r="B142" s="322" t="s">
        <v>826</v>
      </c>
      <c r="C142" s="202">
        <v>5000</v>
      </c>
      <c r="D142" s="202">
        <v>10000</v>
      </c>
      <c r="E142" s="202">
        <v>1000000</v>
      </c>
      <c r="F142" s="202">
        <v>20000</v>
      </c>
      <c r="G142" s="202">
        <v>20000</v>
      </c>
      <c r="H142" s="202">
        <v>20000</v>
      </c>
      <c r="I142" s="202">
        <v>20000</v>
      </c>
      <c r="J142" s="202">
        <v>20000</v>
      </c>
      <c r="K142" s="202">
        <v>1200000</v>
      </c>
      <c r="L142" s="202">
        <v>35000</v>
      </c>
      <c r="M142" s="202">
        <v>100000</v>
      </c>
      <c r="N142" s="202">
        <v>50000</v>
      </c>
      <c r="O142" s="177">
        <f t="shared" si="28"/>
        <v>2500000</v>
      </c>
      <c r="P142" s="174">
        <v>1500</v>
      </c>
      <c r="Q142" s="189">
        <f t="shared" si="29"/>
        <v>2498500</v>
      </c>
    </row>
    <row r="143" spans="1:17" ht="15">
      <c r="A143" s="321" t="s">
        <v>827</v>
      </c>
      <c r="B143" s="322" t="s">
        <v>828</v>
      </c>
      <c r="C143" s="202"/>
      <c r="D143" s="202"/>
      <c r="E143" s="202"/>
      <c r="F143" s="202"/>
      <c r="G143" s="202">
        <v>2000000</v>
      </c>
      <c r="H143" s="202">
        <v>1000000</v>
      </c>
      <c r="I143" s="202">
        <v>200000</v>
      </c>
      <c r="J143" s="202">
        <v>500000</v>
      </c>
      <c r="K143" s="202">
        <v>100000</v>
      </c>
      <c r="L143" s="202">
        <v>1500000</v>
      </c>
      <c r="M143" s="202">
        <v>100000</v>
      </c>
      <c r="N143" s="202">
        <v>1500000</v>
      </c>
      <c r="O143" s="177">
        <f t="shared" si="28"/>
        <v>6900000</v>
      </c>
      <c r="P143" s="174">
        <v>5000</v>
      </c>
      <c r="Q143" s="189">
        <f t="shared" si="29"/>
        <v>6895000</v>
      </c>
    </row>
    <row r="144" spans="1:17" ht="15">
      <c r="A144" s="321" t="s">
        <v>829</v>
      </c>
      <c r="B144" s="322" t="s">
        <v>830</v>
      </c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177">
        <f t="shared" si="28"/>
        <v>0</v>
      </c>
      <c r="P144" s="174">
        <v>0</v>
      </c>
      <c r="Q144" s="189">
        <f t="shared" si="29"/>
        <v>0</v>
      </c>
    </row>
    <row r="145" spans="1:17" ht="15">
      <c r="A145" s="321" t="s">
        <v>831</v>
      </c>
      <c r="B145" s="322" t="s">
        <v>832</v>
      </c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177">
        <f t="shared" si="28"/>
        <v>0</v>
      </c>
      <c r="P145" s="174">
        <v>0</v>
      </c>
      <c r="Q145" s="189">
        <f t="shared" si="29"/>
        <v>0</v>
      </c>
    </row>
    <row r="146" spans="1:17" ht="15">
      <c r="A146" s="321" t="s">
        <v>194</v>
      </c>
      <c r="B146" s="322" t="s">
        <v>833</v>
      </c>
      <c r="C146" s="202"/>
      <c r="D146" s="202"/>
      <c r="E146" s="202">
        <v>800000</v>
      </c>
      <c r="F146" s="202"/>
      <c r="G146" s="202"/>
      <c r="H146" s="202">
        <v>350000</v>
      </c>
      <c r="I146" s="202"/>
      <c r="J146" s="202"/>
      <c r="K146" s="202">
        <v>800000</v>
      </c>
      <c r="L146" s="202"/>
      <c r="M146" s="202"/>
      <c r="N146" s="202">
        <v>350000</v>
      </c>
      <c r="O146" s="177">
        <f t="shared" si="28"/>
        <v>2300000</v>
      </c>
      <c r="P146" s="174">
        <v>1700</v>
      </c>
      <c r="Q146" s="189">
        <f t="shared" si="29"/>
        <v>2298300</v>
      </c>
    </row>
    <row r="147" spans="1:17" ht="15">
      <c r="A147" s="321" t="s">
        <v>834</v>
      </c>
      <c r="B147" s="322" t="s">
        <v>835</v>
      </c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177">
        <f t="shared" si="28"/>
        <v>0</v>
      </c>
      <c r="P147" s="174">
        <v>700</v>
      </c>
      <c r="Q147" s="189">
        <f t="shared" si="29"/>
        <v>-700</v>
      </c>
    </row>
    <row r="148" spans="1:17" ht="15">
      <c r="A148" s="217" t="s">
        <v>836</v>
      </c>
      <c r="B148" s="221" t="s">
        <v>837</v>
      </c>
      <c r="C148" s="177">
        <f>SUM(C143:C147)</f>
        <v>0</v>
      </c>
      <c r="D148" s="177">
        <f aca="true" t="shared" si="32" ref="D148:N148">SUM(D143:D147)</f>
        <v>0</v>
      </c>
      <c r="E148" s="177">
        <f t="shared" si="32"/>
        <v>800000</v>
      </c>
      <c r="F148" s="177">
        <f t="shared" si="32"/>
        <v>0</v>
      </c>
      <c r="G148" s="177">
        <f t="shared" si="32"/>
        <v>2000000</v>
      </c>
      <c r="H148" s="177">
        <f t="shared" si="32"/>
        <v>1350000</v>
      </c>
      <c r="I148" s="177">
        <f t="shared" si="32"/>
        <v>200000</v>
      </c>
      <c r="J148" s="177">
        <f t="shared" si="32"/>
        <v>500000</v>
      </c>
      <c r="K148" s="177">
        <f t="shared" si="32"/>
        <v>900000</v>
      </c>
      <c r="L148" s="177">
        <f t="shared" si="32"/>
        <v>1500000</v>
      </c>
      <c r="M148" s="177">
        <f t="shared" si="32"/>
        <v>100000</v>
      </c>
      <c r="N148" s="177">
        <f t="shared" si="32"/>
        <v>1850000</v>
      </c>
      <c r="O148" s="177">
        <f t="shared" si="28"/>
        <v>9200000</v>
      </c>
      <c r="P148" s="174">
        <v>7400</v>
      </c>
      <c r="Q148" s="189">
        <f t="shared" si="29"/>
        <v>9192600</v>
      </c>
    </row>
    <row r="149" spans="1:17" ht="15">
      <c r="A149" s="321" t="s">
        <v>838</v>
      </c>
      <c r="B149" s="322" t="s">
        <v>839</v>
      </c>
      <c r="C149" s="202"/>
      <c r="D149" s="202"/>
      <c r="E149" s="202">
        <v>150000</v>
      </c>
      <c r="F149" s="202"/>
      <c r="G149" s="202">
        <v>1200000</v>
      </c>
      <c r="H149" s="202"/>
      <c r="I149" s="202"/>
      <c r="J149" s="202"/>
      <c r="K149" s="202">
        <v>1200000</v>
      </c>
      <c r="L149" s="202"/>
      <c r="M149" s="202"/>
      <c r="N149" s="202">
        <v>350000</v>
      </c>
      <c r="O149" s="177">
        <f t="shared" si="28"/>
        <v>2900000</v>
      </c>
      <c r="P149" s="174">
        <v>0</v>
      </c>
      <c r="Q149" s="189">
        <f t="shared" si="29"/>
        <v>2900000</v>
      </c>
    </row>
    <row r="150" spans="1:17" ht="15">
      <c r="A150" s="217" t="s">
        <v>475</v>
      </c>
      <c r="B150" s="221" t="s">
        <v>476</v>
      </c>
      <c r="C150" s="177">
        <f>C149+C148+C142+C141+C140+C139</f>
        <v>5000</v>
      </c>
      <c r="D150" s="177">
        <f aca="true" t="shared" si="33" ref="D150:N150">D149+D148+D142+D141+D140+D139</f>
        <v>10000</v>
      </c>
      <c r="E150" s="177">
        <f t="shared" si="33"/>
        <v>1950000</v>
      </c>
      <c r="F150" s="177">
        <f t="shared" si="33"/>
        <v>20000</v>
      </c>
      <c r="G150" s="177">
        <f t="shared" si="33"/>
        <v>3220000</v>
      </c>
      <c r="H150" s="177">
        <f t="shared" si="33"/>
        <v>1370000</v>
      </c>
      <c r="I150" s="177">
        <f t="shared" si="33"/>
        <v>220000</v>
      </c>
      <c r="J150" s="177">
        <f t="shared" si="33"/>
        <v>520000</v>
      </c>
      <c r="K150" s="177">
        <f t="shared" si="33"/>
        <v>3300000</v>
      </c>
      <c r="L150" s="177">
        <f t="shared" si="33"/>
        <v>1535000</v>
      </c>
      <c r="M150" s="177">
        <f t="shared" si="33"/>
        <v>200000</v>
      </c>
      <c r="N150" s="177">
        <f t="shared" si="33"/>
        <v>2250000</v>
      </c>
      <c r="O150" s="177">
        <f t="shared" si="28"/>
        <v>14600000</v>
      </c>
      <c r="P150" s="174">
        <v>8900</v>
      </c>
      <c r="Q150" s="189">
        <f t="shared" si="29"/>
        <v>14591100</v>
      </c>
    </row>
    <row r="151" spans="1:17" ht="15">
      <c r="A151" s="324" t="s">
        <v>840</v>
      </c>
      <c r="B151" s="322" t="s">
        <v>841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177">
        <f t="shared" si="28"/>
        <v>0</v>
      </c>
      <c r="P151" s="174">
        <v>0</v>
      </c>
      <c r="Q151" s="189">
        <f t="shared" si="29"/>
        <v>0</v>
      </c>
    </row>
    <row r="152" spans="1:17" ht="15">
      <c r="A152" s="324" t="s">
        <v>842</v>
      </c>
      <c r="B152" s="322" t="s">
        <v>843</v>
      </c>
      <c r="C152" s="202">
        <v>266000</v>
      </c>
      <c r="D152" s="202">
        <v>266000</v>
      </c>
      <c r="E152" s="202">
        <v>266000</v>
      </c>
      <c r="F152" s="202">
        <v>266000</v>
      </c>
      <c r="G152" s="202">
        <v>266000</v>
      </c>
      <c r="H152" s="202">
        <v>266000</v>
      </c>
      <c r="I152" s="202">
        <v>266000</v>
      </c>
      <c r="J152" s="202">
        <v>266000</v>
      </c>
      <c r="K152" s="202">
        <v>266000</v>
      </c>
      <c r="L152" s="202">
        <v>266000</v>
      </c>
      <c r="M152" s="202">
        <v>266000</v>
      </c>
      <c r="N152" s="202">
        <v>324000</v>
      </c>
      <c r="O152" s="177">
        <f t="shared" si="28"/>
        <v>3250000</v>
      </c>
      <c r="P152" s="174">
        <v>4928</v>
      </c>
      <c r="Q152" s="189">
        <f t="shared" si="29"/>
        <v>3245072</v>
      </c>
    </row>
    <row r="153" spans="1:17" ht="15">
      <c r="A153" s="324" t="s">
        <v>844</v>
      </c>
      <c r="B153" s="322" t="s">
        <v>845</v>
      </c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177">
        <f t="shared" si="28"/>
        <v>0</v>
      </c>
      <c r="P153" s="174">
        <v>0</v>
      </c>
      <c r="Q153" s="189">
        <f t="shared" si="29"/>
        <v>0</v>
      </c>
    </row>
    <row r="154" spans="1:17" ht="15">
      <c r="A154" s="324" t="s">
        <v>846</v>
      </c>
      <c r="B154" s="322" t="s">
        <v>847</v>
      </c>
      <c r="C154" s="202"/>
      <c r="D154" s="202"/>
      <c r="E154" s="202"/>
      <c r="F154" s="202"/>
      <c r="G154" s="202"/>
      <c r="H154" s="202"/>
      <c r="I154" s="202">
        <v>2115000</v>
      </c>
      <c r="J154" s="202"/>
      <c r="K154" s="202">
        <v>696000</v>
      </c>
      <c r="L154" s="202"/>
      <c r="M154" s="202"/>
      <c r="N154" s="202">
        <v>2115000</v>
      </c>
      <c r="O154" s="177">
        <f t="shared" si="28"/>
        <v>4926000</v>
      </c>
      <c r="P154" s="174">
        <v>15720</v>
      </c>
      <c r="Q154" s="189">
        <f t="shared" si="29"/>
        <v>4910280</v>
      </c>
    </row>
    <row r="155" spans="1:17" ht="15">
      <c r="A155" s="324" t="s">
        <v>848</v>
      </c>
      <c r="B155" s="322" t="s">
        <v>849</v>
      </c>
      <c r="C155" s="202">
        <v>316000</v>
      </c>
      <c r="D155" s="202">
        <v>316000</v>
      </c>
      <c r="E155" s="202">
        <v>316000</v>
      </c>
      <c r="F155" s="202">
        <v>316000</v>
      </c>
      <c r="G155" s="202">
        <v>316000</v>
      </c>
      <c r="H155" s="202">
        <v>316000</v>
      </c>
      <c r="I155" s="202">
        <v>316000</v>
      </c>
      <c r="J155" s="202">
        <v>316000</v>
      </c>
      <c r="K155" s="202">
        <v>316000</v>
      </c>
      <c r="L155" s="202">
        <v>316000</v>
      </c>
      <c r="M155" s="202">
        <v>316000</v>
      </c>
      <c r="N155" s="202">
        <v>320000</v>
      </c>
      <c r="O155" s="177">
        <f t="shared" si="28"/>
        <v>3796000</v>
      </c>
      <c r="P155" s="174">
        <v>4559</v>
      </c>
      <c r="Q155" s="189">
        <f t="shared" si="29"/>
        <v>3791441</v>
      </c>
    </row>
    <row r="156" spans="1:17" ht="15">
      <c r="A156" s="324" t="s">
        <v>850</v>
      </c>
      <c r="B156" s="322" t="s">
        <v>851</v>
      </c>
      <c r="C156" s="202">
        <v>171000</v>
      </c>
      <c r="D156" s="202">
        <v>171000</v>
      </c>
      <c r="E156" s="202">
        <v>171000</v>
      </c>
      <c r="F156" s="202">
        <v>171000</v>
      </c>
      <c r="G156" s="202">
        <v>171000</v>
      </c>
      <c r="H156" s="202">
        <v>171000</v>
      </c>
      <c r="I156" s="202">
        <v>575000</v>
      </c>
      <c r="J156" s="202">
        <v>171000</v>
      </c>
      <c r="K156" s="202">
        <v>171000</v>
      </c>
      <c r="L156" s="202">
        <v>171000</v>
      </c>
      <c r="M156" s="202">
        <v>220250</v>
      </c>
      <c r="N156" s="202">
        <v>574250</v>
      </c>
      <c r="O156" s="177">
        <f t="shared" si="28"/>
        <v>2908500</v>
      </c>
      <c r="P156" s="174">
        <v>6496</v>
      </c>
      <c r="Q156" s="189">
        <f t="shared" si="29"/>
        <v>2902004</v>
      </c>
    </row>
    <row r="157" spans="1:17" ht="15">
      <c r="A157" s="324" t="s">
        <v>852</v>
      </c>
      <c r="B157" s="322" t="s">
        <v>853</v>
      </c>
      <c r="C157" s="202">
        <v>80000</v>
      </c>
      <c r="D157" s="202">
        <v>80000</v>
      </c>
      <c r="E157" s="202">
        <v>120000</v>
      </c>
      <c r="F157" s="202">
        <v>100000</v>
      </c>
      <c r="G157" s="202">
        <v>160000</v>
      </c>
      <c r="H157" s="202">
        <v>150000</v>
      </c>
      <c r="I157" s="202">
        <v>250000</v>
      </c>
      <c r="J157" s="202">
        <v>250000</v>
      </c>
      <c r="K157" s="202">
        <v>250000</v>
      </c>
      <c r="L157" s="202">
        <v>80000</v>
      </c>
      <c r="M157" s="202">
        <v>80000</v>
      </c>
      <c r="N157" s="202">
        <v>240000</v>
      </c>
      <c r="O157" s="177">
        <f t="shared" si="28"/>
        <v>1840000</v>
      </c>
      <c r="P157" s="174">
        <v>1501</v>
      </c>
      <c r="Q157" s="189">
        <f t="shared" si="29"/>
        <v>1838499</v>
      </c>
    </row>
    <row r="158" spans="1:17" ht="15">
      <c r="A158" s="324" t="s">
        <v>854</v>
      </c>
      <c r="B158" s="322" t="s">
        <v>855</v>
      </c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>
        <v>20000</v>
      </c>
      <c r="O158" s="177">
        <f t="shared" si="28"/>
        <v>20000</v>
      </c>
      <c r="P158" s="174">
        <v>200</v>
      </c>
      <c r="Q158" s="189">
        <f t="shared" si="29"/>
        <v>19800</v>
      </c>
    </row>
    <row r="159" spans="1:17" ht="15">
      <c r="A159" s="324" t="s">
        <v>856</v>
      </c>
      <c r="B159" s="322" t="s">
        <v>857</v>
      </c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177">
        <f t="shared" si="28"/>
        <v>0</v>
      </c>
      <c r="P159" s="174">
        <v>0</v>
      </c>
      <c r="Q159" s="189">
        <f t="shared" si="29"/>
        <v>0</v>
      </c>
    </row>
    <row r="160" spans="1:17" ht="15">
      <c r="A160" s="324" t="s">
        <v>858</v>
      </c>
      <c r="B160" s="322" t="s">
        <v>859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177">
        <f t="shared" si="28"/>
        <v>0</v>
      </c>
      <c r="P160" s="174">
        <v>0</v>
      </c>
      <c r="Q160" s="189">
        <f t="shared" si="29"/>
        <v>0</v>
      </c>
    </row>
    <row r="161" spans="1:17" ht="15">
      <c r="A161" s="218" t="s">
        <v>477</v>
      </c>
      <c r="B161" s="221" t="s">
        <v>478</v>
      </c>
      <c r="C161" s="177">
        <f>SUM(C151:C160)</f>
        <v>833000</v>
      </c>
      <c r="D161" s="177">
        <f aca="true" t="shared" si="34" ref="D161:N161">SUM(D151:D160)</f>
        <v>833000</v>
      </c>
      <c r="E161" s="177">
        <f t="shared" si="34"/>
        <v>873000</v>
      </c>
      <c r="F161" s="177">
        <f t="shared" si="34"/>
        <v>853000</v>
      </c>
      <c r="G161" s="177">
        <f t="shared" si="34"/>
        <v>913000</v>
      </c>
      <c r="H161" s="177">
        <f t="shared" si="34"/>
        <v>903000</v>
      </c>
      <c r="I161" s="177">
        <f t="shared" si="34"/>
        <v>3522000</v>
      </c>
      <c r="J161" s="177">
        <f t="shared" si="34"/>
        <v>1003000</v>
      </c>
      <c r="K161" s="177">
        <f t="shared" si="34"/>
        <v>1699000</v>
      </c>
      <c r="L161" s="177">
        <f t="shared" si="34"/>
        <v>833000</v>
      </c>
      <c r="M161" s="177">
        <f t="shared" si="34"/>
        <v>882250</v>
      </c>
      <c r="N161" s="177">
        <f t="shared" si="34"/>
        <v>3593250</v>
      </c>
      <c r="O161" s="177">
        <f t="shared" si="28"/>
        <v>16740500</v>
      </c>
      <c r="P161" s="174">
        <v>33404</v>
      </c>
      <c r="Q161" s="189">
        <f t="shared" si="29"/>
        <v>16707096</v>
      </c>
    </row>
    <row r="162" spans="1:17" ht="30">
      <c r="A162" s="324" t="s">
        <v>860</v>
      </c>
      <c r="B162" s="322" t="s">
        <v>861</v>
      </c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177">
        <f t="shared" si="28"/>
        <v>0</v>
      </c>
      <c r="P162" s="174">
        <v>0</v>
      </c>
      <c r="Q162" s="189">
        <f t="shared" si="29"/>
        <v>0</v>
      </c>
    </row>
    <row r="163" spans="1:17" ht="30">
      <c r="A163" s="321" t="s">
        <v>862</v>
      </c>
      <c r="B163" s="322" t="s">
        <v>863</v>
      </c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177">
        <f t="shared" si="28"/>
        <v>0</v>
      </c>
      <c r="P163" s="174">
        <v>0</v>
      </c>
      <c r="Q163" s="189">
        <f t="shared" si="29"/>
        <v>0</v>
      </c>
    </row>
    <row r="164" spans="1:17" ht="15">
      <c r="A164" s="324" t="s">
        <v>864</v>
      </c>
      <c r="B164" s="322" t="s">
        <v>865</v>
      </c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177">
        <f t="shared" si="28"/>
        <v>0</v>
      </c>
      <c r="P164" s="174">
        <v>0</v>
      </c>
      <c r="Q164" s="189">
        <f t="shared" si="29"/>
        <v>0</v>
      </c>
    </row>
    <row r="165" spans="1:17" ht="15">
      <c r="A165" s="217" t="s">
        <v>479</v>
      </c>
      <c r="B165" s="221" t="s">
        <v>480</v>
      </c>
      <c r="C165" s="177">
        <f>SUM(C162:C164)</f>
        <v>0</v>
      </c>
      <c r="D165" s="177">
        <f aca="true" t="shared" si="35" ref="D165:N165">SUM(D162:D164)</f>
        <v>0</v>
      </c>
      <c r="E165" s="177">
        <f t="shared" si="35"/>
        <v>0</v>
      </c>
      <c r="F165" s="177">
        <f t="shared" si="35"/>
        <v>0</v>
      </c>
      <c r="G165" s="177">
        <f t="shared" si="35"/>
        <v>0</v>
      </c>
      <c r="H165" s="177">
        <f t="shared" si="35"/>
        <v>0</v>
      </c>
      <c r="I165" s="177">
        <f t="shared" si="35"/>
        <v>0</v>
      </c>
      <c r="J165" s="177">
        <f t="shared" si="35"/>
        <v>0</v>
      </c>
      <c r="K165" s="177">
        <f t="shared" si="35"/>
        <v>0</v>
      </c>
      <c r="L165" s="177">
        <f t="shared" si="35"/>
        <v>0</v>
      </c>
      <c r="M165" s="177">
        <f t="shared" si="35"/>
        <v>0</v>
      </c>
      <c r="N165" s="177">
        <f t="shared" si="35"/>
        <v>0</v>
      </c>
      <c r="O165" s="177">
        <f t="shared" si="28"/>
        <v>0</v>
      </c>
      <c r="P165" s="174">
        <v>0</v>
      </c>
      <c r="Q165" s="189">
        <f t="shared" si="29"/>
        <v>0</v>
      </c>
    </row>
    <row r="166" spans="1:17" ht="15">
      <c r="A166" s="328" t="s">
        <v>113</v>
      </c>
      <c r="B166" s="312"/>
      <c r="C166" s="177">
        <f>C165+C161+C150+C136</f>
        <v>8459774</v>
      </c>
      <c r="D166" s="177">
        <f aca="true" t="shared" si="36" ref="D166:N166">D165+D161+D150+D136</f>
        <v>9619142</v>
      </c>
      <c r="E166" s="177">
        <f t="shared" si="36"/>
        <v>20650768</v>
      </c>
      <c r="F166" s="177">
        <f t="shared" si="36"/>
        <v>8494772</v>
      </c>
      <c r="G166" s="177">
        <f t="shared" si="36"/>
        <v>11754772</v>
      </c>
      <c r="H166" s="177">
        <f t="shared" si="36"/>
        <v>9894772</v>
      </c>
      <c r="I166" s="177">
        <f t="shared" si="36"/>
        <v>11363772</v>
      </c>
      <c r="J166" s="177">
        <f t="shared" si="36"/>
        <v>9144772</v>
      </c>
      <c r="K166" s="177">
        <f t="shared" si="36"/>
        <v>12620772</v>
      </c>
      <c r="L166" s="177">
        <f t="shared" si="36"/>
        <v>16481290</v>
      </c>
      <c r="M166" s="177">
        <f t="shared" si="36"/>
        <v>8704022</v>
      </c>
      <c r="N166" s="177">
        <f t="shared" si="36"/>
        <v>13465022</v>
      </c>
      <c r="O166" s="177">
        <f t="shared" si="28"/>
        <v>140653650</v>
      </c>
      <c r="P166" s="174">
        <v>117987</v>
      </c>
      <c r="Q166" s="189">
        <f t="shared" si="29"/>
        <v>140535663</v>
      </c>
    </row>
    <row r="167" spans="1:17" ht="15">
      <c r="A167" s="321" t="s">
        <v>251</v>
      </c>
      <c r="B167" s="322" t="s">
        <v>866</v>
      </c>
      <c r="C167" s="202"/>
      <c r="D167" s="202"/>
      <c r="E167" s="202">
        <v>14716736</v>
      </c>
      <c r="F167" s="202"/>
      <c r="G167" s="202"/>
      <c r="H167" s="202"/>
      <c r="I167" s="202"/>
      <c r="J167" s="202"/>
      <c r="K167" s="202"/>
      <c r="L167" s="202"/>
      <c r="M167" s="202"/>
      <c r="N167" s="202"/>
      <c r="O167" s="177">
        <f t="shared" si="28"/>
        <v>14716736</v>
      </c>
      <c r="P167" s="174">
        <v>0</v>
      </c>
      <c r="Q167" s="189">
        <f t="shared" si="29"/>
        <v>14716736</v>
      </c>
    </row>
    <row r="168" spans="1:17" ht="30">
      <c r="A168" s="321" t="s">
        <v>867</v>
      </c>
      <c r="B168" s="322" t="s">
        <v>868</v>
      </c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177">
        <f t="shared" si="28"/>
        <v>0</v>
      </c>
      <c r="P168" s="174">
        <v>0</v>
      </c>
      <c r="Q168" s="189">
        <f t="shared" si="29"/>
        <v>0</v>
      </c>
    </row>
    <row r="169" spans="1:17" ht="30">
      <c r="A169" s="321" t="s">
        <v>869</v>
      </c>
      <c r="B169" s="322" t="s">
        <v>870</v>
      </c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177">
        <f t="shared" si="28"/>
        <v>0</v>
      </c>
      <c r="P169" s="174">
        <v>0</v>
      </c>
      <c r="Q169" s="189">
        <f t="shared" si="29"/>
        <v>0</v>
      </c>
    </row>
    <row r="170" spans="1:17" ht="30">
      <c r="A170" s="321" t="s">
        <v>871</v>
      </c>
      <c r="B170" s="322" t="s">
        <v>872</v>
      </c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177">
        <f t="shared" si="28"/>
        <v>0</v>
      </c>
      <c r="P170" s="174">
        <v>0</v>
      </c>
      <c r="Q170" s="189">
        <f t="shared" si="29"/>
        <v>0</v>
      </c>
    </row>
    <row r="171" spans="1:17" ht="15">
      <c r="A171" s="321" t="s">
        <v>873</v>
      </c>
      <c r="B171" s="322" t="s">
        <v>874</v>
      </c>
      <c r="C171" s="202"/>
      <c r="D171" s="202"/>
      <c r="E171" s="202">
        <v>2510630</v>
      </c>
      <c r="F171" s="202">
        <v>25777661</v>
      </c>
      <c r="G171" s="202"/>
      <c r="H171" s="202"/>
      <c r="I171" s="202"/>
      <c r="J171" s="202"/>
      <c r="K171" s="202"/>
      <c r="L171" s="202"/>
      <c r="M171" s="202"/>
      <c r="N171" s="202"/>
      <c r="O171" s="177">
        <f t="shared" si="28"/>
        <v>28288291</v>
      </c>
      <c r="P171" s="174">
        <v>1967</v>
      </c>
      <c r="Q171" s="189">
        <f t="shared" si="29"/>
        <v>28286324</v>
      </c>
    </row>
    <row r="172" spans="1:17" ht="15">
      <c r="A172" s="217" t="s">
        <v>481</v>
      </c>
      <c r="B172" s="221" t="s">
        <v>482</v>
      </c>
      <c r="C172" s="177">
        <f>SUM(C167:C171)</f>
        <v>0</v>
      </c>
      <c r="D172" s="177">
        <f aca="true" t="shared" si="37" ref="D172:N172">SUM(D167:D171)</f>
        <v>0</v>
      </c>
      <c r="E172" s="177">
        <f t="shared" si="37"/>
        <v>17227366</v>
      </c>
      <c r="F172" s="177">
        <f t="shared" si="37"/>
        <v>25777661</v>
      </c>
      <c r="G172" s="177">
        <f t="shared" si="37"/>
        <v>0</v>
      </c>
      <c r="H172" s="177">
        <f t="shared" si="37"/>
        <v>0</v>
      </c>
      <c r="I172" s="177">
        <f t="shared" si="37"/>
        <v>0</v>
      </c>
      <c r="J172" s="177">
        <f t="shared" si="37"/>
        <v>0</v>
      </c>
      <c r="K172" s="177">
        <f t="shared" si="37"/>
        <v>0</v>
      </c>
      <c r="L172" s="177">
        <f t="shared" si="37"/>
        <v>0</v>
      </c>
      <c r="M172" s="177">
        <f t="shared" si="37"/>
        <v>0</v>
      </c>
      <c r="N172" s="177">
        <f t="shared" si="37"/>
        <v>0</v>
      </c>
      <c r="O172" s="177">
        <f t="shared" si="28"/>
        <v>43005027</v>
      </c>
      <c r="P172" s="174">
        <v>1967</v>
      </c>
      <c r="Q172" s="189">
        <f t="shared" si="29"/>
        <v>43003060</v>
      </c>
    </row>
    <row r="173" spans="1:17" ht="15">
      <c r="A173" s="324" t="s">
        <v>198</v>
      </c>
      <c r="B173" s="322" t="s">
        <v>875</v>
      </c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177">
        <f t="shared" si="28"/>
        <v>0</v>
      </c>
      <c r="P173" s="174">
        <v>0</v>
      </c>
      <c r="Q173" s="189">
        <f t="shared" si="29"/>
        <v>0</v>
      </c>
    </row>
    <row r="174" spans="1:17" ht="15">
      <c r="A174" s="324" t="s">
        <v>197</v>
      </c>
      <c r="B174" s="322" t="s">
        <v>876</v>
      </c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177">
        <f t="shared" si="28"/>
        <v>0</v>
      </c>
      <c r="P174" s="174">
        <v>0</v>
      </c>
      <c r="Q174" s="189">
        <f t="shared" si="29"/>
        <v>0</v>
      </c>
    </row>
    <row r="175" spans="1:17" ht="15">
      <c r="A175" s="324" t="s">
        <v>877</v>
      </c>
      <c r="B175" s="322" t="s">
        <v>878</v>
      </c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177">
        <f t="shared" si="28"/>
        <v>0</v>
      </c>
      <c r="P175" s="174">
        <v>0</v>
      </c>
      <c r="Q175" s="189">
        <f t="shared" si="29"/>
        <v>0</v>
      </c>
    </row>
    <row r="176" spans="1:17" ht="15">
      <c r="A176" s="324" t="s">
        <v>200</v>
      </c>
      <c r="B176" s="322" t="s">
        <v>879</v>
      </c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177">
        <f t="shared" si="28"/>
        <v>0</v>
      </c>
      <c r="P176" s="174">
        <v>0</v>
      </c>
      <c r="Q176" s="189">
        <f t="shared" si="29"/>
        <v>0</v>
      </c>
    </row>
    <row r="177" spans="1:17" ht="15">
      <c r="A177" s="324" t="s">
        <v>880</v>
      </c>
      <c r="B177" s="322" t="s">
        <v>881</v>
      </c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177">
        <f t="shared" si="28"/>
        <v>0</v>
      </c>
      <c r="P177" s="174">
        <v>0</v>
      </c>
      <c r="Q177" s="189">
        <f t="shared" si="29"/>
        <v>0</v>
      </c>
    </row>
    <row r="178" spans="1:17" ht="15">
      <c r="A178" s="217" t="s">
        <v>483</v>
      </c>
      <c r="B178" s="221" t="s">
        <v>484</v>
      </c>
      <c r="C178" s="177">
        <f>SUM(C173:C177)</f>
        <v>0</v>
      </c>
      <c r="D178" s="177">
        <f aca="true" t="shared" si="38" ref="D178:N178">SUM(D173:D177)</f>
        <v>0</v>
      </c>
      <c r="E178" s="177">
        <f t="shared" si="38"/>
        <v>0</v>
      </c>
      <c r="F178" s="177">
        <f t="shared" si="38"/>
        <v>0</v>
      </c>
      <c r="G178" s="177">
        <f t="shared" si="38"/>
        <v>0</v>
      </c>
      <c r="H178" s="177">
        <f t="shared" si="38"/>
        <v>0</v>
      </c>
      <c r="I178" s="177">
        <f t="shared" si="38"/>
        <v>0</v>
      </c>
      <c r="J178" s="177">
        <f t="shared" si="38"/>
        <v>0</v>
      </c>
      <c r="K178" s="177">
        <f t="shared" si="38"/>
        <v>0</v>
      </c>
      <c r="L178" s="177">
        <f t="shared" si="38"/>
        <v>0</v>
      </c>
      <c r="M178" s="177">
        <f t="shared" si="38"/>
        <v>0</v>
      </c>
      <c r="N178" s="177">
        <f t="shared" si="38"/>
        <v>0</v>
      </c>
      <c r="O178" s="177">
        <f t="shared" si="28"/>
        <v>0</v>
      </c>
      <c r="P178" s="174">
        <v>0</v>
      </c>
      <c r="Q178" s="189">
        <f t="shared" si="29"/>
        <v>0</v>
      </c>
    </row>
    <row r="179" spans="1:17" ht="30">
      <c r="A179" s="324" t="s">
        <v>882</v>
      </c>
      <c r="B179" s="322" t="s">
        <v>883</v>
      </c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177">
        <f t="shared" si="28"/>
        <v>0</v>
      </c>
      <c r="P179" s="174">
        <v>0</v>
      </c>
      <c r="Q179" s="189">
        <f t="shared" si="29"/>
        <v>0</v>
      </c>
    </row>
    <row r="180" spans="1:17" ht="30">
      <c r="A180" s="321" t="s">
        <v>884</v>
      </c>
      <c r="B180" s="322" t="s">
        <v>885</v>
      </c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177">
        <f t="shared" si="28"/>
        <v>0</v>
      </c>
      <c r="P180" s="174">
        <v>0</v>
      </c>
      <c r="Q180" s="189">
        <f t="shared" si="29"/>
        <v>0</v>
      </c>
    </row>
    <row r="181" spans="1:17" ht="15">
      <c r="A181" s="324" t="s">
        <v>886</v>
      </c>
      <c r="B181" s="322" t="s">
        <v>887</v>
      </c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177">
        <f t="shared" si="28"/>
        <v>0</v>
      </c>
      <c r="P181" s="174">
        <v>600</v>
      </c>
      <c r="Q181" s="189">
        <f t="shared" si="29"/>
        <v>-600</v>
      </c>
    </row>
    <row r="182" spans="1:17" ht="15">
      <c r="A182" s="217" t="s">
        <v>485</v>
      </c>
      <c r="B182" s="221" t="s">
        <v>486</v>
      </c>
      <c r="C182" s="177">
        <f>SUM(C179:C181)</f>
        <v>0</v>
      </c>
      <c r="D182" s="177">
        <f aca="true" t="shared" si="39" ref="D182:N182">SUM(D179:D181)</f>
        <v>0</v>
      </c>
      <c r="E182" s="177">
        <f t="shared" si="39"/>
        <v>0</v>
      </c>
      <c r="F182" s="177">
        <f t="shared" si="39"/>
        <v>0</v>
      </c>
      <c r="G182" s="177">
        <f t="shared" si="39"/>
        <v>0</v>
      </c>
      <c r="H182" s="177">
        <f t="shared" si="39"/>
        <v>0</v>
      </c>
      <c r="I182" s="177">
        <f t="shared" si="39"/>
        <v>0</v>
      </c>
      <c r="J182" s="177">
        <f t="shared" si="39"/>
        <v>0</v>
      </c>
      <c r="K182" s="177">
        <f t="shared" si="39"/>
        <v>0</v>
      </c>
      <c r="L182" s="177">
        <f t="shared" si="39"/>
        <v>0</v>
      </c>
      <c r="M182" s="177">
        <f t="shared" si="39"/>
        <v>0</v>
      </c>
      <c r="N182" s="177">
        <f t="shared" si="39"/>
        <v>0</v>
      </c>
      <c r="O182" s="177">
        <f t="shared" si="28"/>
        <v>0</v>
      </c>
      <c r="P182" s="174">
        <v>600</v>
      </c>
      <c r="Q182" s="189">
        <f t="shared" si="29"/>
        <v>-600</v>
      </c>
    </row>
    <row r="183" spans="1:17" ht="15">
      <c r="A183" s="328" t="s">
        <v>888</v>
      </c>
      <c r="B183" s="312"/>
      <c r="C183" s="177">
        <f>C182+C178+C172</f>
        <v>0</v>
      </c>
      <c r="D183" s="177">
        <f aca="true" t="shared" si="40" ref="D183:N183">D182+D178+D172</f>
        <v>0</v>
      </c>
      <c r="E183" s="177">
        <f t="shared" si="40"/>
        <v>17227366</v>
      </c>
      <c r="F183" s="177">
        <f t="shared" si="40"/>
        <v>25777661</v>
      </c>
      <c r="G183" s="177">
        <f t="shared" si="40"/>
        <v>0</v>
      </c>
      <c r="H183" s="177">
        <f t="shared" si="40"/>
        <v>0</v>
      </c>
      <c r="I183" s="177">
        <f t="shared" si="40"/>
        <v>0</v>
      </c>
      <c r="J183" s="177">
        <f t="shared" si="40"/>
        <v>0</v>
      </c>
      <c r="K183" s="177">
        <f t="shared" si="40"/>
        <v>0</v>
      </c>
      <c r="L183" s="177">
        <f t="shared" si="40"/>
        <v>0</v>
      </c>
      <c r="M183" s="177">
        <f t="shared" si="40"/>
        <v>0</v>
      </c>
      <c r="N183" s="177">
        <f t="shared" si="40"/>
        <v>0</v>
      </c>
      <c r="O183" s="177">
        <f t="shared" si="28"/>
        <v>43005027</v>
      </c>
      <c r="P183" s="174">
        <v>2567</v>
      </c>
      <c r="Q183" s="189">
        <f t="shared" si="29"/>
        <v>43002460</v>
      </c>
    </row>
    <row r="184" spans="1:17" ht="15">
      <c r="A184" s="337" t="s">
        <v>487</v>
      </c>
      <c r="B184" s="330" t="s">
        <v>488</v>
      </c>
      <c r="C184" s="177">
        <f>C183+C166</f>
        <v>8459774</v>
      </c>
      <c r="D184" s="177">
        <f aca="true" t="shared" si="41" ref="D184:N184">D183+D166</f>
        <v>9619142</v>
      </c>
      <c r="E184" s="177">
        <f t="shared" si="41"/>
        <v>37878134</v>
      </c>
      <c r="F184" s="177">
        <f t="shared" si="41"/>
        <v>34272433</v>
      </c>
      <c r="G184" s="177">
        <f t="shared" si="41"/>
        <v>11754772</v>
      </c>
      <c r="H184" s="177">
        <f t="shared" si="41"/>
        <v>9894772</v>
      </c>
      <c r="I184" s="177">
        <f t="shared" si="41"/>
        <v>11363772</v>
      </c>
      <c r="J184" s="177">
        <f t="shared" si="41"/>
        <v>9144772</v>
      </c>
      <c r="K184" s="177">
        <f t="shared" si="41"/>
        <v>12620772</v>
      </c>
      <c r="L184" s="177">
        <f t="shared" si="41"/>
        <v>16481290</v>
      </c>
      <c r="M184" s="177">
        <f t="shared" si="41"/>
        <v>8704022</v>
      </c>
      <c r="N184" s="177">
        <f t="shared" si="41"/>
        <v>13465022</v>
      </c>
      <c r="O184" s="177">
        <f t="shared" si="28"/>
        <v>183658677</v>
      </c>
      <c r="P184" s="174">
        <v>120554</v>
      </c>
      <c r="Q184" s="189">
        <f t="shared" si="29"/>
        <v>183538123</v>
      </c>
    </row>
    <row r="185" spans="1:17" ht="15">
      <c r="A185" s="338" t="s">
        <v>889</v>
      </c>
      <c r="B185" s="339"/>
      <c r="C185" s="177">
        <f>C166-C74</f>
        <v>623987</v>
      </c>
      <c r="D185" s="177">
        <f aca="true" t="shared" si="42" ref="D185:N185">D166-D74</f>
        <v>2055190</v>
      </c>
      <c r="E185" s="177">
        <f t="shared" si="42"/>
        <v>12806816</v>
      </c>
      <c r="F185" s="177">
        <f t="shared" si="42"/>
        <v>-3842787</v>
      </c>
      <c r="G185" s="177">
        <f t="shared" si="42"/>
        <v>2920820</v>
      </c>
      <c r="H185" s="177">
        <f t="shared" si="42"/>
        <v>2330820</v>
      </c>
      <c r="I185" s="177">
        <f t="shared" si="42"/>
        <v>2269820</v>
      </c>
      <c r="J185" s="177">
        <f t="shared" si="42"/>
        <v>1030820</v>
      </c>
      <c r="K185" s="177">
        <f t="shared" si="42"/>
        <v>2577711</v>
      </c>
      <c r="L185" s="177">
        <f t="shared" si="42"/>
        <v>8917338</v>
      </c>
      <c r="M185" s="177">
        <f t="shared" si="42"/>
        <v>1140070</v>
      </c>
      <c r="N185" s="177">
        <f t="shared" si="42"/>
        <v>5735312</v>
      </c>
      <c r="O185" s="177">
        <f t="shared" si="28"/>
        <v>38565917</v>
      </c>
      <c r="P185" s="174">
        <v>44778</v>
      </c>
      <c r="Q185" s="189">
        <f t="shared" si="29"/>
        <v>38521139</v>
      </c>
    </row>
    <row r="186" spans="1:17" ht="15">
      <c r="A186" s="338" t="s">
        <v>890</v>
      </c>
      <c r="B186" s="339"/>
      <c r="C186" s="177">
        <f>C183-C97</f>
        <v>0</v>
      </c>
      <c r="D186" s="177">
        <f aca="true" t="shared" si="43" ref="D186:N186">D183-D97</f>
        <v>0</v>
      </c>
      <c r="E186" s="177">
        <f t="shared" si="43"/>
        <v>11766366</v>
      </c>
      <c r="F186" s="177">
        <f t="shared" si="43"/>
        <v>-16994621</v>
      </c>
      <c r="G186" s="177">
        <f t="shared" si="43"/>
        <v>0</v>
      </c>
      <c r="H186" s="177">
        <f t="shared" si="43"/>
        <v>0</v>
      </c>
      <c r="I186" s="177">
        <f t="shared" si="43"/>
        <v>-35437626</v>
      </c>
      <c r="J186" s="177">
        <f t="shared" si="43"/>
        <v>-27134380</v>
      </c>
      <c r="K186" s="177">
        <f t="shared" si="43"/>
        <v>-25024974</v>
      </c>
      <c r="L186" s="177">
        <f t="shared" si="43"/>
        <v>0</v>
      </c>
      <c r="M186" s="177">
        <f t="shared" si="43"/>
        <v>0</v>
      </c>
      <c r="N186" s="177">
        <f t="shared" si="43"/>
        <v>-25024974</v>
      </c>
      <c r="O186" s="177">
        <f t="shared" si="28"/>
        <v>-117850209</v>
      </c>
      <c r="P186" s="174">
        <v>-18278</v>
      </c>
      <c r="Q186" s="189">
        <f t="shared" si="29"/>
        <v>-117831931</v>
      </c>
    </row>
    <row r="187" spans="1:17" ht="15">
      <c r="A187" s="332" t="s">
        <v>891</v>
      </c>
      <c r="B187" s="321" t="s">
        <v>892</v>
      </c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177">
        <f t="shared" si="28"/>
        <v>0</v>
      </c>
      <c r="P187" s="174">
        <v>0</v>
      </c>
      <c r="Q187" s="189">
        <f t="shared" si="29"/>
        <v>0</v>
      </c>
    </row>
    <row r="188" spans="1:17" ht="15">
      <c r="A188" s="324" t="s">
        <v>893</v>
      </c>
      <c r="B188" s="321" t="s">
        <v>894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177">
        <f t="shared" si="28"/>
        <v>0</v>
      </c>
      <c r="P188" s="174">
        <v>0</v>
      </c>
      <c r="Q188" s="189">
        <f t="shared" si="29"/>
        <v>0</v>
      </c>
    </row>
    <row r="189" spans="1:17" ht="15">
      <c r="A189" s="332" t="s">
        <v>895</v>
      </c>
      <c r="B189" s="321" t="s">
        <v>896</v>
      </c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177">
        <f t="shared" si="28"/>
        <v>0</v>
      </c>
      <c r="P189" s="174">
        <v>0</v>
      </c>
      <c r="Q189" s="189">
        <f t="shared" si="29"/>
        <v>0</v>
      </c>
    </row>
    <row r="190" spans="1:17" ht="15">
      <c r="A190" s="218" t="s">
        <v>491</v>
      </c>
      <c r="B190" s="217" t="s">
        <v>492</v>
      </c>
      <c r="C190" s="177">
        <f>SUM(C187:C189)</f>
        <v>0</v>
      </c>
      <c r="D190" s="177">
        <f aca="true" t="shared" si="44" ref="D190:N190">SUM(D187:D189)</f>
        <v>0</v>
      </c>
      <c r="E190" s="177">
        <f t="shared" si="44"/>
        <v>0</v>
      </c>
      <c r="F190" s="177">
        <f t="shared" si="44"/>
        <v>0</v>
      </c>
      <c r="G190" s="177">
        <f t="shared" si="44"/>
        <v>0</v>
      </c>
      <c r="H190" s="177">
        <f t="shared" si="44"/>
        <v>0</v>
      </c>
      <c r="I190" s="177">
        <f t="shared" si="44"/>
        <v>0</v>
      </c>
      <c r="J190" s="177">
        <f t="shared" si="44"/>
        <v>0</v>
      </c>
      <c r="K190" s="177">
        <f t="shared" si="44"/>
        <v>0</v>
      </c>
      <c r="L190" s="177">
        <f t="shared" si="44"/>
        <v>0</v>
      </c>
      <c r="M190" s="177">
        <f t="shared" si="44"/>
        <v>0</v>
      </c>
      <c r="N190" s="177">
        <f t="shared" si="44"/>
        <v>0</v>
      </c>
      <c r="O190" s="177">
        <f t="shared" si="28"/>
        <v>0</v>
      </c>
      <c r="P190" s="174">
        <v>0</v>
      </c>
      <c r="Q190" s="189">
        <f t="shared" si="29"/>
        <v>0</v>
      </c>
    </row>
    <row r="191" spans="1:17" ht="15">
      <c r="A191" s="324" t="s">
        <v>897</v>
      </c>
      <c r="B191" s="321" t="s">
        <v>898</v>
      </c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177">
        <f t="shared" si="28"/>
        <v>0</v>
      </c>
      <c r="P191" s="174">
        <v>0</v>
      </c>
      <c r="Q191" s="189">
        <f t="shared" si="29"/>
        <v>0</v>
      </c>
    </row>
    <row r="192" spans="1:17" ht="15">
      <c r="A192" s="332" t="s">
        <v>899</v>
      </c>
      <c r="B192" s="321" t="s">
        <v>900</v>
      </c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177">
        <f t="shared" si="28"/>
        <v>0</v>
      </c>
      <c r="P192" s="174">
        <v>0</v>
      </c>
      <c r="Q192" s="189">
        <f t="shared" si="29"/>
        <v>0</v>
      </c>
    </row>
    <row r="193" spans="1:17" ht="15">
      <c r="A193" s="324" t="s">
        <v>901</v>
      </c>
      <c r="B193" s="321" t="s">
        <v>902</v>
      </c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177">
        <f t="shared" si="28"/>
        <v>0</v>
      </c>
      <c r="P193" s="174">
        <v>0</v>
      </c>
      <c r="Q193" s="189">
        <f t="shared" si="29"/>
        <v>0</v>
      </c>
    </row>
    <row r="194" spans="1:17" ht="15">
      <c r="A194" s="332" t="s">
        <v>903</v>
      </c>
      <c r="B194" s="321" t="s">
        <v>904</v>
      </c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177">
        <f t="shared" si="28"/>
        <v>0</v>
      </c>
      <c r="P194" s="174">
        <v>0</v>
      </c>
      <c r="Q194" s="189">
        <f t="shared" si="29"/>
        <v>0</v>
      </c>
    </row>
    <row r="195" spans="1:17" ht="15">
      <c r="A195" s="229" t="s">
        <v>493</v>
      </c>
      <c r="B195" s="217" t="s">
        <v>494</v>
      </c>
      <c r="C195" s="177">
        <f>SUM(C191:C194)</f>
        <v>0</v>
      </c>
      <c r="D195" s="177">
        <f aca="true" t="shared" si="45" ref="D195:N195">SUM(D191:D194)</f>
        <v>0</v>
      </c>
      <c r="E195" s="177">
        <f t="shared" si="45"/>
        <v>0</v>
      </c>
      <c r="F195" s="177">
        <f t="shared" si="45"/>
        <v>0</v>
      </c>
      <c r="G195" s="177">
        <f t="shared" si="45"/>
        <v>0</v>
      </c>
      <c r="H195" s="177">
        <f t="shared" si="45"/>
        <v>0</v>
      </c>
      <c r="I195" s="177">
        <f t="shared" si="45"/>
        <v>0</v>
      </c>
      <c r="J195" s="177">
        <f t="shared" si="45"/>
        <v>0</v>
      </c>
      <c r="K195" s="177">
        <f t="shared" si="45"/>
        <v>0</v>
      </c>
      <c r="L195" s="177">
        <f t="shared" si="45"/>
        <v>0</v>
      </c>
      <c r="M195" s="177">
        <f t="shared" si="45"/>
        <v>0</v>
      </c>
      <c r="N195" s="177">
        <f t="shared" si="45"/>
        <v>0</v>
      </c>
      <c r="O195" s="177">
        <f t="shared" si="28"/>
        <v>0</v>
      </c>
      <c r="P195" s="174">
        <v>0</v>
      </c>
      <c r="Q195" s="189">
        <f t="shared" si="29"/>
        <v>0</v>
      </c>
    </row>
    <row r="196" spans="1:17" ht="15">
      <c r="A196" s="321" t="s">
        <v>495</v>
      </c>
      <c r="B196" s="321" t="s">
        <v>496</v>
      </c>
      <c r="C196" s="202"/>
      <c r="D196" s="202"/>
      <c r="E196" s="202">
        <v>15739395</v>
      </c>
      <c r="F196" s="202"/>
      <c r="G196" s="202"/>
      <c r="H196" s="202"/>
      <c r="I196" s="202"/>
      <c r="J196" s="202"/>
      <c r="K196" s="202"/>
      <c r="L196" s="202"/>
      <c r="M196" s="202"/>
      <c r="N196" s="202"/>
      <c r="O196" s="177">
        <f t="shared" si="28"/>
        <v>15739395</v>
      </c>
      <c r="P196" s="174">
        <v>767</v>
      </c>
      <c r="Q196" s="189">
        <f t="shared" si="29"/>
        <v>15738628</v>
      </c>
    </row>
    <row r="197" spans="1:17" ht="15">
      <c r="A197" s="321" t="s">
        <v>497</v>
      </c>
      <c r="B197" s="321" t="s">
        <v>496</v>
      </c>
      <c r="C197" s="202"/>
      <c r="D197" s="202"/>
      <c r="E197" s="202">
        <v>106836548</v>
      </c>
      <c r="F197" s="202"/>
      <c r="G197" s="202"/>
      <c r="H197" s="202"/>
      <c r="I197" s="202"/>
      <c r="J197" s="202"/>
      <c r="K197" s="202"/>
      <c r="L197" s="202"/>
      <c r="M197" s="202"/>
      <c r="N197" s="202"/>
      <c r="O197" s="177">
        <f t="shared" si="28"/>
        <v>106836548</v>
      </c>
      <c r="P197" s="174">
        <v>5480</v>
      </c>
      <c r="Q197" s="189">
        <f t="shared" si="29"/>
        <v>106831068</v>
      </c>
    </row>
    <row r="198" spans="1:17" ht="15">
      <c r="A198" s="321" t="s">
        <v>498</v>
      </c>
      <c r="B198" s="321" t="s">
        <v>499</v>
      </c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177">
        <f t="shared" si="28"/>
        <v>0</v>
      </c>
      <c r="P198" s="174">
        <v>0</v>
      </c>
      <c r="Q198" s="189">
        <f t="shared" si="29"/>
        <v>0</v>
      </c>
    </row>
    <row r="199" spans="1:17" ht="15">
      <c r="A199" s="321" t="s">
        <v>500</v>
      </c>
      <c r="B199" s="321" t="s">
        <v>499</v>
      </c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177">
        <f aca="true" t="shared" si="46" ref="O199:O214">SUM(C199:N199)</f>
        <v>0</v>
      </c>
      <c r="P199" s="174">
        <v>0</v>
      </c>
      <c r="Q199" s="189">
        <f aca="true" t="shared" si="47" ref="Q199:Q214">O199-P199</f>
        <v>0</v>
      </c>
    </row>
    <row r="200" spans="1:17" ht="15">
      <c r="A200" s="217" t="s">
        <v>501</v>
      </c>
      <c r="B200" s="217" t="s">
        <v>502</v>
      </c>
      <c r="C200" s="177">
        <f>SUM(C196:C199)</f>
        <v>0</v>
      </c>
      <c r="D200" s="177">
        <f aca="true" t="shared" si="48" ref="D200:N200">SUM(D196:D199)</f>
        <v>0</v>
      </c>
      <c r="E200" s="177">
        <f t="shared" si="48"/>
        <v>122575943</v>
      </c>
      <c r="F200" s="177">
        <f t="shared" si="48"/>
        <v>0</v>
      </c>
      <c r="G200" s="177">
        <f t="shared" si="48"/>
        <v>0</v>
      </c>
      <c r="H200" s="177">
        <f t="shared" si="48"/>
        <v>0</v>
      </c>
      <c r="I200" s="177">
        <f t="shared" si="48"/>
        <v>0</v>
      </c>
      <c r="J200" s="177">
        <f t="shared" si="48"/>
        <v>0</v>
      </c>
      <c r="K200" s="177">
        <f t="shared" si="48"/>
        <v>0</v>
      </c>
      <c r="L200" s="177">
        <f t="shared" si="48"/>
        <v>0</v>
      </c>
      <c r="M200" s="177">
        <f t="shared" si="48"/>
        <v>0</v>
      </c>
      <c r="N200" s="177">
        <f t="shared" si="48"/>
        <v>0</v>
      </c>
      <c r="O200" s="177">
        <f t="shared" si="46"/>
        <v>122575943</v>
      </c>
      <c r="P200" s="174">
        <v>6247</v>
      </c>
      <c r="Q200" s="189">
        <f t="shared" si="47"/>
        <v>122569696</v>
      </c>
    </row>
    <row r="201" spans="1:17" ht="15">
      <c r="A201" s="332" t="s">
        <v>905</v>
      </c>
      <c r="B201" s="321" t="s">
        <v>906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177">
        <f t="shared" si="46"/>
        <v>0</v>
      </c>
      <c r="P201" s="174">
        <v>0</v>
      </c>
      <c r="Q201" s="189">
        <f t="shared" si="47"/>
        <v>0</v>
      </c>
    </row>
    <row r="202" spans="1:17" ht="15">
      <c r="A202" s="332" t="s">
        <v>907</v>
      </c>
      <c r="B202" s="321" t="s">
        <v>908</v>
      </c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177">
        <f t="shared" si="46"/>
        <v>0</v>
      </c>
      <c r="P202" s="174">
        <v>0</v>
      </c>
      <c r="Q202" s="189">
        <f t="shared" si="47"/>
        <v>0</v>
      </c>
    </row>
    <row r="203" spans="1:17" ht="15">
      <c r="A203" s="332" t="s">
        <v>909</v>
      </c>
      <c r="B203" s="321" t="s">
        <v>910</v>
      </c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177">
        <f t="shared" si="46"/>
        <v>0</v>
      </c>
      <c r="P203" s="174">
        <v>0</v>
      </c>
      <c r="Q203" s="189">
        <f t="shared" si="47"/>
        <v>0</v>
      </c>
    </row>
    <row r="204" spans="1:17" ht="15">
      <c r="A204" s="332" t="s">
        <v>911</v>
      </c>
      <c r="B204" s="321" t="s">
        <v>912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177">
        <f t="shared" si="46"/>
        <v>0</v>
      </c>
      <c r="P204" s="174">
        <v>0</v>
      </c>
      <c r="Q204" s="189">
        <f t="shared" si="47"/>
        <v>0</v>
      </c>
    </row>
    <row r="205" spans="1:17" ht="15">
      <c r="A205" s="324" t="s">
        <v>913</v>
      </c>
      <c r="B205" s="321" t="s">
        <v>914</v>
      </c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177">
        <f t="shared" si="46"/>
        <v>0</v>
      </c>
      <c r="P205" s="174">
        <v>0</v>
      </c>
      <c r="Q205" s="189">
        <f t="shared" si="47"/>
        <v>0</v>
      </c>
    </row>
    <row r="206" spans="1:17" ht="15">
      <c r="A206" s="218" t="s">
        <v>503</v>
      </c>
      <c r="B206" s="217" t="s">
        <v>504</v>
      </c>
      <c r="C206" s="177">
        <f>C205+C204+C203+C202+C201+C200+C195+C190</f>
        <v>0</v>
      </c>
      <c r="D206" s="177">
        <f aca="true" t="shared" si="49" ref="D206:N206">D205+D204+D203+D202+D201+D200+D195+D190</f>
        <v>0</v>
      </c>
      <c r="E206" s="177">
        <f t="shared" si="49"/>
        <v>122575943</v>
      </c>
      <c r="F206" s="177">
        <f t="shared" si="49"/>
        <v>0</v>
      </c>
      <c r="G206" s="177">
        <f t="shared" si="49"/>
        <v>0</v>
      </c>
      <c r="H206" s="177">
        <f t="shared" si="49"/>
        <v>0</v>
      </c>
      <c r="I206" s="177">
        <f t="shared" si="49"/>
        <v>0</v>
      </c>
      <c r="J206" s="177">
        <f t="shared" si="49"/>
        <v>0</v>
      </c>
      <c r="K206" s="177">
        <f t="shared" si="49"/>
        <v>0</v>
      </c>
      <c r="L206" s="177">
        <f t="shared" si="49"/>
        <v>0</v>
      </c>
      <c r="M206" s="177">
        <f t="shared" si="49"/>
        <v>0</v>
      </c>
      <c r="N206" s="177">
        <f t="shared" si="49"/>
        <v>0</v>
      </c>
      <c r="O206" s="177">
        <f t="shared" si="46"/>
        <v>122575943</v>
      </c>
      <c r="P206" s="174">
        <v>6247</v>
      </c>
      <c r="Q206" s="189">
        <f t="shared" si="47"/>
        <v>122569696</v>
      </c>
    </row>
    <row r="207" spans="1:17" ht="15">
      <c r="A207" s="324" t="s">
        <v>915</v>
      </c>
      <c r="B207" s="321" t="s">
        <v>916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177">
        <f t="shared" si="46"/>
        <v>0</v>
      </c>
      <c r="P207" s="174">
        <v>0</v>
      </c>
      <c r="Q207" s="189">
        <f t="shared" si="47"/>
        <v>0</v>
      </c>
    </row>
    <row r="208" spans="1:17" ht="15">
      <c r="A208" s="324" t="s">
        <v>917</v>
      </c>
      <c r="B208" s="321" t="s">
        <v>918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177">
        <f t="shared" si="46"/>
        <v>0</v>
      </c>
      <c r="P208" s="174">
        <v>0</v>
      </c>
      <c r="Q208" s="189">
        <f t="shared" si="47"/>
        <v>0</v>
      </c>
    </row>
    <row r="209" spans="1:17" ht="15">
      <c r="A209" s="332" t="s">
        <v>919</v>
      </c>
      <c r="B209" s="321" t="s">
        <v>920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177">
        <f t="shared" si="46"/>
        <v>0</v>
      </c>
      <c r="P209" s="174">
        <v>0</v>
      </c>
      <c r="Q209" s="189">
        <f t="shared" si="47"/>
        <v>0</v>
      </c>
    </row>
    <row r="210" spans="1:17" ht="15">
      <c r="A210" s="332" t="s">
        <v>921</v>
      </c>
      <c r="B210" s="321" t="s">
        <v>922</v>
      </c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177">
        <f t="shared" si="46"/>
        <v>0</v>
      </c>
      <c r="P210" s="174">
        <v>0</v>
      </c>
      <c r="Q210" s="189">
        <f t="shared" si="47"/>
        <v>0</v>
      </c>
    </row>
    <row r="211" spans="1:17" ht="15">
      <c r="A211" s="229" t="s">
        <v>505</v>
      </c>
      <c r="B211" s="217" t="s">
        <v>506</v>
      </c>
      <c r="C211" s="177">
        <f>SUM(C207:C210)</f>
        <v>0</v>
      </c>
      <c r="D211" s="177">
        <f aca="true" t="shared" si="50" ref="D211:N211">SUM(D207:D210)</f>
        <v>0</v>
      </c>
      <c r="E211" s="177">
        <f t="shared" si="50"/>
        <v>0</v>
      </c>
      <c r="F211" s="177">
        <f t="shared" si="50"/>
        <v>0</v>
      </c>
      <c r="G211" s="177">
        <f t="shared" si="50"/>
        <v>0</v>
      </c>
      <c r="H211" s="177">
        <f t="shared" si="50"/>
        <v>0</v>
      </c>
      <c r="I211" s="177">
        <f t="shared" si="50"/>
        <v>0</v>
      </c>
      <c r="J211" s="177">
        <f t="shared" si="50"/>
        <v>0</v>
      </c>
      <c r="K211" s="177">
        <f t="shared" si="50"/>
        <v>0</v>
      </c>
      <c r="L211" s="177">
        <f t="shared" si="50"/>
        <v>0</v>
      </c>
      <c r="M211" s="177">
        <f t="shared" si="50"/>
        <v>0</v>
      </c>
      <c r="N211" s="177">
        <f t="shared" si="50"/>
        <v>0</v>
      </c>
      <c r="O211" s="177">
        <f t="shared" si="46"/>
        <v>0</v>
      </c>
      <c r="P211" s="174">
        <v>0</v>
      </c>
      <c r="Q211" s="189">
        <f t="shared" si="47"/>
        <v>0</v>
      </c>
    </row>
    <row r="212" spans="1:17" ht="15">
      <c r="A212" s="218" t="s">
        <v>169</v>
      </c>
      <c r="B212" s="217" t="s">
        <v>507</v>
      </c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177">
        <f t="shared" si="46"/>
        <v>0</v>
      </c>
      <c r="P212" s="174">
        <v>0</v>
      </c>
      <c r="Q212" s="189">
        <f t="shared" si="47"/>
        <v>0</v>
      </c>
    </row>
    <row r="213" spans="1:17" ht="15">
      <c r="A213" s="333" t="s">
        <v>121</v>
      </c>
      <c r="B213" s="334" t="s">
        <v>508</v>
      </c>
      <c r="C213" s="177">
        <f>C212+C211+C206</f>
        <v>0</v>
      </c>
      <c r="D213" s="177">
        <f aca="true" t="shared" si="51" ref="D213:N213">D212+D211+D206</f>
        <v>0</v>
      </c>
      <c r="E213" s="177">
        <f t="shared" si="51"/>
        <v>122575943</v>
      </c>
      <c r="F213" s="177">
        <f t="shared" si="51"/>
        <v>0</v>
      </c>
      <c r="G213" s="177">
        <f t="shared" si="51"/>
        <v>0</v>
      </c>
      <c r="H213" s="177">
        <f t="shared" si="51"/>
        <v>0</v>
      </c>
      <c r="I213" s="177">
        <f t="shared" si="51"/>
        <v>0</v>
      </c>
      <c r="J213" s="177">
        <f t="shared" si="51"/>
        <v>0</v>
      </c>
      <c r="K213" s="177">
        <f t="shared" si="51"/>
        <v>0</v>
      </c>
      <c r="L213" s="177">
        <f t="shared" si="51"/>
        <v>0</v>
      </c>
      <c r="M213" s="177">
        <f t="shared" si="51"/>
        <v>0</v>
      </c>
      <c r="N213" s="177">
        <f t="shared" si="51"/>
        <v>0</v>
      </c>
      <c r="O213" s="177">
        <f t="shared" si="46"/>
        <v>122575943</v>
      </c>
      <c r="P213" s="174">
        <v>6247</v>
      </c>
      <c r="Q213" s="189">
        <f t="shared" si="47"/>
        <v>122569696</v>
      </c>
    </row>
    <row r="214" spans="1:17" ht="15">
      <c r="A214" s="335" t="s">
        <v>923</v>
      </c>
      <c r="B214" s="336"/>
      <c r="C214" s="177">
        <f>C213+C184</f>
        <v>8459774</v>
      </c>
      <c r="D214" s="177">
        <f aca="true" t="shared" si="52" ref="D214:N214">D213+D184</f>
        <v>9619142</v>
      </c>
      <c r="E214" s="177">
        <f t="shared" si="52"/>
        <v>160454077</v>
      </c>
      <c r="F214" s="177">
        <f t="shared" si="52"/>
        <v>34272433</v>
      </c>
      <c r="G214" s="177">
        <f t="shared" si="52"/>
        <v>11754772</v>
      </c>
      <c r="H214" s="177">
        <f t="shared" si="52"/>
        <v>9894772</v>
      </c>
      <c r="I214" s="177">
        <f t="shared" si="52"/>
        <v>11363772</v>
      </c>
      <c r="J214" s="177">
        <f t="shared" si="52"/>
        <v>9144772</v>
      </c>
      <c r="K214" s="177">
        <f t="shared" si="52"/>
        <v>12620772</v>
      </c>
      <c r="L214" s="177">
        <f t="shared" si="52"/>
        <v>16481290</v>
      </c>
      <c r="M214" s="177">
        <f t="shared" si="52"/>
        <v>8704022</v>
      </c>
      <c r="N214" s="177">
        <f t="shared" si="52"/>
        <v>13465022</v>
      </c>
      <c r="O214" s="177">
        <f t="shared" si="46"/>
        <v>306234620</v>
      </c>
      <c r="P214" s="174">
        <v>126801</v>
      </c>
      <c r="Q214" s="189">
        <f t="shared" si="47"/>
        <v>306107819</v>
      </c>
    </row>
    <row r="215" spans="2:17" ht="15"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313"/>
      <c r="P215" s="174"/>
      <c r="Q215" s="189"/>
    </row>
    <row r="216" spans="2:17" ht="15" hidden="1">
      <c r="B216" s="174"/>
      <c r="C216" s="174">
        <f>C214-C122</f>
        <v>-5634664</v>
      </c>
      <c r="D216" s="174">
        <f aca="true" t="shared" si="53" ref="D216:P216">D214-D122</f>
        <v>-1040810</v>
      </c>
      <c r="E216" s="174">
        <f t="shared" si="53"/>
        <v>142729125</v>
      </c>
      <c r="F216" s="174">
        <f t="shared" si="53"/>
        <v>-24154408</v>
      </c>
      <c r="G216" s="174">
        <f t="shared" si="53"/>
        <v>-414180</v>
      </c>
      <c r="H216" s="174">
        <f t="shared" si="53"/>
        <v>-1163180</v>
      </c>
      <c r="I216" s="174">
        <f t="shared" si="53"/>
        <v>-36295806</v>
      </c>
      <c r="J216" s="174">
        <f t="shared" si="53"/>
        <v>-29236560</v>
      </c>
      <c r="K216" s="174">
        <f t="shared" si="53"/>
        <v>-25842263</v>
      </c>
      <c r="L216" s="174">
        <f t="shared" si="53"/>
        <v>5819338</v>
      </c>
      <c r="M216" s="174">
        <f t="shared" si="53"/>
        <v>-2168930</v>
      </c>
      <c r="N216" s="174">
        <f t="shared" si="53"/>
        <v>-22597662</v>
      </c>
      <c r="O216" s="174">
        <f t="shared" si="53"/>
        <v>0</v>
      </c>
      <c r="P216" s="174">
        <f t="shared" si="53"/>
        <v>0</v>
      </c>
      <c r="Q216" s="189"/>
    </row>
    <row r="217" spans="2:17" ht="15"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313"/>
      <c r="P217" s="174"/>
      <c r="Q217" s="189"/>
    </row>
    <row r="218" spans="2:17" ht="15"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313"/>
      <c r="P218" s="174"/>
      <c r="Q218" s="189"/>
    </row>
    <row r="219" spans="2:17" ht="15"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313"/>
      <c r="P219" s="174"/>
      <c r="Q219" s="189"/>
    </row>
    <row r="220" spans="2:17" ht="15"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313"/>
      <c r="P220" s="174"/>
      <c r="Q220" s="189"/>
    </row>
    <row r="221" spans="2:17" ht="15"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313"/>
      <c r="P221" s="174"/>
      <c r="Q221" s="189"/>
    </row>
    <row r="222" spans="2:17" ht="15"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313"/>
      <c r="P222" s="174"/>
      <c r="Q222" s="189"/>
    </row>
    <row r="223" spans="2:17" ht="15"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313"/>
      <c r="P223" s="174"/>
      <c r="Q223" s="189"/>
    </row>
    <row r="224" spans="2:17" ht="15"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313"/>
      <c r="P224" s="174"/>
      <c r="Q224" s="189"/>
    </row>
    <row r="225" spans="2:17" ht="15"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313"/>
      <c r="P225" s="174"/>
      <c r="Q225" s="189"/>
    </row>
    <row r="226" spans="2:17" ht="15"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313"/>
      <c r="P226" s="174"/>
      <c r="Q226" s="189"/>
    </row>
    <row r="227" spans="2:17" ht="15"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313"/>
      <c r="P227" s="174"/>
      <c r="Q227" s="189"/>
    </row>
  </sheetData>
  <sheetProtection/>
  <mergeCells count="1">
    <mergeCell ref="A2:O2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55" r:id="rId1"/>
  <headerFooter alignWithMargins="0">
    <oddHeader>&amp;C26. melléklet a  6/2019. (V.31.)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27"/>
  <sheetViews>
    <sheetView view="pageLayout" workbookViewId="0" topLeftCell="A2">
      <selection activeCell="O214" sqref="A1:O214"/>
    </sheetView>
  </sheetViews>
  <sheetFormatPr defaultColWidth="9.140625" defaultRowHeight="12.75"/>
  <cols>
    <col min="1" max="1" width="91.140625" style="0" customWidth="1"/>
    <col min="3" max="3" width="13.140625" style="0" customWidth="1"/>
    <col min="4" max="5" width="12.57421875" style="0" customWidth="1"/>
    <col min="6" max="6" width="14.00390625" style="0" customWidth="1"/>
    <col min="7" max="7" width="14.140625" style="0" customWidth="1"/>
    <col min="8" max="8" width="15.57421875" style="0" customWidth="1"/>
    <col min="9" max="9" width="15.71093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342" customWidth="1"/>
    <col min="16" max="17" width="0" style="0" hidden="1" customWidth="1"/>
  </cols>
  <sheetData>
    <row r="1" spans="1:6" ht="15" hidden="1">
      <c r="A1" s="340" t="s">
        <v>597</v>
      </c>
      <c r="B1" s="341"/>
      <c r="C1" s="341"/>
      <c r="D1" s="341"/>
      <c r="E1" s="341"/>
      <c r="F1" s="341"/>
    </row>
    <row r="2" spans="1:15" ht="26.25" customHeight="1">
      <c r="A2" s="444" t="s">
        <v>943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ht="15">
      <c r="A3" s="169"/>
    </row>
    <row r="4" ht="15">
      <c r="A4" s="169" t="s">
        <v>924</v>
      </c>
    </row>
    <row r="5" spans="1:17" ht="25.5">
      <c r="A5" s="343" t="s">
        <v>430</v>
      </c>
      <c r="B5" s="344" t="s">
        <v>431</v>
      </c>
      <c r="C5" s="345" t="s">
        <v>599</v>
      </c>
      <c r="D5" s="345" t="s">
        <v>600</v>
      </c>
      <c r="E5" s="345" t="s">
        <v>601</v>
      </c>
      <c r="F5" s="345" t="s">
        <v>602</v>
      </c>
      <c r="G5" s="345" t="s">
        <v>603</v>
      </c>
      <c r="H5" s="345" t="s">
        <v>604</v>
      </c>
      <c r="I5" s="345" t="s">
        <v>605</v>
      </c>
      <c r="J5" s="345" t="s">
        <v>606</v>
      </c>
      <c r="K5" s="345" t="s">
        <v>607</v>
      </c>
      <c r="L5" s="345" t="s">
        <v>608</v>
      </c>
      <c r="M5" s="345" t="s">
        <v>609</v>
      </c>
      <c r="N5" s="345" t="s">
        <v>610</v>
      </c>
      <c r="O5" s="346" t="s">
        <v>611</v>
      </c>
      <c r="P5" s="169"/>
      <c r="Q5" s="169" t="s">
        <v>612</v>
      </c>
    </row>
    <row r="6" spans="1:17" ht="15">
      <c r="A6" s="347" t="s">
        <v>613</v>
      </c>
      <c r="B6" s="348" t="s">
        <v>614</v>
      </c>
      <c r="C6" s="201">
        <v>2058000</v>
      </c>
      <c r="D6" s="201">
        <v>2058000</v>
      </c>
      <c r="E6" s="201">
        <v>2058000</v>
      </c>
      <c r="F6" s="201">
        <v>2058000</v>
      </c>
      <c r="G6" s="201">
        <v>2058000</v>
      </c>
      <c r="H6" s="201">
        <v>2058000</v>
      </c>
      <c r="I6" s="201">
        <v>2058000</v>
      </c>
      <c r="J6" s="201">
        <v>2058000</v>
      </c>
      <c r="K6" s="201">
        <v>2058000</v>
      </c>
      <c r="L6" s="201">
        <v>2058000</v>
      </c>
      <c r="M6" s="201">
        <v>2058000</v>
      </c>
      <c r="N6" s="201">
        <v>2062000</v>
      </c>
      <c r="O6" s="191">
        <f>SUM(C6:N6)</f>
        <v>24700000</v>
      </c>
      <c r="P6" s="169">
        <v>17840</v>
      </c>
      <c r="Q6" s="169">
        <f>O6-P6</f>
        <v>24682160</v>
      </c>
    </row>
    <row r="7" spans="1:17" ht="15">
      <c r="A7" s="347" t="s">
        <v>615</v>
      </c>
      <c r="B7" s="349" t="s">
        <v>616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91">
        <f aca="true" t="shared" si="0" ref="O7:O70">SUM(C7:N7)</f>
        <v>0</v>
      </c>
      <c r="P7" s="169"/>
      <c r="Q7" s="169">
        <f aca="true" t="shared" si="1" ref="Q7:Q70">O7-P7</f>
        <v>0</v>
      </c>
    </row>
    <row r="8" spans="1:17" ht="15">
      <c r="A8" s="347" t="s">
        <v>617</v>
      </c>
      <c r="B8" s="349" t="s">
        <v>618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91">
        <f t="shared" si="0"/>
        <v>0</v>
      </c>
      <c r="P8" s="169"/>
      <c r="Q8" s="169">
        <f t="shared" si="1"/>
        <v>0</v>
      </c>
    </row>
    <row r="9" spans="1:17" ht="15">
      <c r="A9" s="350" t="s">
        <v>619</v>
      </c>
      <c r="B9" s="349" t="s">
        <v>620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91">
        <f t="shared" si="0"/>
        <v>0</v>
      </c>
      <c r="P9" s="169"/>
      <c r="Q9" s="169">
        <f t="shared" si="1"/>
        <v>0</v>
      </c>
    </row>
    <row r="10" spans="1:17" ht="15">
      <c r="A10" s="350" t="s">
        <v>621</v>
      </c>
      <c r="B10" s="349" t="s">
        <v>622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91">
        <f t="shared" si="0"/>
        <v>0</v>
      </c>
      <c r="P10" s="169"/>
      <c r="Q10" s="169">
        <f t="shared" si="1"/>
        <v>0</v>
      </c>
    </row>
    <row r="11" spans="1:17" ht="15">
      <c r="A11" s="350" t="s">
        <v>623</v>
      </c>
      <c r="B11" s="349" t="s">
        <v>624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191">
        <f t="shared" si="0"/>
        <v>0</v>
      </c>
      <c r="P11" s="169"/>
      <c r="Q11" s="169">
        <f t="shared" si="1"/>
        <v>0</v>
      </c>
    </row>
    <row r="12" spans="1:17" ht="15">
      <c r="A12" s="350" t="s">
        <v>625</v>
      </c>
      <c r="B12" s="349" t="s">
        <v>626</v>
      </c>
      <c r="C12" s="201"/>
      <c r="D12" s="201"/>
      <c r="E12" s="201">
        <v>1220000</v>
      </c>
      <c r="F12" s="201"/>
      <c r="G12" s="201"/>
      <c r="H12" s="201">
        <v>320000</v>
      </c>
      <c r="I12" s="201"/>
      <c r="J12" s="201"/>
      <c r="K12" s="201"/>
      <c r="L12" s="201"/>
      <c r="M12" s="201"/>
      <c r="N12" s="201"/>
      <c r="O12" s="191">
        <f t="shared" si="0"/>
        <v>1540000</v>
      </c>
      <c r="P12" s="169">
        <v>1895</v>
      </c>
      <c r="Q12" s="169">
        <f t="shared" si="1"/>
        <v>1538105</v>
      </c>
    </row>
    <row r="13" spans="1:17" ht="15">
      <c r="A13" s="350" t="s">
        <v>627</v>
      </c>
      <c r="B13" s="349" t="s">
        <v>628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191">
        <f t="shared" si="0"/>
        <v>0</v>
      </c>
      <c r="P13" s="169"/>
      <c r="Q13" s="169">
        <f t="shared" si="1"/>
        <v>0</v>
      </c>
    </row>
    <row r="14" spans="1:17" ht="15">
      <c r="A14" s="351" t="s">
        <v>629</v>
      </c>
      <c r="B14" s="349" t="s">
        <v>630</v>
      </c>
      <c r="C14" s="201">
        <v>15000</v>
      </c>
      <c r="D14" s="201">
        <v>15000</v>
      </c>
      <c r="E14" s="201">
        <v>15000</v>
      </c>
      <c r="F14" s="201">
        <v>15000</v>
      </c>
      <c r="G14" s="201">
        <v>15000</v>
      </c>
      <c r="H14" s="201">
        <v>15000</v>
      </c>
      <c r="I14" s="201">
        <v>15000</v>
      </c>
      <c r="J14" s="201">
        <v>15000</v>
      </c>
      <c r="K14" s="201">
        <v>15000</v>
      </c>
      <c r="L14" s="201">
        <v>15000</v>
      </c>
      <c r="M14" s="201">
        <v>15000</v>
      </c>
      <c r="N14" s="201">
        <v>35000</v>
      </c>
      <c r="O14" s="191">
        <f t="shared" si="0"/>
        <v>200000</v>
      </c>
      <c r="P14" s="169">
        <v>250</v>
      </c>
      <c r="Q14" s="169">
        <f t="shared" si="1"/>
        <v>199750</v>
      </c>
    </row>
    <row r="15" spans="1:17" ht="15">
      <c r="A15" s="351" t="s">
        <v>631</v>
      </c>
      <c r="B15" s="349" t="s">
        <v>632</v>
      </c>
      <c r="C15" s="201"/>
      <c r="D15" s="201"/>
      <c r="E15" s="201">
        <v>60000</v>
      </c>
      <c r="F15" s="201">
        <v>60000</v>
      </c>
      <c r="G15" s="201">
        <v>60000</v>
      </c>
      <c r="H15" s="201">
        <v>96000</v>
      </c>
      <c r="I15" s="201">
        <v>60000</v>
      </c>
      <c r="J15" s="201">
        <v>60000</v>
      </c>
      <c r="K15" s="201">
        <v>60000</v>
      </c>
      <c r="L15" s="201">
        <v>60000</v>
      </c>
      <c r="M15" s="201">
        <v>60000</v>
      </c>
      <c r="N15" s="201"/>
      <c r="O15" s="191">
        <f t="shared" si="0"/>
        <v>576000</v>
      </c>
      <c r="P15" s="169">
        <v>580</v>
      </c>
      <c r="Q15" s="169">
        <f t="shared" si="1"/>
        <v>575420</v>
      </c>
    </row>
    <row r="16" spans="1:17" ht="15">
      <c r="A16" s="351" t="s">
        <v>633</v>
      </c>
      <c r="B16" s="349" t="s">
        <v>634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191">
        <f t="shared" si="0"/>
        <v>0</v>
      </c>
      <c r="P16" s="169"/>
      <c r="Q16" s="169">
        <f t="shared" si="1"/>
        <v>0</v>
      </c>
    </row>
    <row r="17" spans="1:17" ht="15">
      <c r="A17" s="351" t="s">
        <v>635</v>
      </c>
      <c r="B17" s="349" t="s">
        <v>636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191">
        <f t="shared" si="0"/>
        <v>0</v>
      </c>
      <c r="P17" s="169"/>
      <c r="Q17" s="169">
        <f t="shared" si="1"/>
        <v>0</v>
      </c>
    </row>
    <row r="18" spans="1:17" ht="15">
      <c r="A18" s="351" t="s">
        <v>637</v>
      </c>
      <c r="B18" s="349" t="s">
        <v>638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191">
        <f t="shared" si="0"/>
        <v>0</v>
      </c>
      <c r="P18" s="169"/>
      <c r="Q18" s="169">
        <f t="shared" si="1"/>
        <v>0</v>
      </c>
    </row>
    <row r="19" spans="1:17" ht="15">
      <c r="A19" s="352" t="s">
        <v>639</v>
      </c>
      <c r="B19" s="353" t="s">
        <v>640</v>
      </c>
      <c r="C19" s="191">
        <f>SUM(C6:C18)</f>
        <v>2073000</v>
      </c>
      <c r="D19" s="191">
        <f aca="true" t="shared" si="2" ref="D19:N19">SUM(D6:D18)</f>
        <v>2073000</v>
      </c>
      <c r="E19" s="191">
        <f t="shared" si="2"/>
        <v>3353000</v>
      </c>
      <c r="F19" s="191">
        <f t="shared" si="2"/>
        <v>2133000</v>
      </c>
      <c r="G19" s="191">
        <f t="shared" si="2"/>
        <v>2133000</v>
      </c>
      <c r="H19" s="191">
        <f t="shared" si="2"/>
        <v>2489000</v>
      </c>
      <c r="I19" s="191">
        <f t="shared" si="2"/>
        <v>2133000</v>
      </c>
      <c r="J19" s="191">
        <f t="shared" si="2"/>
        <v>2133000</v>
      </c>
      <c r="K19" s="191">
        <f t="shared" si="2"/>
        <v>2133000</v>
      </c>
      <c r="L19" s="191">
        <f t="shared" si="2"/>
        <v>2133000</v>
      </c>
      <c r="M19" s="191">
        <f t="shared" si="2"/>
        <v>2133000</v>
      </c>
      <c r="N19" s="191">
        <f t="shared" si="2"/>
        <v>2097000</v>
      </c>
      <c r="O19" s="191">
        <f t="shared" si="0"/>
        <v>27016000</v>
      </c>
      <c r="P19" s="169">
        <v>20565</v>
      </c>
      <c r="Q19" s="169">
        <f t="shared" si="1"/>
        <v>26995435</v>
      </c>
    </row>
    <row r="20" spans="1:17" ht="15">
      <c r="A20" s="351" t="s">
        <v>641</v>
      </c>
      <c r="B20" s="349" t="s">
        <v>642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191">
        <f t="shared" si="0"/>
        <v>0</v>
      </c>
      <c r="P20" s="169"/>
      <c r="Q20" s="169">
        <f t="shared" si="1"/>
        <v>0</v>
      </c>
    </row>
    <row r="21" spans="1:17" ht="15">
      <c r="A21" s="351" t="s">
        <v>643</v>
      </c>
      <c r="B21" s="349" t="s">
        <v>644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191">
        <f t="shared" si="0"/>
        <v>0</v>
      </c>
      <c r="P21" s="169"/>
      <c r="Q21" s="169">
        <f t="shared" si="1"/>
        <v>0</v>
      </c>
    </row>
    <row r="22" spans="1:17" ht="15">
      <c r="A22" s="354" t="s">
        <v>645</v>
      </c>
      <c r="B22" s="349" t="s">
        <v>646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191">
        <f t="shared" si="0"/>
        <v>0</v>
      </c>
      <c r="P22" s="169"/>
      <c r="Q22" s="169">
        <f t="shared" si="1"/>
        <v>0</v>
      </c>
    </row>
    <row r="23" spans="1:17" ht="15">
      <c r="A23" s="355" t="s">
        <v>647</v>
      </c>
      <c r="B23" s="353" t="s">
        <v>648</v>
      </c>
      <c r="C23" s="191">
        <f>SUM(C20:C22)</f>
        <v>0</v>
      </c>
      <c r="D23" s="191">
        <f aca="true" t="shared" si="3" ref="D23:N23">SUM(D20:D22)</f>
        <v>0</v>
      </c>
      <c r="E23" s="191">
        <f t="shared" si="3"/>
        <v>0</v>
      </c>
      <c r="F23" s="191">
        <f t="shared" si="3"/>
        <v>0</v>
      </c>
      <c r="G23" s="191">
        <f t="shared" si="3"/>
        <v>0</v>
      </c>
      <c r="H23" s="191">
        <f t="shared" si="3"/>
        <v>0</v>
      </c>
      <c r="I23" s="191">
        <f t="shared" si="3"/>
        <v>0</v>
      </c>
      <c r="J23" s="191">
        <f t="shared" si="3"/>
        <v>0</v>
      </c>
      <c r="K23" s="191">
        <f t="shared" si="3"/>
        <v>0</v>
      </c>
      <c r="L23" s="191">
        <f t="shared" si="3"/>
        <v>0</v>
      </c>
      <c r="M23" s="191">
        <f t="shared" si="3"/>
        <v>0</v>
      </c>
      <c r="N23" s="191">
        <f t="shared" si="3"/>
        <v>0</v>
      </c>
      <c r="O23" s="191">
        <f t="shared" si="0"/>
        <v>0</v>
      </c>
      <c r="P23" s="169"/>
      <c r="Q23" s="169">
        <f t="shared" si="1"/>
        <v>0</v>
      </c>
    </row>
    <row r="24" spans="1:17" ht="15">
      <c r="A24" s="356" t="s">
        <v>432</v>
      </c>
      <c r="B24" s="357" t="s">
        <v>433</v>
      </c>
      <c r="C24" s="386">
        <f>C23+C19</f>
        <v>2073000</v>
      </c>
      <c r="D24" s="386">
        <f aca="true" t="shared" si="4" ref="D24:N24">D23+D19</f>
        <v>2073000</v>
      </c>
      <c r="E24" s="386">
        <f t="shared" si="4"/>
        <v>3353000</v>
      </c>
      <c r="F24" s="386">
        <f t="shared" si="4"/>
        <v>2133000</v>
      </c>
      <c r="G24" s="386">
        <f t="shared" si="4"/>
        <v>2133000</v>
      </c>
      <c r="H24" s="386">
        <f t="shared" si="4"/>
        <v>2489000</v>
      </c>
      <c r="I24" s="386">
        <f t="shared" si="4"/>
        <v>2133000</v>
      </c>
      <c r="J24" s="191">
        <f t="shared" si="4"/>
        <v>2133000</v>
      </c>
      <c r="K24" s="191">
        <f t="shared" si="4"/>
        <v>2133000</v>
      </c>
      <c r="L24" s="191">
        <f t="shared" si="4"/>
        <v>2133000</v>
      </c>
      <c r="M24" s="191">
        <f t="shared" si="4"/>
        <v>2133000</v>
      </c>
      <c r="N24" s="191">
        <f t="shared" si="4"/>
        <v>2097000</v>
      </c>
      <c r="O24" s="191">
        <f t="shared" si="0"/>
        <v>27016000</v>
      </c>
      <c r="P24" s="169">
        <v>20565</v>
      </c>
      <c r="Q24" s="169">
        <f t="shared" si="1"/>
        <v>26995435</v>
      </c>
    </row>
    <row r="25" spans="1:17" ht="15">
      <c r="A25" s="358" t="s">
        <v>434</v>
      </c>
      <c r="B25" s="357" t="s">
        <v>435</v>
      </c>
      <c r="C25" s="201">
        <v>560000</v>
      </c>
      <c r="D25" s="201">
        <v>440000</v>
      </c>
      <c r="E25" s="201">
        <v>440000</v>
      </c>
      <c r="F25" s="201">
        <v>440000</v>
      </c>
      <c r="G25" s="201">
        <v>440000</v>
      </c>
      <c r="H25" s="201">
        <v>440000</v>
      </c>
      <c r="I25" s="201">
        <v>440000</v>
      </c>
      <c r="J25" s="201">
        <v>440000</v>
      </c>
      <c r="K25" s="201">
        <v>440000</v>
      </c>
      <c r="L25" s="201">
        <v>440000</v>
      </c>
      <c r="M25" s="201">
        <v>440000</v>
      </c>
      <c r="N25" s="201">
        <v>440000</v>
      </c>
      <c r="O25" s="191">
        <f t="shared" si="0"/>
        <v>5400000</v>
      </c>
      <c r="P25" s="169">
        <v>5122</v>
      </c>
      <c r="Q25" s="169">
        <f t="shared" si="1"/>
        <v>5394878</v>
      </c>
    </row>
    <row r="26" spans="1:17" ht="15">
      <c r="A26" s="351" t="s">
        <v>649</v>
      </c>
      <c r="B26" s="349" t="s">
        <v>650</v>
      </c>
      <c r="C26" s="201">
        <v>10000</v>
      </c>
      <c r="D26" s="201">
        <v>10000</v>
      </c>
      <c r="E26" s="201">
        <v>20000</v>
      </c>
      <c r="F26" s="201">
        <v>5000</v>
      </c>
      <c r="G26" s="201">
        <v>10000</v>
      </c>
      <c r="H26" s="201">
        <v>10000</v>
      </c>
      <c r="I26" s="201">
        <v>10000</v>
      </c>
      <c r="J26" s="201">
        <v>5000</v>
      </c>
      <c r="K26" s="201">
        <v>85000</v>
      </c>
      <c r="L26" s="201">
        <v>5000</v>
      </c>
      <c r="M26" s="201">
        <v>5000</v>
      </c>
      <c r="N26" s="201">
        <v>25000</v>
      </c>
      <c r="O26" s="191">
        <f t="shared" si="0"/>
        <v>200000</v>
      </c>
      <c r="P26" s="169">
        <v>350</v>
      </c>
      <c r="Q26" s="169">
        <f t="shared" si="1"/>
        <v>199650</v>
      </c>
    </row>
    <row r="27" spans="1:17" ht="15">
      <c r="A27" s="351" t="s">
        <v>651</v>
      </c>
      <c r="B27" s="349" t="s">
        <v>652</v>
      </c>
      <c r="C27" s="201">
        <v>10000</v>
      </c>
      <c r="D27" s="201">
        <v>75000</v>
      </c>
      <c r="E27" s="201">
        <v>75000</v>
      </c>
      <c r="F27" s="201">
        <v>75000</v>
      </c>
      <c r="G27" s="201">
        <v>75000</v>
      </c>
      <c r="H27" s="201">
        <v>75000</v>
      </c>
      <c r="I27" s="201">
        <v>75000</v>
      </c>
      <c r="J27" s="201">
        <v>75000</v>
      </c>
      <c r="K27" s="201">
        <v>70000</v>
      </c>
      <c r="L27" s="201">
        <v>45000</v>
      </c>
      <c r="M27" s="201">
        <v>75000</v>
      </c>
      <c r="N27" s="201">
        <v>75000</v>
      </c>
      <c r="O27" s="191">
        <f t="shared" si="0"/>
        <v>800000</v>
      </c>
      <c r="P27" s="169">
        <v>1050</v>
      </c>
      <c r="Q27" s="169">
        <f t="shared" si="1"/>
        <v>798950</v>
      </c>
    </row>
    <row r="28" spans="1:17" ht="15">
      <c r="A28" s="351" t="s">
        <v>653</v>
      </c>
      <c r="B28" s="349" t="s">
        <v>654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191">
        <f t="shared" si="0"/>
        <v>0</v>
      </c>
      <c r="P28" s="169">
        <v>0</v>
      </c>
      <c r="Q28" s="169">
        <f t="shared" si="1"/>
        <v>0</v>
      </c>
    </row>
    <row r="29" spans="1:17" ht="15">
      <c r="A29" s="355" t="s">
        <v>655</v>
      </c>
      <c r="B29" s="353" t="s">
        <v>656</v>
      </c>
      <c r="C29" s="191">
        <f>SUM(C26:C28)</f>
        <v>20000</v>
      </c>
      <c r="D29" s="191">
        <f aca="true" t="shared" si="5" ref="D29:N29">SUM(D26:D28)</f>
        <v>85000</v>
      </c>
      <c r="E29" s="191">
        <f t="shared" si="5"/>
        <v>95000</v>
      </c>
      <c r="F29" s="191">
        <f t="shared" si="5"/>
        <v>80000</v>
      </c>
      <c r="G29" s="191">
        <f t="shared" si="5"/>
        <v>85000</v>
      </c>
      <c r="H29" s="191">
        <f t="shared" si="5"/>
        <v>85000</v>
      </c>
      <c r="I29" s="191">
        <f t="shared" si="5"/>
        <v>85000</v>
      </c>
      <c r="J29" s="191">
        <f t="shared" si="5"/>
        <v>80000</v>
      </c>
      <c r="K29" s="191">
        <f t="shared" si="5"/>
        <v>155000</v>
      </c>
      <c r="L29" s="191">
        <f t="shared" si="5"/>
        <v>50000</v>
      </c>
      <c r="M29" s="191">
        <f t="shared" si="5"/>
        <v>80000</v>
      </c>
      <c r="N29" s="191">
        <f t="shared" si="5"/>
        <v>100000</v>
      </c>
      <c r="O29" s="191">
        <f t="shared" si="0"/>
        <v>1000000</v>
      </c>
      <c r="P29" s="169">
        <v>1400</v>
      </c>
      <c r="Q29" s="169">
        <f t="shared" si="1"/>
        <v>998600</v>
      </c>
    </row>
    <row r="30" spans="1:17" ht="15">
      <c r="A30" s="351" t="s">
        <v>657</v>
      </c>
      <c r="B30" s="349" t="s">
        <v>658</v>
      </c>
      <c r="C30" s="201">
        <v>140000</v>
      </c>
      <c r="D30" s="201">
        <v>140000</v>
      </c>
      <c r="E30" s="201">
        <v>140000</v>
      </c>
      <c r="F30" s="201">
        <v>140000</v>
      </c>
      <c r="G30" s="201">
        <v>140000</v>
      </c>
      <c r="H30" s="201">
        <v>140000</v>
      </c>
      <c r="I30" s="201">
        <v>140000</v>
      </c>
      <c r="J30" s="201">
        <v>140000</v>
      </c>
      <c r="K30" s="201">
        <v>140000</v>
      </c>
      <c r="L30" s="201">
        <v>140000</v>
      </c>
      <c r="M30" s="201">
        <v>140000</v>
      </c>
      <c r="N30" s="201">
        <v>160000</v>
      </c>
      <c r="O30" s="191">
        <f t="shared" si="0"/>
        <v>1700000</v>
      </c>
      <c r="P30" s="169">
        <v>1200</v>
      </c>
      <c r="Q30" s="169">
        <f t="shared" si="1"/>
        <v>1698800</v>
      </c>
    </row>
    <row r="31" spans="1:17" ht="15">
      <c r="A31" s="351" t="s">
        <v>659</v>
      </c>
      <c r="B31" s="349" t="s">
        <v>660</v>
      </c>
      <c r="C31" s="201">
        <v>40000</v>
      </c>
      <c r="D31" s="201">
        <v>40000</v>
      </c>
      <c r="E31" s="201">
        <v>42000</v>
      </c>
      <c r="F31" s="201">
        <v>42000</v>
      </c>
      <c r="G31" s="201">
        <v>42000</v>
      </c>
      <c r="H31" s="201">
        <v>42000</v>
      </c>
      <c r="I31" s="201">
        <v>42000</v>
      </c>
      <c r="J31" s="201">
        <v>42000</v>
      </c>
      <c r="K31" s="201">
        <v>42000</v>
      </c>
      <c r="L31" s="201">
        <v>42000</v>
      </c>
      <c r="M31" s="201">
        <v>42000</v>
      </c>
      <c r="N31" s="201">
        <v>92000</v>
      </c>
      <c r="O31" s="191">
        <f t="shared" si="0"/>
        <v>550000</v>
      </c>
      <c r="P31" s="169">
        <v>700</v>
      </c>
      <c r="Q31" s="169">
        <f t="shared" si="1"/>
        <v>549300</v>
      </c>
    </row>
    <row r="32" spans="1:17" s="387" customFormat="1" ht="15">
      <c r="A32" s="355" t="s">
        <v>661</v>
      </c>
      <c r="B32" s="353" t="s">
        <v>662</v>
      </c>
      <c r="C32" s="191">
        <f>SUM(C30:C31)</f>
        <v>180000</v>
      </c>
      <c r="D32" s="191">
        <f aca="true" t="shared" si="6" ref="D32:N32">SUM(D30:D31)</f>
        <v>180000</v>
      </c>
      <c r="E32" s="191">
        <f t="shared" si="6"/>
        <v>182000</v>
      </c>
      <c r="F32" s="191">
        <f t="shared" si="6"/>
        <v>182000</v>
      </c>
      <c r="G32" s="191">
        <f t="shared" si="6"/>
        <v>182000</v>
      </c>
      <c r="H32" s="191">
        <f t="shared" si="6"/>
        <v>182000</v>
      </c>
      <c r="I32" s="191">
        <f t="shared" si="6"/>
        <v>182000</v>
      </c>
      <c r="J32" s="191">
        <f t="shared" si="6"/>
        <v>182000</v>
      </c>
      <c r="K32" s="191">
        <f t="shared" si="6"/>
        <v>182000</v>
      </c>
      <c r="L32" s="191">
        <f t="shared" si="6"/>
        <v>182000</v>
      </c>
      <c r="M32" s="191">
        <f t="shared" si="6"/>
        <v>182000</v>
      </c>
      <c r="N32" s="191">
        <f t="shared" si="6"/>
        <v>252000</v>
      </c>
      <c r="O32" s="191">
        <f t="shared" si="0"/>
        <v>2250000</v>
      </c>
      <c r="P32" s="240">
        <v>1900</v>
      </c>
      <c r="Q32" s="240">
        <f t="shared" si="1"/>
        <v>2248100</v>
      </c>
    </row>
    <row r="33" spans="1:17" ht="15">
      <c r="A33" s="351" t="s">
        <v>663</v>
      </c>
      <c r="B33" s="349" t="s">
        <v>664</v>
      </c>
      <c r="C33" s="201">
        <v>90000</v>
      </c>
      <c r="D33" s="201">
        <v>90000</v>
      </c>
      <c r="E33" s="201">
        <v>120000</v>
      </c>
      <c r="F33" s="201">
        <v>200000</v>
      </c>
      <c r="G33" s="201">
        <v>70000</v>
      </c>
      <c r="H33" s="201">
        <v>58000</v>
      </c>
      <c r="I33" s="201">
        <v>58000</v>
      </c>
      <c r="J33" s="201">
        <v>58000</v>
      </c>
      <c r="K33" s="201">
        <v>80000</v>
      </c>
      <c r="L33" s="201">
        <v>73000</v>
      </c>
      <c r="M33" s="201">
        <v>79000</v>
      </c>
      <c r="N33" s="201">
        <v>124000</v>
      </c>
      <c r="O33" s="191">
        <f t="shared" si="0"/>
        <v>1100000</v>
      </c>
      <c r="P33" s="169">
        <v>800</v>
      </c>
      <c r="Q33" s="169">
        <f t="shared" si="1"/>
        <v>1099200</v>
      </c>
    </row>
    <row r="34" spans="1:17" ht="15">
      <c r="A34" s="351" t="s">
        <v>665</v>
      </c>
      <c r="B34" s="349" t="s">
        <v>666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91">
        <f t="shared" si="0"/>
        <v>0</v>
      </c>
      <c r="P34" s="169">
        <v>0</v>
      </c>
      <c r="Q34" s="169">
        <f t="shared" si="1"/>
        <v>0</v>
      </c>
    </row>
    <row r="35" spans="1:17" ht="15">
      <c r="A35" s="351" t="s">
        <v>667</v>
      </c>
      <c r="B35" s="349" t="s">
        <v>668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191">
        <f t="shared" si="0"/>
        <v>0</v>
      </c>
      <c r="P35" s="169">
        <v>0</v>
      </c>
      <c r="Q35" s="169">
        <f t="shared" si="1"/>
        <v>0</v>
      </c>
    </row>
    <row r="36" spans="1:17" ht="15">
      <c r="A36" s="351" t="s">
        <v>669</v>
      </c>
      <c r="B36" s="349" t="s">
        <v>670</v>
      </c>
      <c r="C36" s="201"/>
      <c r="D36" s="201"/>
      <c r="E36" s="201">
        <v>10000</v>
      </c>
      <c r="F36" s="201"/>
      <c r="G36" s="201"/>
      <c r="H36" s="201">
        <v>10000</v>
      </c>
      <c r="I36" s="201"/>
      <c r="J36" s="201"/>
      <c r="K36" s="201">
        <v>10000</v>
      </c>
      <c r="L36" s="201"/>
      <c r="M36" s="201"/>
      <c r="N36" s="201">
        <v>10000</v>
      </c>
      <c r="O36" s="191">
        <f t="shared" si="0"/>
        <v>40000</v>
      </c>
      <c r="P36" s="169">
        <v>150</v>
      </c>
      <c r="Q36" s="169">
        <f t="shared" si="1"/>
        <v>39850</v>
      </c>
    </row>
    <row r="37" spans="1:17" ht="15">
      <c r="A37" s="359" t="s">
        <v>671</v>
      </c>
      <c r="B37" s="349" t="s">
        <v>672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191">
        <f t="shared" si="0"/>
        <v>0</v>
      </c>
      <c r="P37" s="169">
        <v>0</v>
      </c>
      <c r="Q37" s="169">
        <f t="shared" si="1"/>
        <v>0</v>
      </c>
    </row>
    <row r="38" spans="1:17" ht="15">
      <c r="A38" s="354" t="s">
        <v>673</v>
      </c>
      <c r="B38" s="349" t="s">
        <v>674</v>
      </c>
      <c r="C38" s="201">
        <v>20000</v>
      </c>
      <c r="D38" s="201">
        <v>20000</v>
      </c>
      <c r="E38" s="201">
        <v>20000</v>
      </c>
      <c r="F38" s="201">
        <v>20000</v>
      </c>
      <c r="G38" s="201">
        <v>250000</v>
      </c>
      <c r="H38" s="201">
        <v>20000</v>
      </c>
      <c r="I38" s="201">
        <v>20000</v>
      </c>
      <c r="J38" s="201">
        <v>20000</v>
      </c>
      <c r="K38" s="201">
        <v>140000</v>
      </c>
      <c r="L38" s="201">
        <v>20000</v>
      </c>
      <c r="M38" s="201">
        <v>20000</v>
      </c>
      <c r="N38" s="201">
        <v>30000</v>
      </c>
      <c r="O38" s="191">
        <f t="shared" si="0"/>
        <v>600000</v>
      </c>
      <c r="P38" s="169">
        <v>600</v>
      </c>
      <c r="Q38" s="169">
        <f t="shared" si="1"/>
        <v>599400</v>
      </c>
    </row>
    <row r="39" spans="1:17" ht="15">
      <c r="A39" s="351" t="s">
        <v>675</v>
      </c>
      <c r="B39" s="349" t="s">
        <v>676</v>
      </c>
      <c r="C39" s="201">
        <v>100000</v>
      </c>
      <c r="D39" s="201">
        <v>100000</v>
      </c>
      <c r="E39" s="201">
        <v>100000</v>
      </c>
      <c r="F39" s="201">
        <v>100000</v>
      </c>
      <c r="G39" s="201">
        <v>100000</v>
      </c>
      <c r="H39" s="201">
        <v>100000</v>
      </c>
      <c r="I39" s="201">
        <v>100000</v>
      </c>
      <c r="J39" s="201">
        <v>100000</v>
      </c>
      <c r="K39" s="201">
        <v>100000</v>
      </c>
      <c r="L39" s="201">
        <v>100000</v>
      </c>
      <c r="M39" s="201">
        <v>250000</v>
      </c>
      <c r="N39" s="201">
        <v>100000</v>
      </c>
      <c r="O39" s="191">
        <f t="shared" si="0"/>
        <v>1350000</v>
      </c>
      <c r="P39" s="169">
        <v>850</v>
      </c>
      <c r="Q39" s="169">
        <f t="shared" si="1"/>
        <v>1349150</v>
      </c>
    </row>
    <row r="40" spans="1:17" ht="15">
      <c r="A40" s="355" t="s">
        <v>677</v>
      </c>
      <c r="B40" s="353" t="s">
        <v>678</v>
      </c>
      <c r="C40" s="191">
        <f>SUM(C33:C39)</f>
        <v>210000</v>
      </c>
      <c r="D40" s="191">
        <f aca="true" t="shared" si="7" ref="D40:N40">SUM(D33:D39)</f>
        <v>210000</v>
      </c>
      <c r="E40" s="191">
        <f t="shared" si="7"/>
        <v>250000</v>
      </c>
      <c r="F40" s="191">
        <f t="shared" si="7"/>
        <v>320000</v>
      </c>
      <c r="G40" s="191">
        <f t="shared" si="7"/>
        <v>420000</v>
      </c>
      <c r="H40" s="191">
        <f t="shared" si="7"/>
        <v>188000</v>
      </c>
      <c r="I40" s="191">
        <f t="shared" si="7"/>
        <v>178000</v>
      </c>
      <c r="J40" s="191">
        <f t="shared" si="7"/>
        <v>178000</v>
      </c>
      <c r="K40" s="191">
        <f t="shared" si="7"/>
        <v>330000</v>
      </c>
      <c r="L40" s="191">
        <f t="shared" si="7"/>
        <v>193000</v>
      </c>
      <c r="M40" s="191">
        <f t="shared" si="7"/>
        <v>349000</v>
      </c>
      <c r="N40" s="191">
        <f t="shared" si="7"/>
        <v>264000</v>
      </c>
      <c r="O40" s="191">
        <f t="shared" si="0"/>
        <v>3090000</v>
      </c>
      <c r="P40" s="169">
        <v>2400</v>
      </c>
      <c r="Q40" s="169">
        <f t="shared" si="1"/>
        <v>3087600</v>
      </c>
    </row>
    <row r="41" spans="1:17" ht="15">
      <c r="A41" s="351" t="s">
        <v>679</v>
      </c>
      <c r="B41" s="349" t="s">
        <v>680</v>
      </c>
      <c r="C41" s="201"/>
      <c r="D41" s="201"/>
      <c r="E41" s="201"/>
      <c r="F41" s="201">
        <v>40000</v>
      </c>
      <c r="G41" s="201"/>
      <c r="H41" s="201"/>
      <c r="I41" s="201"/>
      <c r="J41" s="201">
        <v>10000</v>
      </c>
      <c r="K41" s="201">
        <v>30000</v>
      </c>
      <c r="L41" s="201"/>
      <c r="M41" s="201">
        <v>10000</v>
      </c>
      <c r="N41" s="201">
        <v>30000</v>
      </c>
      <c r="O41" s="191">
        <f t="shared" si="0"/>
        <v>120000</v>
      </c>
      <c r="P41" s="169">
        <v>120</v>
      </c>
      <c r="Q41" s="169">
        <f t="shared" si="1"/>
        <v>119880</v>
      </c>
    </row>
    <row r="42" spans="1:17" ht="15">
      <c r="A42" s="351" t="s">
        <v>681</v>
      </c>
      <c r="B42" s="349" t="s">
        <v>682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191">
        <f t="shared" si="0"/>
        <v>0</v>
      </c>
      <c r="P42" s="169">
        <v>0</v>
      </c>
      <c r="Q42" s="169">
        <f t="shared" si="1"/>
        <v>0</v>
      </c>
    </row>
    <row r="43" spans="1:17" ht="15">
      <c r="A43" s="355" t="s">
        <v>683</v>
      </c>
      <c r="B43" s="353" t="s">
        <v>684</v>
      </c>
      <c r="C43" s="191">
        <f>SUM(C41:C42)</f>
        <v>0</v>
      </c>
      <c r="D43" s="191">
        <f aca="true" t="shared" si="8" ref="D43:N43">SUM(D41:D42)</f>
        <v>0</v>
      </c>
      <c r="E43" s="191">
        <f t="shared" si="8"/>
        <v>0</v>
      </c>
      <c r="F43" s="191">
        <f t="shared" si="8"/>
        <v>40000</v>
      </c>
      <c r="G43" s="191">
        <f t="shared" si="8"/>
        <v>0</v>
      </c>
      <c r="H43" s="191">
        <f t="shared" si="8"/>
        <v>0</v>
      </c>
      <c r="I43" s="191">
        <f t="shared" si="8"/>
        <v>0</v>
      </c>
      <c r="J43" s="191">
        <f t="shared" si="8"/>
        <v>10000</v>
      </c>
      <c r="K43" s="191">
        <f t="shared" si="8"/>
        <v>30000</v>
      </c>
      <c r="L43" s="191">
        <f t="shared" si="8"/>
        <v>0</v>
      </c>
      <c r="M43" s="191">
        <f t="shared" si="8"/>
        <v>10000</v>
      </c>
      <c r="N43" s="191">
        <f t="shared" si="8"/>
        <v>30000</v>
      </c>
      <c r="O43" s="191">
        <f t="shared" si="0"/>
        <v>120000</v>
      </c>
      <c r="P43" s="169">
        <v>120</v>
      </c>
      <c r="Q43" s="169">
        <f t="shared" si="1"/>
        <v>119880</v>
      </c>
    </row>
    <row r="44" spans="1:17" ht="15">
      <c r="A44" s="351" t="s">
        <v>685</v>
      </c>
      <c r="B44" s="349" t="s">
        <v>686</v>
      </c>
      <c r="C44" s="201">
        <v>102000</v>
      </c>
      <c r="D44" s="201">
        <v>108000</v>
      </c>
      <c r="E44" s="201">
        <v>100000</v>
      </c>
      <c r="F44" s="201">
        <v>120000</v>
      </c>
      <c r="G44" s="201">
        <v>75000</v>
      </c>
      <c r="H44" s="201">
        <v>110000</v>
      </c>
      <c r="I44" s="201">
        <v>110000</v>
      </c>
      <c r="J44" s="201">
        <v>110000</v>
      </c>
      <c r="K44" s="201">
        <v>125000</v>
      </c>
      <c r="L44" s="201">
        <v>100000</v>
      </c>
      <c r="M44" s="201">
        <v>115000</v>
      </c>
      <c r="N44" s="201">
        <v>125000</v>
      </c>
      <c r="O44" s="191">
        <f t="shared" si="0"/>
        <v>1300000</v>
      </c>
      <c r="P44" s="169">
        <v>1240</v>
      </c>
      <c r="Q44" s="169">
        <f t="shared" si="1"/>
        <v>1298760</v>
      </c>
    </row>
    <row r="45" spans="1:17" ht="15">
      <c r="A45" s="351" t="s">
        <v>687</v>
      </c>
      <c r="B45" s="349" t="s">
        <v>688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91">
        <f t="shared" si="0"/>
        <v>0</v>
      </c>
      <c r="P45" s="169"/>
      <c r="Q45" s="169">
        <f t="shared" si="1"/>
        <v>0</v>
      </c>
    </row>
    <row r="46" spans="1:17" ht="15">
      <c r="A46" s="351" t="s">
        <v>689</v>
      </c>
      <c r="B46" s="349" t="s">
        <v>690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191">
        <f t="shared" si="0"/>
        <v>0</v>
      </c>
      <c r="P46" s="169"/>
      <c r="Q46" s="169">
        <f t="shared" si="1"/>
        <v>0</v>
      </c>
    </row>
    <row r="47" spans="1:17" ht="15">
      <c r="A47" s="351" t="s">
        <v>691</v>
      </c>
      <c r="B47" s="349" t="s">
        <v>692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191">
        <f t="shared" si="0"/>
        <v>0</v>
      </c>
      <c r="P47" s="169"/>
      <c r="Q47" s="169">
        <f t="shared" si="1"/>
        <v>0</v>
      </c>
    </row>
    <row r="48" spans="1:17" ht="15">
      <c r="A48" s="351" t="s">
        <v>693</v>
      </c>
      <c r="B48" s="349" t="s">
        <v>694</v>
      </c>
      <c r="C48" s="201"/>
      <c r="D48" s="201"/>
      <c r="E48" s="201"/>
      <c r="F48" s="201">
        <v>2000</v>
      </c>
      <c r="G48" s="201"/>
      <c r="H48" s="201"/>
      <c r="I48" s="201"/>
      <c r="J48" s="201"/>
      <c r="K48" s="201"/>
      <c r="L48" s="201"/>
      <c r="M48" s="201"/>
      <c r="N48" s="201"/>
      <c r="O48" s="191">
        <f t="shared" si="0"/>
        <v>2000</v>
      </c>
      <c r="P48" s="169"/>
      <c r="Q48" s="169">
        <f t="shared" si="1"/>
        <v>2000</v>
      </c>
    </row>
    <row r="49" spans="1:17" ht="15">
      <c r="A49" s="355" t="s">
        <v>695</v>
      </c>
      <c r="B49" s="353" t="s">
        <v>696</v>
      </c>
      <c r="C49" s="191">
        <f>SUM(C44:C48)</f>
        <v>102000</v>
      </c>
      <c r="D49" s="191">
        <f aca="true" t="shared" si="9" ref="D49:N49">SUM(D44:D48)</f>
        <v>108000</v>
      </c>
      <c r="E49" s="191">
        <f t="shared" si="9"/>
        <v>100000</v>
      </c>
      <c r="F49" s="191">
        <f t="shared" si="9"/>
        <v>122000</v>
      </c>
      <c r="G49" s="191">
        <f t="shared" si="9"/>
        <v>75000</v>
      </c>
      <c r="H49" s="191">
        <f t="shared" si="9"/>
        <v>110000</v>
      </c>
      <c r="I49" s="191">
        <f t="shared" si="9"/>
        <v>110000</v>
      </c>
      <c r="J49" s="191">
        <f t="shared" si="9"/>
        <v>110000</v>
      </c>
      <c r="K49" s="191">
        <f t="shared" si="9"/>
        <v>125000</v>
      </c>
      <c r="L49" s="191">
        <f t="shared" si="9"/>
        <v>100000</v>
      </c>
      <c r="M49" s="191">
        <f t="shared" si="9"/>
        <v>115000</v>
      </c>
      <c r="N49" s="191">
        <f t="shared" si="9"/>
        <v>125000</v>
      </c>
      <c r="O49" s="191">
        <f t="shared" si="0"/>
        <v>1302000</v>
      </c>
      <c r="P49" s="169">
        <v>1240</v>
      </c>
      <c r="Q49" s="169">
        <f t="shared" si="1"/>
        <v>1300760</v>
      </c>
    </row>
    <row r="50" spans="1:17" ht="15">
      <c r="A50" s="358" t="s">
        <v>436</v>
      </c>
      <c r="B50" s="357" t="s">
        <v>437</v>
      </c>
      <c r="C50" s="191">
        <f>C49+C43+C40+C32+C29</f>
        <v>512000</v>
      </c>
      <c r="D50" s="191">
        <f aca="true" t="shared" si="10" ref="D50:N50">D49+D43+D40+D32+D29</f>
        <v>583000</v>
      </c>
      <c r="E50" s="191">
        <f t="shared" si="10"/>
        <v>627000</v>
      </c>
      <c r="F50" s="191">
        <f t="shared" si="10"/>
        <v>744000</v>
      </c>
      <c r="G50" s="191">
        <f t="shared" si="10"/>
        <v>762000</v>
      </c>
      <c r="H50" s="191">
        <f t="shared" si="10"/>
        <v>565000</v>
      </c>
      <c r="I50" s="191">
        <f t="shared" si="10"/>
        <v>555000</v>
      </c>
      <c r="J50" s="191">
        <f t="shared" si="10"/>
        <v>560000</v>
      </c>
      <c r="K50" s="191">
        <f t="shared" si="10"/>
        <v>822000</v>
      </c>
      <c r="L50" s="191">
        <f t="shared" si="10"/>
        <v>525000</v>
      </c>
      <c r="M50" s="191">
        <f t="shared" si="10"/>
        <v>736000</v>
      </c>
      <c r="N50" s="191">
        <f t="shared" si="10"/>
        <v>771000</v>
      </c>
      <c r="O50" s="191">
        <f t="shared" si="0"/>
        <v>7762000</v>
      </c>
      <c r="P50" s="169">
        <v>7060</v>
      </c>
      <c r="Q50" s="169">
        <f t="shared" si="1"/>
        <v>7754940</v>
      </c>
    </row>
    <row r="51" spans="1:17" ht="15">
      <c r="A51" s="360" t="s">
        <v>697</v>
      </c>
      <c r="B51" s="349" t="s">
        <v>698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191">
        <f t="shared" si="0"/>
        <v>0</v>
      </c>
      <c r="P51" s="169"/>
      <c r="Q51" s="169">
        <f t="shared" si="1"/>
        <v>0</v>
      </c>
    </row>
    <row r="52" spans="1:17" ht="15">
      <c r="A52" s="360" t="s">
        <v>250</v>
      </c>
      <c r="B52" s="349" t="s">
        <v>699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191">
        <f t="shared" si="0"/>
        <v>0</v>
      </c>
      <c r="P52" s="169"/>
      <c r="Q52" s="169">
        <f t="shared" si="1"/>
        <v>0</v>
      </c>
    </row>
    <row r="53" spans="1:17" ht="15">
      <c r="A53" s="361" t="s">
        <v>700</v>
      </c>
      <c r="B53" s="349" t="s">
        <v>701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191">
        <f t="shared" si="0"/>
        <v>0</v>
      </c>
      <c r="P53" s="169"/>
      <c r="Q53" s="169">
        <f t="shared" si="1"/>
        <v>0</v>
      </c>
    </row>
    <row r="54" spans="1:17" ht="15">
      <c r="A54" s="361" t="s">
        <v>702</v>
      </c>
      <c r="B54" s="349" t="s">
        <v>703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191">
        <f t="shared" si="0"/>
        <v>0</v>
      </c>
      <c r="P54" s="169"/>
      <c r="Q54" s="169">
        <f t="shared" si="1"/>
        <v>0</v>
      </c>
    </row>
    <row r="55" spans="1:17" ht="15">
      <c r="A55" s="361" t="s">
        <v>222</v>
      </c>
      <c r="B55" s="349" t="s">
        <v>704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191">
        <f t="shared" si="0"/>
        <v>0</v>
      </c>
      <c r="P55" s="169"/>
      <c r="Q55" s="169">
        <f t="shared" si="1"/>
        <v>0</v>
      </c>
    </row>
    <row r="56" spans="1:17" ht="15">
      <c r="A56" s="360" t="s">
        <v>223</v>
      </c>
      <c r="B56" s="349" t="s">
        <v>705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191">
        <f t="shared" si="0"/>
        <v>0</v>
      </c>
      <c r="P56" s="169"/>
      <c r="Q56" s="169">
        <f t="shared" si="1"/>
        <v>0</v>
      </c>
    </row>
    <row r="57" spans="1:17" ht="15">
      <c r="A57" s="360" t="s">
        <v>706</v>
      </c>
      <c r="B57" s="349" t="s">
        <v>707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191">
        <f t="shared" si="0"/>
        <v>0</v>
      </c>
      <c r="P57" s="169"/>
      <c r="Q57" s="169">
        <f t="shared" si="1"/>
        <v>0</v>
      </c>
    </row>
    <row r="58" spans="1:17" ht="15">
      <c r="A58" s="360" t="s">
        <v>224</v>
      </c>
      <c r="B58" s="349" t="s">
        <v>708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191">
        <f t="shared" si="0"/>
        <v>0</v>
      </c>
      <c r="P58" s="169"/>
      <c r="Q58" s="169">
        <f t="shared" si="1"/>
        <v>0</v>
      </c>
    </row>
    <row r="59" spans="1:17" ht="15">
      <c r="A59" s="362" t="s">
        <v>438</v>
      </c>
      <c r="B59" s="357" t="s">
        <v>439</v>
      </c>
      <c r="C59" s="191">
        <f>SUM(C51:C58)</f>
        <v>0</v>
      </c>
      <c r="D59" s="191">
        <f aca="true" t="shared" si="11" ref="D59:N59">SUM(D51:D58)</f>
        <v>0</v>
      </c>
      <c r="E59" s="191">
        <f t="shared" si="11"/>
        <v>0</v>
      </c>
      <c r="F59" s="191">
        <f t="shared" si="11"/>
        <v>0</v>
      </c>
      <c r="G59" s="191">
        <f t="shared" si="11"/>
        <v>0</v>
      </c>
      <c r="H59" s="191">
        <f t="shared" si="11"/>
        <v>0</v>
      </c>
      <c r="I59" s="191">
        <f t="shared" si="11"/>
        <v>0</v>
      </c>
      <c r="J59" s="191">
        <f t="shared" si="11"/>
        <v>0</v>
      </c>
      <c r="K59" s="191">
        <f t="shared" si="11"/>
        <v>0</v>
      </c>
      <c r="L59" s="191">
        <f t="shared" si="11"/>
        <v>0</v>
      </c>
      <c r="M59" s="191">
        <f t="shared" si="11"/>
        <v>0</v>
      </c>
      <c r="N59" s="191">
        <f t="shared" si="11"/>
        <v>0</v>
      </c>
      <c r="O59" s="191">
        <f t="shared" si="0"/>
        <v>0</v>
      </c>
      <c r="P59" s="169"/>
      <c r="Q59" s="169">
        <f t="shared" si="1"/>
        <v>0</v>
      </c>
    </row>
    <row r="60" spans="1:17" ht="15">
      <c r="A60" s="363" t="s">
        <v>709</v>
      </c>
      <c r="B60" s="349" t="s">
        <v>710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91">
        <f t="shared" si="0"/>
        <v>0</v>
      </c>
      <c r="P60" s="169"/>
      <c r="Q60" s="169">
        <f t="shared" si="1"/>
        <v>0</v>
      </c>
    </row>
    <row r="61" spans="1:17" ht="15">
      <c r="A61" s="363" t="s">
        <v>711</v>
      </c>
      <c r="B61" s="349" t="s">
        <v>712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91">
        <f t="shared" si="0"/>
        <v>0</v>
      </c>
      <c r="P61" s="169"/>
      <c r="Q61" s="169">
        <f t="shared" si="1"/>
        <v>0</v>
      </c>
    </row>
    <row r="62" spans="1:17" ht="15">
      <c r="A62" s="363" t="s">
        <v>713</v>
      </c>
      <c r="B62" s="349" t="s">
        <v>714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91">
        <f t="shared" si="0"/>
        <v>0</v>
      </c>
      <c r="P62" s="169"/>
      <c r="Q62" s="169">
        <f t="shared" si="1"/>
        <v>0</v>
      </c>
    </row>
    <row r="63" spans="1:17" ht="15">
      <c r="A63" s="363" t="s">
        <v>715</v>
      </c>
      <c r="B63" s="349" t="s">
        <v>716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191">
        <f t="shared" si="0"/>
        <v>0</v>
      </c>
      <c r="P63" s="169"/>
      <c r="Q63" s="169">
        <f t="shared" si="1"/>
        <v>0</v>
      </c>
    </row>
    <row r="64" spans="1:17" ht="15">
      <c r="A64" s="363" t="s">
        <v>717</v>
      </c>
      <c r="B64" s="349" t="s">
        <v>718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191">
        <f t="shared" si="0"/>
        <v>0</v>
      </c>
      <c r="P64" s="169"/>
      <c r="Q64" s="169">
        <f t="shared" si="1"/>
        <v>0</v>
      </c>
    </row>
    <row r="65" spans="1:17" ht="15">
      <c r="A65" s="363" t="s">
        <v>584</v>
      </c>
      <c r="B65" s="349" t="s">
        <v>719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191">
        <f t="shared" si="0"/>
        <v>0</v>
      </c>
      <c r="P65" s="169"/>
      <c r="Q65" s="169">
        <f t="shared" si="1"/>
        <v>0</v>
      </c>
    </row>
    <row r="66" spans="1:17" ht="15">
      <c r="A66" s="363" t="s">
        <v>720</v>
      </c>
      <c r="B66" s="349" t="s">
        <v>721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191">
        <f t="shared" si="0"/>
        <v>0</v>
      </c>
      <c r="P66" s="169"/>
      <c r="Q66" s="169">
        <f t="shared" si="1"/>
        <v>0</v>
      </c>
    </row>
    <row r="67" spans="1:17" ht="15">
      <c r="A67" s="363" t="s">
        <v>722</v>
      </c>
      <c r="B67" s="349" t="s">
        <v>723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191">
        <f t="shared" si="0"/>
        <v>0</v>
      </c>
      <c r="P67" s="169"/>
      <c r="Q67" s="169">
        <f t="shared" si="1"/>
        <v>0</v>
      </c>
    </row>
    <row r="68" spans="1:17" ht="15">
      <c r="A68" s="363" t="s">
        <v>724</v>
      </c>
      <c r="B68" s="349" t="s">
        <v>725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191">
        <f t="shared" si="0"/>
        <v>0</v>
      </c>
      <c r="P68" s="169"/>
      <c r="Q68" s="169">
        <f t="shared" si="1"/>
        <v>0</v>
      </c>
    </row>
    <row r="69" spans="1:17" ht="15">
      <c r="A69" s="364" t="s">
        <v>726</v>
      </c>
      <c r="B69" s="349" t="s">
        <v>727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191">
        <f t="shared" si="0"/>
        <v>0</v>
      </c>
      <c r="P69" s="169"/>
      <c r="Q69" s="169">
        <f t="shared" si="1"/>
        <v>0</v>
      </c>
    </row>
    <row r="70" spans="1:17" ht="15">
      <c r="A70" s="363" t="s">
        <v>728</v>
      </c>
      <c r="B70" s="349" t="s">
        <v>729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191">
        <f t="shared" si="0"/>
        <v>0</v>
      </c>
      <c r="P70" s="169"/>
      <c r="Q70" s="169">
        <f t="shared" si="1"/>
        <v>0</v>
      </c>
    </row>
    <row r="71" spans="1:17" ht="15">
      <c r="A71" s="364" t="s">
        <v>730</v>
      </c>
      <c r="B71" s="349" t="s">
        <v>731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191">
        <f aca="true" t="shared" si="12" ref="O71:O134">SUM(C71:N71)</f>
        <v>0</v>
      </c>
      <c r="P71" s="169"/>
      <c r="Q71" s="169">
        <f aca="true" t="shared" si="13" ref="Q71:Q134">O71-P71</f>
        <v>0</v>
      </c>
    </row>
    <row r="72" spans="1:17" ht="15">
      <c r="A72" s="364" t="s">
        <v>732</v>
      </c>
      <c r="B72" s="349" t="s">
        <v>731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191">
        <f t="shared" si="12"/>
        <v>0</v>
      </c>
      <c r="P72" s="169"/>
      <c r="Q72" s="169">
        <f t="shared" si="13"/>
        <v>0</v>
      </c>
    </row>
    <row r="73" spans="1:17" ht="15">
      <c r="A73" s="362" t="s">
        <v>440</v>
      </c>
      <c r="B73" s="357" t="s">
        <v>441</v>
      </c>
      <c r="C73" s="191">
        <f>SUM(C60:C72)</f>
        <v>0</v>
      </c>
      <c r="D73" s="191">
        <f aca="true" t="shared" si="14" ref="D73:N73">SUM(D60:D72)</f>
        <v>0</v>
      </c>
      <c r="E73" s="191">
        <f t="shared" si="14"/>
        <v>0</v>
      </c>
      <c r="F73" s="191">
        <f t="shared" si="14"/>
        <v>0</v>
      </c>
      <c r="G73" s="191">
        <f t="shared" si="14"/>
        <v>0</v>
      </c>
      <c r="H73" s="191">
        <f t="shared" si="14"/>
        <v>0</v>
      </c>
      <c r="I73" s="191">
        <f t="shared" si="14"/>
        <v>0</v>
      </c>
      <c r="J73" s="191">
        <f t="shared" si="14"/>
        <v>0</v>
      </c>
      <c r="K73" s="191">
        <f t="shared" si="14"/>
        <v>0</v>
      </c>
      <c r="L73" s="191">
        <f t="shared" si="14"/>
        <v>0</v>
      </c>
      <c r="M73" s="191">
        <f t="shared" si="14"/>
        <v>0</v>
      </c>
      <c r="N73" s="191">
        <f t="shared" si="14"/>
        <v>0</v>
      </c>
      <c r="O73" s="191">
        <f t="shared" si="12"/>
        <v>0</v>
      </c>
      <c r="P73" s="169"/>
      <c r="Q73" s="169">
        <f t="shared" si="13"/>
        <v>0</v>
      </c>
    </row>
    <row r="74" spans="1:17" ht="15.75">
      <c r="A74" s="365" t="s">
        <v>733</v>
      </c>
      <c r="B74" s="357"/>
      <c r="C74" s="191">
        <f>C73+C59+C50+C25+C24</f>
        <v>3145000</v>
      </c>
      <c r="D74" s="191">
        <f aca="true" t="shared" si="15" ref="D74:N74">D73+D59+D50+D25+D24</f>
        <v>3096000</v>
      </c>
      <c r="E74" s="191">
        <f t="shared" si="15"/>
        <v>4420000</v>
      </c>
      <c r="F74" s="191">
        <f t="shared" si="15"/>
        <v>3317000</v>
      </c>
      <c r="G74" s="191">
        <f t="shared" si="15"/>
        <v>3335000</v>
      </c>
      <c r="H74" s="191">
        <f t="shared" si="15"/>
        <v>3494000</v>
      </c>
      <c r="I74" s="191">
        <f t="shared" si="15"/>
        <v>3128000</v>
      </c>
      <c r="J74" s="191">
        <f t="shared" si="15"/>
        <v>3133000</v>
      </c>
      <c r="K74" s="191">
        <f t="shared" si="15"/>
        <v>3395000</v>
      </c>
      <c r="L74" s="191">
        <f t="shared" si="15"/>
        <v>3098000</v>
      </c>
      <c r="M74" s="191">
        <f t="shared" si="15"/>
        <v>3309000</v>
      </c>
      <c r="N74" s="191">
        <f t="shared" si="15"/>
        <v>3308000</v>
      </c>
      <c r="O74" s="191">
        <f t="shared" si="12"/>
        <v>40178000</v>
      </c>
      <c r="P74" s="169">
        <v>32747</v>
      </c>
      <c r="Q74" s="169">
        <f t="shared" si="13"/>
        <v>40145253</v>
      </c>
    </row>
    <row r="75" spans="1:17" ht="15">
      <c r="A75" s="366" t="s">
        <v>214</v>
      </c>
      <c r="B75" s="349" t="s">
        <v>734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191">
        <f t="shared" si="12"/>
        <v>0</v>
      </c>
      <c r="P75" s="169"/>
      <c r="Q75" s="169">
        <f t="shared" si="13"/>
        <v>0</v>
      </c>
    </row>
    <row r="76" spans="1:17" ht="15">
      <c r="A76" s="366" t="s">
        <v>215</v>
      </c>
      <c r="B76" s="349" t="s">
        <v>735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191">
        <f t="shared" si="12"/>
        <v>0</v>
      </c>
      <c r="P76" s="169"/>
      <c r="Q76" s="169">
        <f t="shared" si="13"/>
        <v>0</v>
      </c>
    </row>
    <row r="77" spans="1:17" ht="15">
      <c r="A77" s="366" t="s">
        <v>736</v>
      </c>
      <c r="B77" s="349" t="s">
        <v>737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191">
        <f t="shared" si="12"/>
        <v>0</v>
      </c>
      <c r="P77" s="169">
        <v>400</v>
      </c>
      <c r="Q77" s="169">
        <f t="shared" si="13"/>
        <v>-400</v>
      </c>
    </row>
    <row r="78" spans="1:17" ht="15">
      <c r="A78" s="366" t="s">
        <v>217</v>
      </c>
      <c r="B78" s="349" t="s">
        <v>738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191">
        <f t="shared" si="12"/>
        <v>0</v>
      </c>
      <c r="P78" s="169">
        <v>100</v>
      </c>
      <c r="Q78" s="169">
        <f t="shared" si="13"/>
        <v>-100</v>
      </c>
    </row>
    <row r="79" spans="1:17" ht="15">
      <c r="A79" s="354" t="s">
        <v>218</v>
      </c>
      <c r="B79" s="349" t="s">
        <v>739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191">
        <f t="shared" si="12"/>
        <v>0</v>
      </c>
      <c r="P79" s="169"/>
      <c r="Q79" s="169">
        <f t="shared" si="13"/>
        <v>0</v>
      </c>
    </row>
    <row r="80" spans="1:17" ht="15">
      <c r="A80" s="354" t="s">
        <v>740</v>
      </c>
      <c r="B80" s="349" t="s">
        <v>741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191">
        <f t="shared" si="12"/>
        <v>0</v>
      </c>
      <c r="P80" s="169"/>
      <c r="Q80" s="169">
        <f t="shared" si="13"/>
        <v>0</v>
      </c>
    </row>
    <row r="81" spans="1:17" ht="15">
      <c r="A81" s="354" t="s">
        <v>742</v>
      </c>
      <c r="B81" s="349" t="s">
        <v>743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191">
        <f t="shared" si="12"/>
        <v>0</v>
      </c>
      <c r="P81" s="169">
        <v>135</v>
      </c>
      <c r="Q81" s="169">
        <f t="shared" si="13"/>
        <v>-135</v>
      </c>
    </row>
    <row r="82" spans="1:17" ht="15">
      <c r="A82" s="367" t="s">
        <v>140</v>
      </c>
      <c r="B82" s="357" t="s">
        <v>443</v>
      </c>
      <c r="C82" s="191">
        <f>SUM(C75:C81)</f>
        <v>0</v>
      </c>
      <c r="D82" s="191">
        <f aca="true" t="shared" si="16" ref="D82:N82">SUM(D75:D81)</f>
        <v>0</v>
      </c>
      <c r="E82" s="191">
        <f t="shared" si="16"/>
        <v>0</v>
      </c>
      <c r="F82" s="191">
        <f t="shared" si="16"/>
        <v>0</v>
      </c>
      <c r="G82" s="191">
        <f t="shared" si="16"/>
        <v>0</v>
      </c>
      <c r="H82" s="191">
        <f t="shared" si="16"/>
        <v>0</v>
      </c>
      <c r="I82" s="191">
        <f t="shared" si="16"/>
        <v>0</v>
      </c>
      <c r="J82" s="191">
        <f t="shared" si="16"/>
        <v>0</v>
      </c>
      <c r="K82" s="191">
        <f t="shared" si="16"/>
        <v>0</v>
      </c>
      <c r="L82" s="191">
        <f t="shared" si="16"/>
        <v>0</v>
      </c>
      <c r="M82" s="191">
        <f t="shared" si="16"/>
        <v>0</v>
      </c>
      <c r="N82" s="191">
        <f t="shared" si="16"/>
        <v>0</v>
      </c>
      <c r="O82" s="191">
        <f t="shared" si="12"/>
        <v>0</v>
      </c>
      <c r="P82" s="169">
        <v>635</v>
      </c>
      <c r="Q82" s="169">
        <f t="shared" si="13"/>
        <v>-635</v>
      </c>
    </row>
    <row r="83" spans="1:17" ht="15">
      <c r="A83" s="360" t="s">
        <v>744</v>
      </c>
      <c r="B83" s="349" t="s">
        <v>745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191">
        <f t="shared" si="12"/>
        <v>0</v>
      </c>
      <c r="P83" s="169"/>
      <c r="Q83" s="169">
        <f t="shared" si="13"/>
        <v>0</v>
      </c>
    </row>
    <row r="84" spans="1:17" ht="15">
      <c r="A84" s="360" t="s">
        <v>746</v>
      </c>
      <c r="B84" s="349" t="s">
        <v>747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191">
        <f t="shared" si="12"/>
        <v>0</v>
      </c>
      <c r="P84" s="169"/>
      <c r="Q84" s="169">
        <f t="shared" si="13"/>
        <v>0</v>
      </c>
    </row>
    <row r="85" spans="1:17" ht="15">
      <c r="A85" s="360" t="s">
        <v>748</v>
      </c>
      <c r="B85" s="349" t="s">
        <v>749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191">
        <f t="shared" si="12"/>
        <v>0</v>
      </c>
      <c r="P85" s="169"/>
      <c r="Q85" s="169">
        <f t="shared" si="13"/>
        <v>0</v>
      </c>
    </row>
    <row r="86" spans="1:17" ht="15">
      <c r="A86" s="360" t="s">
        <v>750</v>
      </c>
      <c r="B86" s="349" t="s">
        <v>751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191">
        <f t="shared" si="12"/>
        <v>0</v>
      </c>
      <c r="P86" s="169"/>
      <c r="Q86" s="169">
        <f t="shared" si="13"/>
        <v>0</v>
      </c>
    </row>
    <row r="87" spans="1:17" ht="15">
      <c r="A87" s="362" t="s">
        <v>444</v>
      </c>
      <c r="B87" s="357" t="s">
        <v>445</v>
      </c>
      <c r="C87" s="191">
        <f>SUM(C83:C86)</f>
        <v>0</v>
      </c>
      <c r="D87" s="191">
        <f aca="true" t="shared" si="17" ref="D87:N87">SUM(D83:D86)</f>
        <v>0</v>
      </c>
      <c r="E87" s="191">
        <f t="shared" si="17"/>
        <v>0</v>
      </c>
      <c r="F87" s="191">
        <f t="shared" si="17"/>
        <v>0</v>
      </c>
      <c r="G87" s="191">
        <f t="shared" si="17"/>
        <v>0</v>
      </c>
      <c r="H87" s="191">
        <f t="shared" si="17"/>
        <v>0</v>
      </c>
      <c r="I87" s="191">
        <f t="shared" si="17"/>
        <v>0</v>
      </c>
      <c r="J87" s="191">
        <f t="shared" si="17"/>
        <v>0</v>
      </c>
      <c r="K87" s="191">
        <f t="shared" si="17"/>
        <v>0</v>
      </c>
      <c r="L87" s="191">
        <f t="shared" si="17"/>
        <v>0</v>
      </c>
      <c r="M87" s="191">
        <f t="shared" si="17"/>
        <v>0</v>
      </c>
      <c r="N87" s="191">
        <f t="shared" si="17"/>
        <v>0</v>
      </c>
      <c r="O87" s="191">
        <f t="shared" si="12"/>
        <v>0</v>
      </c>
      <c r="P87" s="169"/>
      <c r="Q87" s="169">
        <f t="shared" si="13"/>
        <v>0</v>
      </c>
    </row>
    <row r="88" spans="1:17" ht="30">
      <c r="A88" s="360" t="s">
        <v>752</v>
      </c>
      <c r="B88" s="349" t="s">
        <v>753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191">
        <f t="shared" si="12"/>
        <v>0</v>
      </c>
      <c r="P88" s="169"/>
      <c r="Q88" s="169">
        <f t="shared" si="13"/>
        <v>0</v>
      </c>
    </row>
    <row r="89" spans="1:17" ht="30">
      <c r="A89" s="360" t="s">
        <v>754</v>
      </c>
      <c r="B89" s="349" t="s">
        <v>755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191">
        <f t="shared" si="12"/>
        <v>0</v>
      </c>
      <c r="P89" s="169"/>
      <c r="Q89" s="169">
        <f t="shared" si="13"/>
        <v>0</v>
      </c>
    </row>
    <row r="90" spans="1:17" ht="30">
      <c r="A90" s="360" t="s">
        <v>756</v>
      </c>
      <c r="B90" s="349" t="s">
        <v>757</v>
      </c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191">
        <f t="shared" si="12"/>
        <v>0</v>
      </c>
      <c r="P90" s="169"/>
      <c r="Q90" s="169">
        <f t="shared" si="13"/>
        <v>0</v>
      </c>
    </row>
    <row r="91" spans="1:17" ht="15">
      <c r="A91" s="360" t="s">
        <v>758</v>
      </c>
      <c r="B91" s="349" t="s">
        <v>759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191">
        <f t="shared" si="12"/>
        <v>0</v>
      </c>
      <c r="P91" s="169"/>
      <c r="Q91" s="169">
        <f t="shared" si="13"/>
        <v>0</v>
      </c>
    </row>
    <row r="92" spans="1:17" ht="30">
      <c r="A92" s="360" t="s">
        <v>760</v>
      </c>
      <c r="B92" s="349" t="s">
        <v>761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191">
        <f t="shared" si="12"/>
        <v>0</v>
      </c>
      <c r="P92" s="169"/>
      <c r="Q92" s="169">
        <f t="shared" si="13"/>
        <v>0</v>
      </c>
    </row>
    <row r="93" spans="1:17" ht="30">
      <c r="A93" s="360" t="s">
        <v>762</v>
      </c>
      <c r="B93" s="349" t="s">
        <v>763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191">
        <f t="shared" si="12"/>
        <v>0</v>
      </c>
      <c r="P93" s="169"/>
      <c r="Q93" s="169">
        <f t="shared" si="13"/>
        <v>0</v>
      </c>
    </row>
    <row r="94" spans="1:17" ht="15">
      <c r="A94" s="360" t="s">
        <v>764</v>
      </c>
      <c r="B94" s="349" t="s">
        <v>765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191">
        <f t="shared" si="12"/>
        <v>0</v>
      </c>
      <c r="P94" s="169"/>
      <c r="Q94" s="169">
        <f t="shared" si="13"/>
        <v>0</v>
      </c>
    </row>
    <row r="95" spans="1:17" ht="15">
      <c r="A95" s="360" t="s">
        <v>766</v>
      </c>
      <c r="B95" s="349" t="s">
        <v>767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191">
        <f t="shared" si="12"/>
        <v>0</v>
      </c>
      <c r="P95" s="169"/>
      <c r="Q95" s="169">
        <f t="shared" si="13"/>
        <v>0</v>
      </c>
    </row>
    <row r="96" spans="1:17" ht="15">
      <c r="A96" s="362" t="s">
        <v>227</v>
      </c>
      <c r="B96" s="357" t="s">
        <v>446</v>
      </c>
      <c r="C96" s="191">
        <f>SUM(C88:C95)</f>
        <v>0</v>
      </c>
      <c r="D96" s="191">
        <f aca="true" t="shared" si="18" ref="D96:N96">SUM(D88:D95)</f>
        <v>0</v>
      </c>
      <c r="E96" s="191">
        <f t="shared" si="18"/>
        <v>0</v>
      </c>
      <c r="F96" s="191">
        <f t="shared" si="18"/>
        <v>0</v>
      </c>
      <c r="G96" s="191">
        <f t="shared" si="18"/>
        <v>0</v>
      </c>
      <c r="H96" s="191">
        <f t="shared" si="18"/>
        <v>0</v>
      </c>
      <c r="I96" s="191">
        <f t="shared" si="18"/>
        <v>0</v>
      </c>
      <c r="J96" s="191">
        <f t="shared" si="18"/>
        <v>0</v>
      </c>
      <c r="K96" s="191">
        <f t="shared" si="18"/>
        <v>0</v>
      </c>
      <c r="L96" s="191">
        <f t="shared" si="18"/>
        <v>0</v>
      </c>
      <c r="M96" s="191">
        <f t="shared" si="18"/>
        <v>0</v>
      </c>
      <c r="N96" s="191">
        <f t="shared" si="18"/>
        <v>0</v>
      </c>
      <c r="O96" s="191">
        <f t="shared" si="12"/>
        <v>0</v>
      </c>
      <c r="P96" s="169"/>
      <c r="Q96" s="169">
        <f t="shared" si="13"/>
        <v>0</v>
      </c>
    </row>
    <row r="97" spans="1:17" ht="15.75">
      <c r="A97" s="365" t="s">
        <v>768</v>
      </c>
      <c r="B97" s="357"/>
      <c r="C97" s="191">
        <f>C96+C87+C82</f>
        <v>0</v>
      </c>
      <c r="D97" s="191">
        <f aca="true" t="shared" si="19" ref="D97:N97">D96+D87+D82</f>
        <v>0</v>
      </c>
      <c r="E97" s="191">
        <f t="shared" si="19"/>
        <v>0</v>
      </c>
      <c r="F97" s="191">
        <f t="shared" si="19"/>
        <v>0</v>
      </c>
      <c r="G97" s="191">
        <f t="shared" si="19"/>
        <v>0</v>
      </c>
      <c r="H97" s="191">
        <f t="shared" si="19"/>
        <v>0</v>
      </c>
      <c r="I97" s="191">
        <f t="shared" si="19"/>
        <v>0</v>
      </c>
      <c r="J97" s="191">
        <f t="shared" si="19"/>
        <v>0</v>
      </c>
      <c r="K97" s="191">
        <f t="shared" si="19"/>
        <v>0</v>
      </c>
      <c r="L97" s="191">
        <f t="shared" si="19"/>
        <v>0</v>
      </c>
      <c r="M97" s="191">
        <f t="shared" si="19"/>
        <v>0</v>
      </c>
      <c r="N97" s="191">
        <f t="shared" si="19"/>
        <v>0</v>
      </c>
      <c r="O97" s="191">
        <f t="shared" si="12"/>
        <v>0</v>
      </c>
      <c r="P97" s="169">
        <v>635</v>
      </c>
      <c r="Q97" s="169">
        <f t="shared" si="13"/>
        <v>-635</v>
      </c>
    </row>
    <row r="98" spans="1:17" ht="15.75">
      <c r="A98" s="368" t="s">
        <v>448</v>
      </c>
      <c r="B98" s="369" t="s">
        <v>449</v>
      </c>
      <c r="C98" s="191">
        <f>C97+C74</f>
        <v>3145000</v>
      </c>
      <c r="D98" s="191">
        <f aca="true" t="shared" si="20" ref="D98:N98">D97+D74</f>
        <v>3096000</v>
      </c>
      <c r="E98" s="191">
        <f t="shared" si="20"/>
        <v>4420000</v>
      </c>
      <c r="F98" s="191">
        <f t="shared" si="20"/>
        <v>3317000</v>
      </c>
      <c r="G98" s="191">
        <f t="shared" si="20"/>
        <v>3335000</v>
      </c>
      <c r="H98" s="191">
        <f t="shared" si="20"/>
        <v>3494000</v>
      </c>
      <c r="I98" s="191">
        <f t="shared" si="20"/>
        <v>3128000</v>
      </c>
      <c r="J98" s="191">
        <f t="shared" si="20"/>
        <v>3133000</v>
      </c>
      <c r="K98" s="191">
        <f t="shared" si="20"/>
        <v>3395000</v>
      </c>
      <c r="L98" s="191">
        <f t="shared" si="20"/>
        <v>3098000</v>
      </c>
      <c r="M98" s="191">
        <f t="shared" si="20"/>
        <v>3309000</v>
      </c>
      <c r="N98" s="191">
        <f t="shared" si="20"/>
        <v>3308000</v>
      </c>
      <c r="O98" s="191">
        <f t="shared" si="12"/>
        <v>40178000</v>
      </c>
      <c r="P98" s="169">
        <v>33382</v>
      </c>
      <c r="Q98" s="169">
        <f t="shared" si="13"/>
        <v>40144618</v>
      </c>
    </row>
    <row r="99" spans="1:17" ht="15">
      <c r="A99" s="360" t="s">
        <v>769</v>
      </c>
      <c r="B99" s="351" t="s">
        <v>770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191">
        <f t="shared" si="12"/>
        <v>0</v>
      </c>
      <c r="P99" s="169"/>
      <c r="Q99" s="169">
        <f t="shared" si="13"/>
        <v>0</v>
      </c>
    </row>
    <row r="100" spans="1:17" ht="15">
      <c r="A100" s="360" t="s">
        <v>771</v>
      </c>
      <c r="B100" s="351" t="s">
        <v>772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191">
        <f t="shared" si="12"/>
        <v>0</v>
      </c>
      <c r="P100" s="169"/>
      <c r="Q100" s="169">
        <f t="shared" si="13"/>
        <v>0</v>
      </c>
    </row>
    <row r="101" spans="1:17" ht="15">
      <c r="A101" s="360" t="s">
        <v>773</v>
      </c>
      <c r="B101" s="351" t="s">
        <v>774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191">
        <f t="shared" si="12"/>
        <v>0</v>
      </c>
      <c r="P101" s="169"/>
      <c r="Q101" s="169">
        <f t="shared" si="13"/>
        <v>0</v>
      </c>
    </row>
    <row r="102" spans="1:17" ht="15">
      <c r="A102" s="370" t="s">
        <v>450</v>
      </c>
      <c r="B102" s="355" t="s">
        <v>451</v>
      </c>
      <c r="C102" s="191">
        <f>SUM(C99:C101)</f>
        <v>0</v>
      </c>
      <c r="D102" s="191">
        <f aca="true" t="shared" si="21" ref="D102:N102">SUM(D99:D101)</f>
        <v>0</v>
      </c>
      <c r="E102" s="191">
        <f t="shared" si="21"/>
        <v>0</v>
      </c>
      <c r="F102" s="191">
        <f t="shared" si="21"/>
        <v>0</v>
      </c>
      <c r="G102" s="191">
        <f t="shared" si="21"/>
        <v>0</v>
      </c>
      <c r="H102" s="191">
        <f t="shared" si="21"/>
        <v>0</v>
      </c>
      <c r="I102" s="191">
        <f t="shared" si="21"/>
        <v>0</v>
      </c>
      <c r="J102" s="191">
        <f t="shared" si="21"/>
        <v>0</v>
      </c>
      <c r="K102" s="191">
        <f t="shared" si="21"/>
        <v>0</v>
      </c>
      <c r="L102" s="191">
        <f t="shared" si="21"/>
        <v>0</v>
      </c>
      <c r="M102" s="191">
        <f t="shared" si="21"/>
        <v>0</v>
      </c>
      <c r="N102" s="191">
        <f t="shared" si="21"/>
        <v>0</v>
      </c>
      <c r="O102" s="191">
        <f t="shared" si="12"/>
        <v>0</v>
      </c>
      <c r="P102" s="169"/>
      <c r="Q102" s="169">
        <f t="shared" si="13"/>
        <v>0</v>
      </c>
    </row>
    <row r="103" spans="1:17" ht="15">
      <c r="A103" s="371" t="s">
        <v>775</v>
      </c>
      <c r="B103" s="351" t="s">
        <v>776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191">
        <f t="shared" si="12"/>
        <v>0</v>
      </c>
      <c r="P103" s="169"/>
      <c r="Q103" s="169">
        <f t="shared" si="13"/>
        <v>0</v>
      </c>
    </row>
    <row r="104" spans="1:17" ht="15">
      <c r="A104" s="371" t="s">
        <v>777</v>
      </c>
      <c r="B104" s="351" t="s">
        <v>778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191">
        <f t="shared" si="12"/>
        <v>0</v>
      </c>
      <c r="P104" s="169"/>
      <c r="Q104" s="169">
        <f t="shared" si="13"/>
        <v>0</v>
      </c>
    </row>
    <row r="105" spans="1:17" ht="15">
      <c r="A105" s="360" t="s">
        <v>779</v>
      </c>
      <c r="B105" s="351" t="s">
        <v>780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191">
        <f t="shared" si="12"/>
        <v>0</v>
      </c>
      <c r="P105" s="169"/>
      <c r="Q105" s="169">
        <f t="shared" si="13"/>
        <v>0</v>
      </c>
    </row>
    <row r="106" spans="1:17" ht="15">
      <c r="A106" s="360" t="s">
        <v>781</v>
      </c>
      <c r="B106" s="351" t="s">
        <v>782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191">
        <f t="shared" si="12"/>
        <v>0</v>
      </c>
      <c r="P106" s="169"/>
      <c r="Q106" s="169">
        <f t="shared" si="13"/>
        <v>0</v>
      </c>
    </row>
    <row r="107" spans="1:17" ht="15">
      <c r="A107" s="372" t="s">
        <v>452</v>
      </c>
      <c r="B107" s="355" t="s">
        <v>453</v>
      </c>
      <c r="C107" s="191">
        <f>SUM(C103:C106)</f>
        <v>0</v>
      </c>
      <c r="D107" s="191">
        <f aca="true" t="shared" si="22" ref="D107:N107">SUM(D103:D106)</f>
        <v>0</v>
      </c>
      <c r="E107" s="191">
        <f t="shared" si="22"/>
        <v>0</v>
      </c>
      <c r="F107" s="191">
        <f t="shared" si="22"/>
        <v>0</v>
      </c>
      <c r="G107" s="191">
        <f t="shared" si="22"/>
        <v>0</v>
      </c>
      <c r="H107" s="191">
        <f t="shared" si="22"/>
        <v>0</v>
      </c>
      <c r="I107" s="191">
        <f t="shared" si="22"/>
        <v>0</v>
      </c>
      <c r="J107" s="191">
        <f t="shared" si="22"/>
        <v>0</v>
      </c>
      <c r="K107" s="191">
        <f t="shared" si="22"/>
        <v>0</v>
      </c>
      <c r="L107" s="191">
        <f t="shared" si="22"/>
        <v>0</v>
      </c>
      <c r="M107" s="191">
        <f t="shared" si="22"/>
        <v>0</v>
      </c>
      <c r="N107" s="191">
        <f t="shared" si="22"/>
        <v>0</v>
      </c>
      <c r="O107" s="191">
        <f t="shared" si="12"/>
        <v>0</v>
      </c>
      <c r="P107" s="169"/>
      <c r="Q107" s="169">
        <f t="shared" si="13"/>
        <v>0</v>
      </c>
    </row>
    <row r="108" spans="1:17" ht="15">
      <c r="A108" s="371" t="s">
        <v>454</v>
      </c>
      <c r="B108" s="351" t="s">
        <v>455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191">
        <f t="shared" si="12"/>
        <v>0</v>
      </c>
      <c r="P108" s="169"/>
      <c r="Q108" s="169">
        <f t="shared" si="13"/>
        <v>0</v>
      </c>
    </row>
    <row r="109" spans="1:17" ht="15">
      <c r="A109" s="371" t="s">
        <v>456</v>
      </c>
      <c r="B109" s="351" t="s">
        <v>457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191">
        <f t="shared" si="12"/>
        <v>0</v>
      </c>
      <c r="P109" s="169"/>
      <c r="Q109" s="169">
        <f t="shared" si="13"/>
        <v>0</v>
      </c>
    </row>
    <row r="110" spans="1:17" ht="15">
      <c r="A110" s="372" t="s">
        <v>458</v>
      </c>
      <c r="B110" s="355" t="s">
        <v>459</v>
      </c>
      <c r="C110" s="191">
        <f>SUM(C108:C109)</f>
        <v>0</v>
      </c>
      <c r="D110" s="191">
        <f aca="true" t="shared" si="23" ref="D110:N110">SUM(D108:D109)</f>
        <v>0</v>
      </c>
      <c r="E110" s="191">
        <f t="shared" si="23"/>
        <v>0</v>
      </c>
      <c r="F110" s="191">
        <f t="shared" si="23"/>
        <v>0</v>
      </c>
      <c r="G110" s="191">
        <f t="shared" si="23"/>
        <v>0</v>
      </c>
      <c r="H110" s="191">
        <f t="shared" si="23"/>
        <v>0</v>
      </c>
      <c r="I110" s="191">
        <f t="shared" si="23"/>
        <v>0</v>
      </c>
      <c r="J110" s="191">
        <f t="shared" si="23"/>
        <v>0</v>
      </c>
      <c r="K110" s="191">
        <f t="shared" si="23"/>
        <v>0</v>
      </c>
      <c r="L110" s="191">
        <f t="shared" si="23"/>
        <v>0</v>
      </c>
      <c r="M110" s="191">
        <f t="shared" si="23"/>
        <v>0</v>
      </c>
      <c r="N110" s="191">
        <f t="shared" si="23"/>
        <v>0</v>
      </c>
      <c r="O110" s="191">
        <f t="shared" si="12"/>
        <v>0</v>
      </c>
      <c r="P110" s="169"/>
      <c r="Q110" s="169">
        <f t="shared" si="13"/>
        <v>0</v>
      </c>
    </row>
    <row r="111" spans="1:17" ht="15">
      <c r="A111" s="371" t="s">
        <v>460</v>
      </c>
      <c r="B111" s="351" t="s">
        <v>461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191">
        <f t="shared" si="12"/>
        <v>0</v>
      </c>
      <c r="P111" s="169"/>
      <c r="Q111" s="169">
        <f t="shared" si="13"/>
        <v>0</v>
      </c>
    </row>
    <row r="112" spans="1:17" ht="15">
      <c r="A112" s="371" t="s">
        <v>462</v>
      </c>
      <c r="B112" s="351" t="s">
        <v>463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191">
        <f t="shared" si="12"/>
        <v>0</v>
      </c>
      <c r="P112" s="169"/>
      <c r="Q112" s="169">
        <f t="shared" si="13"/>
        <v>0</v>
      </c>
    </row>
    <row r="113" spans="1:17" ht="15">
      <c r="A113" s="371" t="s">
        <v>464</v>
      </c>
      <c r="B113" s="351" t="s">
        <v>465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191">
        <f t="shared" si="12"/>
        <v>0</v>
      </c>
      <c r="P113" s="169"/>
      <c r="Q113" s="169">
        <f t="shared" si="13"/>
        <v>0</v>
      </c>
    </row>
    <row r="114" spans="1:17" ht="15">
      <c r="A114" s="373" t="s">
        <v>466</v>
      </c>
      <c r="B114" s="358" t="s">
        <v>467</v>
      </c>
      <c r="C114" s="191">
        <f>C113+C112+C111+C110+C109+C108+C107+C102</f>
        <v>0</v>
      </c>
      <c r="D114" s="191">
        <f aca="true" t="shared" si="24" ref="D114:N114">D113+D112+D111+D110+D109+D108+D107+D102</f>
        <v>0</v>
      </c>
      <c r="E114" s="191">
        <f t="shared" si="24"/>
        <v>0</v>
      </c>
      <c r="F114" s="191">
        <f t="shared" si="24"/>
        <v>0</v>
      </c>
      <c r="G114" s="191">
        <f t="shared" si="24"/>
        <v>0</v>
      </c>
      <c r="H114" s="191">
        <f t="shared" si="24"/>
        <v>0</v>
      </c>
      <c r="I114" s="191">
        <f t="shared" si="24"/>
        <v>0</v>
      </c>
      <c r="J114" s="191">
        <f t="shared" si="24"/>
        <v>0</v>
      </c>
      <c r="K114" s="191">
        <f t="shared" si="24"/>
        <v>0</v>
      </c>
      <c r="L114" s="191">
        <f t="shared" si="24"/>
        <v>0</v>
      </c>
      <c r="M114" s="191">
        <f t="shared" si="24"/>
        <v>0</v>
      </c>
      <c r="N114" s="191">
        <f t="shared" si="24"/>
        <v>0</v>
      </c>
      <c r="O114" s="191">
        <f t="shared" si="12"/>
        <v>0</v>
      </c>
      <c r="P114" s="169"/>
      <c r="Q114" s="169">
        <f t="shared" si="13"/>
        <v>0</v>
      </c>
    </row>
    <row r="115" spans="1:17" ht="15">
      <c r="A115" s="371" t="s">
        <v>783</v>
      </c>
      <c r="B115" s="351" t="s">
        <v>784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191">
        <f t="shared" si="12"/>
        <v>0</v>
      </c>
      <c r="P115" s="169"/>
      <c r="Q115" s="169">
        <f t="shared" si="13"/>
        <v>0</v>
      </c>
    </row>
    <row r="116" spans="1:17" ht="15">
      <c r="A116" s="360" t="s">
        <v>785</v>
      </c>
      <c r="B116" s="351" t="s">
        <v>786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191">
        <f t="shared" si="12"/>
        <v>0</v>
      </c>
      <c r="P116" s="169"/>
      <c r="Q116" s="169">
        <f t="shared" si="13"/>
        <v>0</v>
      </c>
    </row>
    <row r="117" spans="1:17" ht="15">
      <c r="A117" s="371" t="s">
        <v>787</v>
      </c>
      <c r="B117" s="351" t="s">
        <v>788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191">
        <f t="shared" si="12"/>
        <v>0</v>
      </c>
      <c r="P117" s="169"/>
      <c r="Q117" s="169">
        <f t="shared" si="13"/>
        <v>0</v>
      </c>
    </row>
    <row r="118" spans="1:17" ht="15">
      <c r="A118" s="371" t="s">
        <v>789</v>
      </c>
      <c r="B118" s="351" t="s">
        <v>790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191">
        <f t="shared" si="12"/>
        <v>0</v>
      </c>
      <c r="P118" s="169"/>
      <c r="Q118" s="169">
        <f t="shared" si="13"/>
        <v>0</v>
      </c>
    </row>
    <row r="119" spans="1:17" ht="15">
      <c r="A119" s="373" t="s">
        <v>468</v>
      </c>
      <c r="B119" s="358" t="s">
        <v>469</v>
      </c>
      <c r="C119" s="191">
        <f>SUM(C115:C118)</f>
        <v>0</v>
      </c>
      <c r="D119" s="191">
        <f aca="true" t="shared" si="25" ref="D119:N119">SUM(D115:D118)</f>
        <v>0</v>
      </c>
      <c r="E119" s="191">
        <f t="shared" si="25"/>
        <v>0</v>
      </c>
      <c r="F119" s="191">
        <f t="shared" si="25"/>
        <v>0</v>
      </c>
      <c r="G119" s="191">
        <f t="shared" si="25"/>
        <v>0</v>
      </c>
      <c r="H119" s="191">
        <f t="shared" si="25"/>
        <v>0</v>
      </c>
      <c r="I119" s="191">
        <f t="shared" si="25"/>
        <v>0</v>
      </c>
      <c r="J119" s="191">
        <f t="shared" si="25"/>
        <v>0</v>
      </c>
      <c r="K119" s="191">
        <f t="shared" si="25"/>
        <v>0</v>
      </c>
      <c r="L119" s="191">
        <f t="shared" si="25"/>
        <v>0</v>
      </c>
      <c r="M119" s="191">
        <f t="shared" si="25"/>
        <v>0</v>
      </c>
      <c r="N119" s="191">
        <f t="shared" si="25"/>
        <v>0</v>
      </c>
      <c r="O119" s="191">
        <f t="shared" si="12"/>
        <v>0</v>
      </c>
      <c r="P119" s="169"/>
      <c r="Q119" s="169">
        <f t="shared" si="13"/>
        <v>0</v>
      </c>
    </row>
    <row r="120" spans="1:17" ht="15">
      <c r="A120" s="360" t="s">
        <v>161</v>
      </c>
      <c r="B120" s="351" t="s">
        <v>470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191">
        <f t="shared" si="12"/>
        <v>0</v>
      </c>
      <c r="P120" s="169"/>
      <c r="Q120" s="169">
        <f t="shared" si="13"/>
        <v>0</v>
      </c>
    </row>
    <row r="121" spans="1:17" ht="15.75">
      <c r="A121" s="374" t="s">
        <v>471</v>
      </c>
      <c r="B121" s="375" t="s">
        <v>472</v>
      </c>
      <c r="C121" s="191">
        <f>C119+C114</f>
        <v>0</v>
      </c>
      <c r="D121" s="191">
        <f aca="true" t="shared" si="26" ref="D121:N121">D119+D114</f>
        <v>0</v>
      </c>
      <c r="E121" s="191">
        <f t="shared" si="26"/>
        <v>0</v>
      </c>
      <c r="F121" s="191">
        <f t="shared" si="26"/>
        <v>0</v>
      </c>
      <c r="G121" s="191">
        <f t="shared" si="26"/>
        <v>0</v>
      </c>
      <c r="H121" s="191">
        <f t="shared" si="26"/>
        <v>0</v>
      </c>
      <c r="I121" s="191">
        <f t="shared" si="26"/>
        <v>0</v>
      </c>
      <c r="J121" s="191">
        <f t="shared" si="26"/>
        <v>0</v>
      </c>
      <c r="K121" s="191">
        <f t="shared" si="26"/>
        <v>0</v>
      </c>
      <c r="L121" s="191">
        <f t="shared" si="26"/>
        <v>0</v>
      </c>
      <c r="M121" s="191">
        <f t="shared" si="26"/>
        <v>0</v>
      </c>
      <c r="N121" s="191">
        <f t="shared" si="26"/>
        <v>0</v>
      </c>
      <c r="O121" s="191">
        <f t="shared" si="12"/>
        <v>0</v>
      </c>
      <c r="P121" s="169"/>
      <c r="Q121" s="169">
        <f t="shared" si="13"/>
        <v>0</v>
      </c>
    </row>
    <row r="122" spans="1:17" ht="15.75">
      <c r="A122" s="376" t="s">
        <v>791</v>
      </c>
      <c r="B122" s="377"/>
      <c r="C122" s="191">
        <f>C121+C98</f>
        <v>3145000</v>
      </c>
      <c r="D122" s="191">
        <f aca="true" t="shared" si="27" ref="D122:N122">D121+D98</f>
        <v>3096000</v>
      </c>
      <c r="E122" s="191">
        <f t="shared" si="27"/>
        <v>4420000</v>
      </c>
      <c r="F122" s="191">
        <f t="shared" si="27"/>
        <v>3317000</v>
      </c>
      <c r="G122" s="191">
        <f t="shared" si="27"/>
        <v>3335000</v>
      </c>
      <c r="H122" s="191">
        <f t="shared" si="27"/>
        <v>3494000</v>
      </c>
      <c r="I122" s="191">
        <f t="shared" si="27"/>
        <v>3128000</v>
      </c>
      <c r="J122" s="191">
        <f t="shared" si="27"/>
        <v>3133000</v>
      </c>
      <c r="K122" s="191">
        <f t="shared" si="27"/>
        <v>3395000</v>
      </c>
      <c r="L122" s="191">
        <f t="shared" si="27"/>
        <v>3098000</v>
      </c>
      <c r="M122" s="191">
        <f t="shared" si="27"/>
        <v>3309000</v>
      </c>
      <c r="N122" s="191">
        <f t="shared" si="27"/>
        <v>3308000</v>
      </c>
      <c r="O122" s="191">
        <f t="shared" si="12"/>
        <v>40178000</v>
      </c>
      <c r="P122" s="169"/>
      <c r="Q122" s="169">
        <f t="shared" si="13"/>
        <v>40178000</v>
      </c>
    </row>
    <row r="123" spans="1:17" ht="25.5">
      <c r="A123" s="343" t="s">
        <v>430</v>
      </c>
      <c r="B123" s="344" t="s">
        <v>792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191"/>
      <c r="P123" s="169"/>
      <c r="Q123" s="169">
        <f t="shared" si="13"/>
        <v>0</v>
      </c>
    </row>
    <row r="124" spans="1:17" ht="15">
      <c r="A124" s="350" t="s">
        <v>793</v>
      </c>
      <c r="B124" s="354" t="s">
        <v>794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191">
        <f t="shared" si="12"/>
        <v>0</v>
      </c>
      <c r="P124" s="169"/>
      <c r="Q124" s="169">
        <f t="shared" si="13"/>
        <v>0</v>
      </c>
    </row>
    <row r="125" spans="1:17" ht="15">
      <c r="A125" s="351" t="s">
        <v>795</v>
      </c>
      <c r="B125" s="354" t="s">
        <v>796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191">
        <f t="shared" si="12"/>
        <v>0</v>
      </c>
      <c r="P125" s="169"/>
      <c r="Q125" s="169">
        <f t="shared" si="13"/>
        <v>0</v>
      </c>
    </row>
    <row r="126" spans="1:17" ht="15">
      <c r="A126" s="351" t="s">
        <v>797</v>
      </c>
      <c r="B126" s="354" t="s">
        <v>798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191">
        <f t="shared" si="12"/>
        <v>0</v>
      </c>
      <c r="P126" s="169"/>
      <c r="Q126" s="169">
        <f t="shared" si="13"/>
        <v>0</v>
      </c>
    </row>
    <row r="127" spans="1:17" ht="15">
      <c r="A127" s="351" t="s">
        <v>202</v>
      </c>
      <c r="B127" s="354" t="s">
        <v>799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191">
        <f t="shared" si="12"/>
        <v>0</v>
      </c>
      <c r="P127" s="169"/>
      <c r="Q127" s="169">
        <f t="shared" si="13"/>
        <v>0</v>
      </c>
    </row>
    <row r="128" spans="1:17" ht="15">
      <c r="A128" s="351" t="s">
        <v>800</v>
      </c>
      <c r="B128" s="354" t="s">
        <v>801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191">
        <f t="shared" si="12"/>
        <v>0</v>
      </c>
      <c r="P128" s="169"/>
      <c r="Q128" s="169">
        <f t="shared" si="13"/>
        <v>0</v>
      </c>
    </row>
    <row r="129" spans="1:17" ht="15">
      <c r="A129" s="351" t="s">
        <v>802</v>
      </c>
      <c r="B129" s="354" t="s">
        <v>803</v>
      </c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191">
        <f t="shared" si="12"/>
        <v>0</v>
      </c>
      <c r="P129" s="169"/>
      <c r="Q129" s="169">
        <f t="shared" si="13"/>
        <v>0</v>
      </c>
    </row>
    <row r="130" spans="1:17" ht="15">
      <c r="A130" s="355" t="s">
        <v>804</v>
      </c>
      <c r="B130" s="378" t="s">
        <v>805</v>
      </c>
      <c r="C130" s="191">
        <f>SUM(C124:C129)</f>
        <v>0</v>
      </c>
      <c r="D130" s="191">
        <f aca="true" t="shared" si="28" ref="D130:N130">SUM(D124:D129)</f>
        <v>0</v>
      </c>
      <c r="E130" s="191">
        <f t="shared" si="28"/>
        <v>0</v>
      </c>
      <c r="F130" s="191">
        <f t="shared" si="28"/>
        <v>0</v>
      </c>
      <c r="G130" s="191">
        <f t="shared" si="28"/>
        <v>0</v>
      </c>
      <c r="H130" s="191">
        <f t="shared" si="28"/>
        <v>0</v>
      </c>
      <c r="I130" s="191">
        <f t="shared" si="28"/>
        <v>0</v>
      </c>
      <c r="J130" s="191">
        <f t="shared" si="28"/>
        <v>0</v>
      </c>
      <c r="K130" s="191">
        <f t="shared" si="28"/>
        <v>0</v>
      </c>
      <c r="L130" s="191">
        <f t="shared" si="28"/>
        <v>0</v>
      </c>
      <c r="M130" s="191">
        <f t="shared" si="28"/>
        <v>0</v>
      </c>
      <c r="N130" s="191">
        <f t="shared" si="28"/>
        <v>0</v>
      </c>
      <c r="O130" s="191">
        <f t="shared" si="12"/>
        <v>0</v>
      </c>
      <c r="P130" s="169"/>
      <c r="Q130" s="169">
        <f t="shared" si="13"/>
        <v>0</v>
      </c>
    </row>
    <row r="131" spans="1:17" ht="15">
      <c r="A131" s="351" t="s">
        <v>806</v>
      </c>
      <c r="B131" s="354" t="s">
        <v>807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191">
        <f t="shared" si="12"/>
        <v>0</v>
      </c>
      <c r="P131" s="169"/>
      <c r="Q131" s="169">
        <f t="shared" si="13"/>
        <v>0</v>
      </c>
    </row>
    <row r="132" spans="1:17" ht="30">
      <c r="A132" s="351" t="s">
        <v>808</v>
      </c>
      <c r="B132" s="354" t="s">
        <v>809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191">
        <f t="shared" si="12"/>
        <v>0</v>
      </c>
      <c r="P132" s="169"/>
      <c r="Q132" s="169">
        <f t="shared" si="13"/>
        <v>0</v>
      </c>
    </row>
    <row r="133" spans="1:17" ht="30">
      <c r="A133" s="351" t="s">
        <v>810</v>
      </c>
      <c r="B133" s="354" t="s">
        <v>811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191">
        <f t="shared" si="12"/>
        <v>0</v>
      </c>
      <c r="P133" s="169"/>
      <c r="Q133" s="169">
        <f t="shared" si="13"/>
        <v>0</v>
      </c>
    </row>
    <row r="134" spans="1:17" ht="30">
      <c r="A134" s="351" t="s">
        <v>812</v>
      </c>
      <c r="B134" s="354" t="s">
        <v>813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191">
        <f t="shared" si="12"/>
        <v>0</v>
      </c>
      <c r="P134" s="169"/>
      <c r="Q134" s="169">
        <f t="shared" si="13"/>
        <v>0</v>
      </c>
    </row>
    <row r="135" spans="1:17" ht="15">
      <c r="A135" s="351" t="s">
        <v>579</v>
      </c>
      <c r="B135" s="354" t="s">
        <v>814</v>
      </c>
      <c r="C135" s="201"/>
      <c r="D135" s="201"/>
      <c r="E135" s="201">
        <v>0</v>
      </c>
      <c r="F135" s="201"/>
      <c r="G135" s="201"/>
      <c r="H135" s="201"/>
      <c r="I135" s="201"/>
      <c r="J135" s="201"/>
      <c r="K135" s="201"/>
      <c r="L135" s="201"/>
      <c r="M135" s="201"/>
      <c r="N135" s="201"/>
      <c r="O135" s="191">
        <f aca="true" t="shared" si="29" ref="O135:O198">SUM(C135:N135)</f>
        <v>0</v>
      </c>
      <c r="P135" s="169"/>
      <c r="Q135" s="169">
        <f aca="true" t="shared" si="30" ref="Q135:Q198">O135-P135</f>
        <v>0</v>
      </c>
    </row>
    <row r="136" spans="1:17" ht="15">
      <c r="A136" s="358" t="s">
        <v>145</v>
      </c>
      <c r="B136" s="367" t="s">
        <v>474</v>
      </c>
      <c r="C136" s="191">
        <f>C130+C131+C132+C133+C134+C135</f>
        <v>0</v>
      </c>
      <c r="D136" s="191">
        <f aca="true" t="shared" si="31" ref="D136:N136">D130+D131+D132+D133+D134+D135</f>
        <v>0</v>
      </c>
      <c r="E136" s="191">
        <f t="shared" si="31"/>
        <v>0</v>
      </c>
      <c r="F136" s="191">
        <f t="shared" si="31"/>
        <v>0</v>
      </c>
      <c r="G136" s="191">
        <f t="shared" si="31"/>
        <v>0</v>
      </c>
      <c r="H136" s="191">
        <f t="shared" si="31"/>
        <v>0</v>
      </c>
      <c r="I136" s="191">
        <f t="shared" si="31"/>
        <v>0</v>
      </c>
      <c r="J136" s="191">
        <f t="shared" si="31"/>
        <v>0</v>
      </c>
      <c r="K136" s="191">
        <f t="shared" si="31"/>
        <v>0</v>
      </c>
      <c r="L136" s="191">
        <f t="shared" si="31"/>
        <v>0</v>
      </c>
      <c r="M136" s="191">
        <f t="shared" si="31"/>
        <v>0</v>
      </c>
      <c r="N136" s="191">
        <f t="shared" si="31"/>
        <v>0</v>
      </c>
      <c r="O136" s="191">
        <f t="shared" si="29"/>
        <v>0</v>
      </c>
      <c r="P136" s="169"/>
      <c r="Q136" s="169">
        <f t="shared" si="30"/>
        <v>0</v>
      </c>
    </row>
    <row r="137" spans="1:17" ht="15">
      <c r="A137" s="351" t="s">
        <v>815</v>
      </c>
      <c r="B137" s="354" t="s">
        <v>816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191">
        <f t="shared" si="29"/>
        <v>0</v>
      </c>
      <c r="P137" s="169"/>
      <c r="Q137" s="169">
        <f t="shared" si="30"/>
        <v>0</v>
      </c>
    </row>
    <row r="138" spans="1:17" ht="15">
      <c r="A138" s="351" t="s">
        <v>817</v>
      </c>
      <c r="B138" s="354" t="s">
        <v>818</v>
      </c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191">
        <f t="shared" si="29"/>
        <v>0</v>
      </c>
      <c r="P138" s="169"/>
      <c r="Q138" s="169">
        <f t="shared" si="30"/>
        <v>0</v>
      </c>
    </row>
    <row r="139" spans="1:17" ht="15">
      <c r="A139" s="355" t="s">
        <v>819</v>
      </c>
      <c r="B139" s="378" t="s">
        <v>820</v>
      </c>
      <c r="C139" s="191">
        <f>SUM(C137:C138)</f>
        <v>0</v>
      </c>
      <c r="D139" s="191">
        <f aca="true" t="shared" si="32" ref="D139:N139">SUM(D137:D138)</f>
        <v>0</v>
      </c>
      <c r="E139" s="191">
        <f t="shared" si="32"/>
        <v>0</v>
      </c>
      <c r="F139" s="191">
        <f t="shared" si="32"/>
        <v>0</v>
      </c>
      <c r="G139" s="191">
        <f t="shared" si="32"/>
        <v>0</v>
      </c>
      <c r="H139" s="191">
        <f t="shared" si="32"/>
        <v>0</v>
      </c>
      <c r="I139" s="191">
        <f t="shared" si="32"/>
        <v>0</v>
      </c>
      <c r="J139" s="191">
        <f t="shared" si="32"/>
        <v>0</v>
      </c>
      <c r="K139" s="191">
        <f t="shared" si="32"/>
        <v>0</v>
      </c>
      <c r="L139" s="191">
        <f t="shared" si="32"/>
        <v>0</v>
      </c>
      <c r="M139" s="191">
        <f t="shared" si="32"/>
        <v>0</v>
      </c>
      <c r="N139" s="191">
        <f t="shared" si="32"/>
        <v>0</v>
      </c>
      <c r="O139" s="191">
        <f t="shared" si="29"/>
        <v>0</v>
      </c>
      <c r="P139" s="169"/>
      <c r="Q139" s="169">
        <f t="shared" si="30"/>
        <v>0</v>
      </c>
    </row>
    <row r="140" spans="1:17" ht="15">
      <c r="A140" s="351" t="s">
        <v>821</v>
      </c>
      <c r="B140" s="354" t="s">
        <v>822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191">
        <f t="shared" si="29"/>
        <v>0</v>
      </c>
      <c r="P140" s="169"/>
      <c r="Q140" s="169">
        <f t="shared" si="30"/>
        <v>0</v>
      </c>
    </row>
    <row r="141" spans="1:17" ht="15">
      <c r="A141" s="351" t="s">
        <v>823</v>
      </c>
      <c r="B141" s="354" t="s">
        <v>824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191">
        <f t="shared" si="29"/>
        <v>0</v>
      </c>
      <c r="P141" s="169"/>
      <c r="Q141" s="169">
        <f t="shared" si="30"/>
        <v>0</v>
      </c>
    </row>
    <row r="142" spans="1:17" ht="15">
      <c r="A142" s="351" t="s">
        <v>825</v>
      </c>
      <c r="B142" s="354" t="s">
        <v>826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191">
        <f t="shared" si="29"/>
        <v>0</v>
      </c>
      <c r="P142" s="169"/>
      <c r="Q142" s="169">
        <f t="shared" si="30"/>
        <v>0</v>
      </c>
    </row>
    <row r="143" spans="1:17" ht="15">
      <c r="A143" s="351" t="s">
        <v>827</v>
      </c>
      <c r="B143" s="354" t="s">
        <v>828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191">
        <f t="shared" si="29"/>
        <v>0</v>
      </c>
      <c r="P143" s="169"/>
      <c r="Q143" s="169">
        <f t="shared" si="30"/>
        <v>0</v>
      </c>
    </row>
    <row r="144" spans="1:17" ht="15">
      <c r="A144" s="351" t="s">
        <v>829</v>
      </c>
      <c r="B144" s="354" t="s">
        <v>830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191">
        <f t="shared" si="29"/>
        <v>0</v>
      </c>
      <c r="P144" s="169"/>
      <c r="Q144" s="169">
        <f t="shared" si="30"/>
        <v>0</v>
      </c>
    </row>
    <row r="145" spans="1:17" ht="15">
      <c r="A145" s="351" t="s">
        <v>831</v>
      </c>
      <c r="B145" s="354" t="s">
        <v>832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191">
        <f t="shared" si="29"/>
        <v>0</v>
      </c>
      <c r="P145" s="169"/>
      <c r="Q145" s="169">
        <f t="shared" si="30"/>
        <v>0</v>
      </c>
    </row>
    <row r="146" spans="1:17" ht="15">
      <c r="A146" s="351" t="s">
        <v>194</v>
      </c>
      <c r="B146" s="354" t="s">
        <v>833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191">
        <f t="shared" si="29"/>
        <v>0</v>
      </c>
      <c r="P146" s="169"/>
      <c r="Q146" s="169">
        <f t="shared" si="30"/>
        <v>0</v>
      </c>
    </row>
    <row r="147" spans="1:17" ht="15">
      <c r="A147" s="351" t="s">
        <v>834</v>
      </c>
      <c r="B147" s="354" t="s">
        <v>835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191">
        <f t="shared" si="29"/>
        <v>0</v>
      </c>
      <c r="P147" s="169"/>
      <c r="Q147" s="169">
        <f t="shared" si="30"/>
        <v>0</v>
      </c>
    </row>
    <row r="148" spans="1:17" ht="15">
      <c r="A148" s="355" t="s">
        <v>836</v>
      </c>
      <c r="B148" s="378" t="s">
        <v>837</v>
      </c>
      <c r="C148" s="191">
        <f>SUM(C143:C147)</f>
        <v>0</v>
      </c>
      <c r="D148" s="191">
        <f aca="true" t="shared" si="33" ref="D148:N148">SUM(D143:D147)</f>
        <v>0</v>
      </c>
      <c r="E148" s="191">
        <f t="shared" si="33"/>
        <v>0</v>
      </c>
      <c r="F148" s="191">
        <f t="shared" si="33"/>
        <v>0</v>
      </c>
      <c r="G148" s="191">
        <f t="shared" si="33"/>
        <v>0</v>
      </c>
      <c r="H148" s="191">
        <f t="shared" si="33"/>
        <v>0</v>
      </c>
      <c r="I148" s="191">
        <f t="shared" si="33"/>
        <v>0</v>
      </c>
      <c r="J148" s="191">
        <f t="shared" si="33"/>
        <v>0</v>
      </c>
      <c r="K148" s="191">
        <f t="shared" si="33"/>
        <v>0</v>
      </c>
      <c r="L148" s="191">
        <f t="shared" si="33"/>
        <v>0</v>
      </c>
      <c r="M148" s="191">
        <f t="shared" si="33"/>
        <v>0</v>
      </c>
      <c r="N148" s="191">
        <f t="shared" si="33"/>
        <v>0</v>
      </c>
      <c r="O148" s="191">
        <f t="shared" si="29"/>
        <v>0</v>
      </c>
      <c r="P148" s="169"/>
      <c r="Q148" s="169">
        <f t="shared" si="30"/>
        <v>0</v>
      </c>
    </row>
    <row r="149" spans="1:17" ht="15">
      <c r="A149" s="351" t="s">
        <v>838</v>
      </c>
      <c r="B149" s="354" t="s">
        <v>839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191">
        <f t="shared" si="29"/>
        <v>0</v>
      </c>
      <c r="P149" s="169"/>
      <c r="Q149" s="169">
        <f t="shared" si="30"/>
        <v>0</v>
      </c>
    </row>
    <row r="150" spans="1:17" ht="15">
      <c r="A150" s="358" t="s">
        <v>475</v>
      </c>
      <c r="B150" s="367" t="s">
        <v>476</v>
      </c>
      <c r="C150" s="191">
        <f>C149+C148+C142+C141+C140+C139</f>
        <v>0</v>
      </c>
      <c r="D150" s="191">
        <f aca="true" t="shared" si="34" ref="D150:N150">D149+D148+D142+D141+D140+D139</f>
        <v>0</v>
      </c>
      <c r="E150" s="191">
        <f t="shared" si="34"/>
        <v>0</v>
      </c>
      <c r="F150" s="191">
        <f t="shared" si="34"/>
        <v>0</v>
      </c>
      <c r="G150" s="191">
        <f t="shared" si="34"/>
        <v>0</v>
      </c>
      <c r="H150" s="191">
        <f t="shared" si="34"/>
        <v>0</v>
      </c>
      <c r="I150" s="191">
        <f t="shared" si="34"/>
        <v>0</v>
      </c>
      <c r="J150" s="191">
        <f t="shared" si="34"/>
        <v>0</v>
      </c>
      <c r="K150" s="191">
        <f t="shared" si="34"/>
        <v>0</v>
      </c>
      <c r="L150" s="191">
        <f t="shared" si="34"/>
        <v>0</v>
      </c>
      <c r="M150" s="191">
        <f t="shared" si="34"/>
        <v>0</v>
      </c>
      <c r="N150" s="191">
        <f t="shared" si="34"/>
        <v>0</v>
      </c>
      <c r="O150" s="191">
        <f t="shared" si="29"/>
        <v>0</v>
      </c>
      <c r="P150" s="169"/>
      <c r="Q150" s="169">
        <f t="shared" si="30"/>
        <v>0</v>
      </c>
    </row>
    <row r="151" spans="1:17" ht="15">
      <c r="A151" s="360" t="s">
        <v>840</v>
      </c>
      <c r="B151" s="354" t="s">
        <v>841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191">
        <f t="shared" si="29"/>
        <v>0</v>
      </c>
      <c r="P151" s="169"/>
      <c r="Q151" s="169">
        <f t="shared" si="30"/>
        <v>0</v>
      </c>
    </row>
    <row r="152" spans="1:17" ht="15">
      <c r="A152" s="360" t="s">
        <v>842</v>
      </c>
      <c r="B152" s="354" t="s">
        <v>843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191">
        <f t="shared" si="29"/>
        <v>0</v>
      </c>
      <c r="P152" s="169"/>
      <c r="Q152" s="169">
        <f t="shared" si="30"/>
        <v>0</v>
      </c>
    </row>
    <row r="153" spans="1:17" ht="15">
      <c r="A153" s="360" t="s">
        <v>844</v>
      </c>
      <c r="B153" s="354" t="s">
        <v>845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191">
        <f t="shared" si="29"/>
        <v>0</v>
      </c>
      <c r="P153" s="169"/>
      <c r="Q153" s="169">
        <f t="shared" si="30"/>
        <v>0</v>
      </c>
    </row>
    <row r="154" spans="1:17" ht="15">
      <c r="A154" s="360" t="s">
        <v>846</v>
      </c>
      <c r="B154" s="354" t="s">
        <v>847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191">
        <f t="shared" si="29"/>
        <v>0</v>
      </c>
      <c r="P154" s="169"/>
      <c r="Q154" s="169">
        <f t="shared" si="30"/>
        <v>0</v>
      </c>
    </row>
    <row r="155" spans="1:17" ht="15">
      <c r="A155" s="360" t="s">
        <v>848</v>
      </c>
      <c r="B155" s="354" t="s">
        <v>849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191">
        <f t="shared" si="29"/>
        <v>0</v>
      </c>
      <c r="P155" s="169"/>
      <c r="Q155" s="169">
        <f t="shared" si="30"/>
        <v>0</v>
      </c>
    </row>
    <row r="156" spans="1:17" ht="15">
      <c r="A156" s="360" t="s">
        <v>850</v>
      </c>
      <c r="B156" s="354" t="s">
        <v>851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191">
        <f t="shared" si="29"/>
        <v>0</v>
      </c>
      <c r="P156" s="169"/>
      <c r="Q156" s="169">
        <f t="shared" si="30"/>
        <v>0</v>
      </c>
    </row>
    <row r="157" spans="1:17" ht="15">
      <c r="A157" s="360" t="s">
        <v>852</v>
      </c>
      <c r="B157" s="354" t="s">
        <v>853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191">
        <f t="shared" si="29"/>
        <v>0</v>
      </c>
      <c r="P157" s="169"/>
      <c r="Q157" s="169">
        <f t="shared" si="30"/>
        <v>0</v>
      </c>
    </row>
    <row r="158" spans="1:17" ht="15">
      <c r="A158" s="360" t="s">
        <v>854</v>
      </c>
      <c r="B158" s="354" t="s">
        <v>855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191">
        <f t="shared" si="29"/>
        <v>0</v>
      </c>
      <c r="P158" s="169"/>
      <c r="Q158" s="169">
        <f t="shared" si="30"/>
        <v>0</v>
      </c>
    </row>
    <row r="159" spans="1:17" ht="15">
      <c r="A159" s="360" t="s">
        <v>856</v>
      </c>
      <c r="B159" s="354" t="s">
        <v>857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191">
        <f t="shared" si="29"/>
        <v>0</v>
      </c>
      <c r="P159" s="169"/>
      <c r="Q159" s="169">
        <f t="shared" si="30"/>
        <v>0</v>
      </c>
    </row>
    <row r="160" spans="1:17" ht="15">
      <c r="A160" s="360" t="s">
        <v>858</v>
      </c>
      <c r="B160" s="354" t="s">
        <v>859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191">
        <f t="shared" si="29"/>
        <v>0</v>
      </c>
      <c r="P160" s="169"/>
      <c r="Q160" s="169">
        <f t="shared" si="30"/>
        <v>0</v>
      </c>
    </row>
    <row r="161" spans="1:17" ht="15">
      <c r="A161" s="362" t="s">
        <v>477</v>
      </c>
      <c r="B161" s="367" t="s">
        <v>478</v>
      </c>
      <c r="C161" s="191">
        <f>SUM(C151:C160)</f>
        <v>0</v>
      </c>
      <c r="D161" s="191">
        <f aca="true" t="shared" si="35" ref="D161:N161">SUM(D151:D160)</f>
        <v>0</v>
      </c>
      <c r="E161" s="191">
        <f t="shared" si="35"/>
        <v>0</v>
      </c>
      <c r="F161" s="191">
        <f t="shared" si="35"/>
        <v>0</v>
      </c>
      <c r="G161" s="191">
        <f t="shared" si="35"/>
        <v>0</v>
      </c>
      <c r="H161" s="191">
        <f t="shared" si="35"/>
        <v>0</v>
      </c>
      <c r="I161" s="191">
        <f t="shared" si="35"/>
        <v>0</v>
      </c>
      <c r="J161" s="191">
        <f t="shared" si="35"/>
        <v>0</v>
      </c>
      <c r="K161" s="191">
        <f t="shared" si="35"/>
        <v>0</v>
      </c>
      <c r="L161" s="191">
        <f t="shared" si="35"/>
        <v>0</v>
      </c>
      <c r="M161" s="191">
        <f t="shared" si="35"/>
        <v>0</v>
      </c>
      <c r="N161" s="191">
        <f t="shared" si="35"/>
        <v>0</v>
      </c>
      <c r="O161" s="191">
        <f t="shared" si="29"/>
        <v>0</v>
      </c>
      <c r="P161" s="169"/>
      <c r="Q161" s="169">
        <f t="shared" si="30"/>
        <v>0</v>
      </c>
    </row>
    <row r="162" spans="1:17" ht="30">
      <c r="A162" s="360" t="s">
        <v>860</v>
      </c>
      <c r="B162" s="354" t="s">
        <v>861</v>
      </c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191">
        <f t="shared" si="29"/>
        <v>0</v>
      </c>
      <c r="P162" s="169"/>
      <c r="Q162" s="169">
        <f t="shared" si="30"/>
        <v>0</v>
      </c>
    </row>
    <row r="163" spans="1:17" ht="30">
      <c r="A163" s="351" t="s">
        <v>862</v>
      </c>
      <c r="B163" s="354" t="s">
        <v>863</v>
      </c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191">
        <f t="shared" si="29"/>
        <v>0</v>
      </c>
      <c r="P163" s="169"/>
      <c r="Q163" s="169">
        <f t="shared" si="30"/>
        <v>0</v>
      </c>
    </row>
    <row r="164" spans="1:17" ht="15">
      <c r="A164" s="360" t="s">
        <v>864</v>
      </c>
      <c r="B164" s="354" t="s">
        <v>865</v>
      </c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191">
        <f t="shared" si="29"/>
        <v>0</v>
      </c>
      <c r="P164" s="169"/>
      <c r="Q164" s="169">
        <f t="shared" si="30"/>
        <v>0</v>
      </c>
    </row>
    <row r="165" spans="1:17" ht="15">
      <c r="A165" s="358" t="s">
        <v>479</v>
      </c>
      <c r="B165" s="367" t="s">
        <v>480</v>
      </c>
      <c r="C165" s="191">
        <f>SUM(C162:C164)</f>
        <v>0</v>
      </c>
      <c r="D165" s="191">
        <f aca="true" t="shared" si="36" ref="D165:N165">SUM(D162:D164)</f>
        <v>0</v>
      </c>
      <c r="E165" s="191">
        <f t="shared" si="36"/>
        <v>0</v>
      </c>
      <c r="F165" s="191">
        <f t="shared" si="36"/>
        <v>0</v>
      </c>
      <c r="G165" s="191">
        <f t="shared" si="36"/>
        <v>0</v>
      </c>
      <c r="H165" s="191">
        <f t="shared" si="36"/>
        <v>0</v>
      </c>
      <c r="I165" s="191">
        <f t="shared" si="36"/>
        <v>0</v>
      </c>
      <c r="J165" s="191">
        <f t="shared" si="36"/>
        <v>0</v>
      </c>
      <c r="K165" s="191">
        <f t="shared" si="36"/>
        <v>0</v>
      </c>
      <c r="L165" s="191">
        <f t="shared" si="36"/>
        <v>0</v>
      </c>
      <c r="M165" s="191">
        <f t="shared" si="36"/>
        <v>0</v>
      </c>
      <c r="N165" s="191">
        <f t="shared" si="36"/>
        <v>0</v>
      </c>
      <c r="O165" s="191">
        <f t="shared" si="29"/>
        <v>0</v>
      </c>
      <c r="P165" s="169"/>
      <c r="Q165" s="169">
        <f t="shared" si="30"/>
        <v>0</v>
      </c>
    </row>
    <row r="166" spans="1:17" ht="15.75">
      <c r="A166" s="365" t="s">
        <v>113</v>
      </c>
      <c r="B166" s="379"/>
      <c r="C166" s="191">
        <f>C165+C161+C150+C136</f>
        <v>0</v>
      </c>
      <c r="D166" s="191">
        <f aca="true" t="shared" si="37" ref="D166:N166">D165+D161+D150+D136</f>
        <v>0</v>
      </c>
      <c r="E166" s="191">
        <f t="shared" si="37"/>
        <v>0</v>
      </c>
      <c r="F166" s="191">
        <f t="shared" si="37"/>
        <v>0</v>
      </c>
      <c r="G166" s="191">
        <f t="shared" si="37"/>
        <v>0</v>
      </c>
      <c r="H166" s="191">
        <f t="shared" si="37"/>
        <v>0</v>
      </c>
      <c r="I166" s="191">
        <f t="shared" si="37"/>
        <v>0</v>
      </c>
      <c r="J166" s="191">
        <f t="shared" si="37"/>
        <v>0</v>
      </c>
      <c r="K166" s="191">
        <f t="shared" si="37"/>
        <v>0</v>
      </c>
      <c r="L166" s="191">
        <f t="shared" si="37"/>
        <v>0</v>
      </c>
      <c r="M166" s="191">
        <f t="shared" si="37"/>
        <v>0</v>
      </c>
      <c r="N166" s="191">
        <f t="shared" si="37"/>
        <v>0</v>
      </c>
      <c r="O166" s="191">
        <f t="shared" si="29"/>
        <v>0</v>
      </c>
      <c r="P166" s="169"/>
      <c r="Q166" s="169">
        <f t="shared" si="30"/>
        <v>0</v>
      </c>
    </row>
    <row r="167" spans="1:17" ht="15">
      <c r="A167" s="351" t="s">
        <v>251</v>
      </c>
      <c r="B167" s="354" t="s">
        <v>866</v>
      </c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191">
        <f t="shared" si="29"/>
        <v>0</v>
      </c>
      <c r="P167" s="169"/>
      <c r="Q167" s="169">
        <f t="shared" si="30"/>
        <v>0</v>
      </c>
    </row>
    <row r="168" spans="1:17" ht="30">
      <c r="A168" s="351" t="s">
        <v>867</v>
      </c>
      <c r="B168" s="354" t="s">
        <v>868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191">
        <f t="shared" si="29"/>
        <v>0</v>
      </c>
      <c r="P168" s="169"/>
      <c r="Q168" s="169">
        <f t="shared" si="30"/>
        <v>0</v>
      </c>
    </row>
    <row r="169" spans="1:17" ht="30">
      <c r="A169" s="351" t="s">
        <v>869</v>
      </c>
      <c r="B169" s="354" t="s">
        <v>870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191">
        <f t="shared" si="29"/>
        <v>0</v>
      </c>
      <c r="P169" s="169"/>
      <c r="Q169" s="169">
        <f t="shared" si="30"/>
        <v>0</v>
      </c>
    </row>
    <row r="170" spans="1:17" ht="30">
      <c r="A170" s="351" t="s">
        <v>871</v>
      </c>
      <c r="B170" s="354" t="s">
        <v>872</v>
      </c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191">
        <f t="shared" si="29"/>
        <v>0</v>
      </c>
      <c r="P170" s="169"/>
      <c r="Q170" s="169">
        <f t="shared" si="30"/>
        <v>0</v>
      </c>
    </row>
    <row r="171" spans="1:17" ht="15">
      <c r="A171" s="351" t="s">
        <v>873</v>
      </c>
      <c r="B171" s="354" t="s">
        <v>874</v>
      </c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191">
        <f t="shared" si="29"/>
        <v>0</v>
      </c>
      <c r="P171" s="169">
        <v>635</v>
      </c>
      <c r="Q171" s="169">
        <f t="shared" si="30"/>
        <v>-635</v>
      </c>
    </row>
    <row r="172" spans="1:17" ht="15">
      <c r="A172" s="358" t="s">
        <v>481</v>
      </c>
      <c r="B172" s="367" t="s">
        <v>482</v>
      </c>
      <c r="C172" s="191">
        <f>SUM(C167:C171)</f>
        <v>0</v>
      </c>
      <c r="D172" s="191">
        <f aca="true" t="shared" si="38" ref="D172:N172">SUM(D167:D171)</f>
        <v>0</v>
      </c>
      <c r="E172" s="191">
        <f t="shared" si="38"/>
        <v>0</v>
      </c>
      <c r="F172" s="191">
        <f t="shared" si="38"/>
        <v>0</v>
      </c>
      <c r="G172" s="191">
        <f t="shared" si="38"/>
        <v>0</v>
      </c>
      <c r="H172" s="191">
        <f t="shared" si="38"/>
        <v>0</v>
      </c>
      <c r="I172" s="191">
        <f t="shared" si="38"/>
        <v>0</v>
      </c>
      <c r="J172" s="191">
        <f t="shared" si="38"/>
        <v>0</v>
      </c>
      <c r="K172" s="191">
        <f t="shared" si="38"/>
        <v>0</v>
      </c>
      <c r="L172" s="191">
        <f t="shared" si="38"/>
        <v>0</v>
      </c>
      <c r="M172" s="191">
        <f t="shared" si="38"/>
        <v>0</v>
      </c>
      <c r="N172" s="191">
        <f t="shared" si="38"/>
        <v>0</v>
      </c>
      <c r="O172" s="191">
        <f t="shared" si="29"/>
        <v>0</v>
      </c>
      <c r="P172" s="169">
        <v>635</v>
      </c>
      <c r="Q172" s="169">
        <f t="shared" si="30"/>
        <v>-635</v>
      </c>
    </row>
    <row r="173" spans="1:17" ht="15">
      <c r="A173" s="360" t="s">
        <v>198</v>
      </c>
      <c r="B173" s="354" t="s">
        <v>875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191">
        <f t="shared" si="29"/>
        <v>0</v>
      </c>
      <c r="P173" s="169"/>
      <c r="Q173" s="169">
        <f t="shared" si="30"/>
        <v>0</v>
      </c>
    </row>
    <row r="174" spans="1:17" ht="15">
      <c r="A174" s="360" t="s">
        <v>197</v>
      </c>
      <c r="B174" s="354" t="s">
        <v>876</v>
      </c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191">
        <f t="shared" si="29"/>
        <v>0</v>
      </c>
      <c r="P174" s="169"/>
      <c r="Q174" s="169">
        <f t="shared" si="30"/>
        <v>0</v>
      </c>
    </row>
    <row r="175" spans="1:17" ht="15">
      <c r="A175" s="360" t="s">
        <v>877</v>
      </c>
      <c r="B175" s="354" t="s">
        <v>878</v>
      </c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191">
        <f t="shared" si="29"/>
        <v>0</v>
      </c>
      <c r="P175" s="169"/>
      <c r="Q175" s="169">
        <f t="shared" si="30"/>
        <v>0</v>
      </c>
    </row>
    <row r="176" spans="1:17" ht="15">
      <c r="A176" s="360" t="s">
        <v>200</v>
      </c>
      <c r="B176" s="354" t="s">
        <v>879</v>
      </c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191">
        <f t="shared" si="29"/>
        <v>0</v>
      </c>
      <c r="P176" s="169"/>
      <c r="Q176" s="169">
        <f t="shared" si="30"/>
        <v>0</v>
      </c>
    </row>
    <row r="177" spans="1:17" ht="15">
      <c r="A177" s="360" t="s">
        <v>880</v>
      </c>
      <c r="B177" s="354" t="s">
        <v>881</v>
      </c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191">
        <f t="shared" si="29"/>
        <v>0</v>
      </c>
      <c r="P177" s="169"/>
      <c r="Q177" s="169">
        <f t="shared" si="30"/>
        <v>0</v>
      </c>
    </row>
    <row r="178" spans="1:17" ht="15">
      <c r="A178" s="358" t="s">
        <v>483</v>
      </c>
      <c r="B178" s="367" t="s">
        <v>484</v>
      </c>
      <c r="C178" s="191">
        <f>SUM(C173:C177)</f>
        <v>0</v>
      </c>
      <c r="D178" s="191">
        <f aca="true" t="shared" si="39" ref="D178:N178">SUM(D173:D177)</f>
        <v>0</v>
      </c>
      <c r="E178" s="191">
        <f t="shared" si="39"/>
        <v>0</v>
      </c>
      <c r="F178" s="191">
        <f t="shared" si="39"/>
        <v>0</v>
      </c>
      <c r="G178" s="191">
        <f t="shared" si="39"/>
        <v>0</v>
      </c>
      <c r="H178" s="191">
        <f t="shared" si="39"/>
        <v>0</v>
      </c>
      <c r="I178" s="191">
        <f t="shared" si="39"/>
        <v>0</v>
      </c>
      <c r="J178" s="191">
        <f t="shared" si="39"/>
        <v>0</v>
      </c>
      <c r="K178" s="191">
        <f t="shared" si="39"/>
        <v>0</v>
      </c>
      <c r="L178" s="191">
        <f t="shared" si="39"/>
        <v>0</v>
      </c>
      <c r="M178" s="191">
        <f t="shared" si="39"/>
        <v>0</v>
      </c>
      <c r="N178" s="191">
        <f t="shared" si="39"/>
        <v>0</v>
      </c>
      <c r="O178" s="191">
        <f t="shared" si="29"/>
        <v>0</v>
      </c>
      <c r="P178" s="169"/>
      <c r="Q178" s="169">
        <f t="shared" si="30"/>
        <v>0</v>
      </c>
    </row>
    <row r="179" spans="1:17" ht="30">
      <c r="A179" s="360" t="s">
        <v>882</v>
      </c>
      <c r="B179" s="354" t="s">
        <v>883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191">
        <f t="shared" si="29"/>
        <v>0</v>
      </c>
      <c r="P179" s="169"/>
      <c r="Q179" s="169">
        <f t="shared" si="30"/>
        <v>0</v>
      </c>
    </row>
    <row r="180" spans="1:17" ht="30">
      <c r="A180" s="351" t="s">
        <v>884</v>
      </c>
      <c r="B180" s="354" t="s">
        <v>885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191">
        <f t="shared" si="29"/>
        <v>0</v>
      </c>
      <c r="P180" s="169"/>
      <c r="Q180" s="169">
        <f t="shared" si="30"/>
        <v>0</v>
      </c>
    </row>
    <row r="181" spans="1:17" ht="15">
      <c r="A181" s="360" t="s">
        <v>886</v>
      </c>
      <c r="B181" s="354" t="s">
        <v>887</v>
      </c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191">
        <f t="shared" si="29"/>
        <v>0</v>
      </c>
      <c r="P181" s="169"/>
      <c r="Q181" s="169">
        <f t="shared" si="30"/>
        <v>0</v>
      </c>
    </row>
    <row r="182" spans="1:17" ht="15">
      <c r="A182" s="358" t="s">
        <v>485</v>
      </c>
      <c r="B182" s="367" t="s">
        <v>486</v>
      </c>
      <c r="C182" s="191">
        <f>SUM(C179:C181)</f>
        <v>0</v>
      </c>
      <c r="D182" s="191">
        <f aca="true" t="shared" si="40" ref="D182:N182">SUM(D179:D181)</f>
        <v>0</v>
      </c>
      <c r="E182" s="191">
        <f t="shared" si="40"/>
        <v>0</v>
      </c>
      <c r="F182" s="191">
        <f t="shared" si="40"/>
        <v>0</v>
      </c>
      <c r="G182" s="191">
        <f t="shared" si="40"/>
        <v>0</v>
      </c>
      <c r="H182" s="191">
        <f t="shared" si="40"/>
        <v>0</v>
      </c>
      <c r="I182" s="191">
        <f t="shared" si="40"/>
        <v>0</v>
      </c>
      <c r="J182" s="191">
        <f t="shared" si="40"/>
        <v>0</v>
      </c>
      <c r="K182" s="191">
        <f t="shared" si="40"/>
        <v>0</v>
      </c>
      <c r="L182" s="191">
        <f t="shared" si="40"/>
        <v>0</v>
      </c>
      <c r="M182" s="191">
        <f t="shared" si="40"/>
        <v>0</v>
      </c>
      <c r="N182" s="191">
        <f t="shared" si="40"/>
        <v>0</v>
      </c>
      <c r="O182" s="191">
        <f t="shared" si="29"/>
        <v>0</v>
      </c>
      <c r="P182" s="169"/>
      <c r="Q182" s="169">
        <f t="shared" si="30"/>
        <v>0</v>
      </c>
    </row>
    <row r="183" spans="1:17" ht="15.75">
      <c r="A183" s="365" t="s">
        <v>888</v>
      </c>
      <c r="B183" s="379"/>
      <c r="C183" s="191">
        <f>C182+C178+C172</f>
        <v>0</v>
      </c>
      <c r="D183" s="191">
        <f aca="true" t="shared" si="41" ref="D183:N183">D182+D178+D172</f>
        <v>0</v>
      </c>
      <c r="E183" s="191">
        <f t="shared" si="41"/>
        <v>0</v>
      </c>
      <c r="F183" s="191">
        <f t="shared" si="41"/>
        <v>0</v>
      </c>
      <c r="G183" s="191">
        <f t="shared" si="41"/>
        <v>0</v>
      </c>
      <c r="H183" s="191">
        <f t="shared" si="41"/>
        <v>0</v>
      </c>
      <c r="I183" s="191">
        <f t="shared" si="41"/>
        <v>0</v>
      </c>
      <c r="J183" s="191">
        <f t="shared" si="41"/>
        <v>0</v>
      </c>
      <c r="K183" s="191">
        <f t="shared" si="41"/>
        <v>0</v>
      </c>
      <c r="L183" s="191">
        <f t="shared" si="41"/>
        <v>0</v>
      </c>
      <c r="M183" s="191">
        <f t="shared" si="41"/>
        <v>0</v>
      </c>
      <c r="N183" s="191">
        <f t="shared" si="41"/>
        <v>0</v>
      </c>
      <c r="O183" s="191">
        <f t="shared" si="29"/>
        <v>0</v>
      </c>
      <c r="P183" s="169">
        <v>635</v>
      </c>
      <c r="Q183" s="169">
        <f t="shared" si="30"/>
        <v>-635</v>
      </c>
    </row>
    <row r="184" spans="1:17" ht="15.75">
      <c r="A184" s="380" t="s">
        <v>487</v>
      </c>
      <c r="B184" s="368" t="s">
        <v>488</v>
      </c>
      <c r="C184" s="191">
        <f>C183+C166</f>
        <v>0</v>
      </c>
      <c r="D184" s="191">
        <f aca="true" t="shared" si="42" ref="D184:N184">D183+D166</f>
        <v>0</v>
      </c>
      <c r="E184" s="191">
        <f t="shared" si="42"/>
        <v>0</v>
      </c>
      <c r="F184" s="191">
        <f t="shared" si="42"/>
        <v>0</v>
      </c>
      <c r="G184" s="191">
        <f t="shared" si="42"/>
        <v>0</v>
      </c>
      <c r="H184" s="191">
        <f t="shared" si="42"/>
        <v>0</v>
      </c>
      <c r="I184" s="191">
        <f t="shared" si="42"/>
        <v>0</v>
      </c>
      <c r="J184" s="191">
        <f t="shared" si="42"/>
        <v>0</v>
      </c>
      <c r="K184" s="191">
        <f t="shared" si="42"/>
        <v>0</v>
      </c>
      <c r="L184" s="191">
        <f t="shared" si="42"/>
        <v>0</v>
      </c>
      <c r="M184" s="191">
        <f t="shared" si="42"/>
        <v>0</v>
      </c>
      <c r="N184" s="191">
        <f t="shared" si="42"/>
        <v>0</v>
      </c>
      <c r="O184" s="191">
        <f t="shared" si="29"/>
        <v>0</v>
      </c>
      <c r="P184" s="169">
        <v>635</v>
      </c>
      <c r="Q184" s="169">
        <f t="shared" si="30"/>
        <v>-635</v>
      </c>
    </row>
    <row r="185" spans="1:17" ht="15.75">
      <c r="A185" s="381" t="s">
        <v>889</v>
      </c>
      <c r="B185" s="382"/>
      <c r="C185" s="191">
        <f>C166-C74</f>
        <v>-3145000</v>
      </c>
      <c r="D185" s="191">
        <f aca="true" t="shared" si="43" ref="D185:N185">D166-D74</f>
        <v>-3096000</v>
      </c>
      <c r="E185" s="191">
        <f t="shared" si="43"/>
        <v>-4420000</v>
      </c>
      <c r="F185" s="191">
        <f t="shared" si="43"/>
        <v>-3317000</v>
      </c>
      <c r="G185" s="191">
        <f t="shared" si="43"/>
        <v>-3335000</v>
      </c>
      <c r="H185" s="191">
        <f t="shared" si="43"/>
        <v>-3494000</v>
      </c>
      <c r="I185" s="191">
        <f t="shared" si="43"/>
        <v>-3128000</v>
      </c>
      <c r="J185" s="191">
        <f t="shared" si="43"/>
        <v>-3133000</v>
      </c>
      <c r="K185" s="191">
        <f t="shared" si="43"/>
        <v>-3395000</v>
      </c>
      <c r="L185" s="191">
        <f t="shared" si="43"/>
        <v>-3098000</v>
      </c>
      <c r="M185" s="191">
        <f t="shared" si="43"/>
        <v>-3309000</v>
      </c>
      <c r="N185" s="191">
        <f t="shared" si="43"/>
        <v>-3308000</v>
      </c>
      <c r="O185" s="191">
        <f t="shared" si="29"/>
        <v>-40178000</v>
      </c>
      <c r="P185" s="169">
        <v>-32747</v>
      </c>
      <c r="Q185" s="169">
        <f t="shared" si="30"/>
        <v>-40145253</v>
      </c>
    </row>
    <row r="186" spans="1:17" ht="15.75">
      <c r="A186" s="381" t="s">
        <v>890</v>
      </c>
      <c r="B186" s="382"/>
      <c r="C186" s="191">
        <f>C183-C97</f>
        <v>0</v>
      </c>
      <c r="D186" s="191">
        <f aca="true" t="shared" si="44" ref="D186:N186">D183-D97</f>
        <v>0</v>
      </c>
      <c r="E186" s="191">
        <f t="shared" si="44"/>
        <v>0</v>
      </c>
      <c r="F186" s="191">
        <f t="shared" si="44"/>
        <v>0</v>
      </c>
      <c r="G186" s="191">
        <f t="shared" si="44"/>
        <v>0</v>
      </c>
      <c r="H186" s="191">
        <f t="shared" si="44"/>
        <v>0</v>
      </c>
      <c r="I186" s="191">
        <f t="shared" si="44"/>
        <v>0</v>
      </c>
      <c r="J186" s="191">
        <f t="shared" si="44"/>
        <v>0</v>
      </c>
      <c r="K186" s="191">
        <f t="shared" si="44"/>
        <v>0</v>
      </c>
      <c r="L186" s="191">
        <f t="shared" si="44"/>
        <v>0</v>
      </c>
      <c r="M186" s="191">
        <f t="shared" si="44"/>
        <v>0</v>
      </c>
      <c r="N186" s="191">
        <f t="shared" si="44"/>
        <v>0</v>
      </c>
      <c r="O186" s="191">
        <f t="shared" si="29"/>
        <v>0</v>
      </c>
      <c r="P186" s="169"/>
      <c r="Q186" s="169">
        <f t="shared" si="30"/>
        <v>0</v>
      </c>
    </row>
    <row r="187" spans="1:17" ht="15">
      <c r="A187" s="371" t="s">
        <v>891</v>
      </c>
      <c r="B187" s="351" t="s">
        <v>892</v>
      </c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191">
        <f t="shared" si="29"/>
        <v>0</v>
      </c>
      <c r="P187" s="169"/>
      <c r="Q187" s="169">
        <f t="shared" si="30"/>
        <v>0</v>
      </c>
    </row>
    <row r="188" spans="1:17" ht="15">
      <c r="A188" s="360" t="s">
        <v>893</v>
      </c>
      <c r="B188" s="351" t="s">
        <v>894</v>
      </c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191">
        <f t="shared" si="29"/>
        <v>0</v>
      </c>
      <c r="P188" s="169"/>
      <c r="Q188" s="169">
        <f t="shared" si="30"/>
        <v>0</v>
      </c>
    </row>
    <row r="189" spans="1:17" ht="15">
      <c r="A189" s="371" t="s">
        <v>895</v>
      </c>
      <c r="B189" s="351" t="s">
        <v>896</v>
      </c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191">
        <f t="shared" si="29"/>
        <v>0</v>
      </c>
      <c r="P189" s="169"/>
      <c r="Q189" s="169">
        <f t="shared" si="30"/>
        <v>0</v>
      </c>
    </row>
    <row r="190" spans="1:17" ht="15">
      <c r="A190" s="370" t="s">
        <v>491</v>
      </c>
      <c r="B190" s="355" t="s">
        <v>492</v>
      </c>
      <c r="C190" s="191">
        <f>SUM(C187:C189)</f>
        <v>0</v>
      </c>
      <c r="D190" s="191">
        <f aca="true" t="shared" si="45" ref="D190:N190">SUM(D187:D189)</f>
        <v>0</v>
      </c>
      <c r="E190" s="191">
        <f t="shared" si="45"/>
        <v>0</v>
      </c>
      <c r="F190" s="191">
        <f t="shared" si="45"/>
        <v>0</v>
      </c>
      <c r="G190" s="191">
        <f t="shared" si="45"/>
        <v>0</v>
      </c>
      <c r="H190" s="191">
        <f t="shared" si="45"/>
        <v>0</v>
      </c>
      <c r="I190" s="191">
        <f t="shared" si="45"/>
        <v>0</v>
      </c>
      <c r="J190" s="191">
        <f t="shared" si="45"/>
        <v>0</v>
      </c>
      <c r="K190" s="191">
        <f t="shared" si="45"/>
        <v>0</v>
      </c>
      <c r="L190" s="191">
        <f t="shared" si="45"/>
        <v>0</v>
      </c>
      <c r="M190" s="191">
        <f t="shared" si="45"/>
        <v>0</v>
      </c>
      <c r="N190" s="191">
        <f t="shared" si="45"/>
        <v>0</v>
      </c>
      <c r="O190" s="191">
        <f t="shared" si="29"/>
        <v>0</v>
      </c>
      <c r="P190" s="169"/>
      <c r="Q190" s="169">
        <f t="shared" si="30"/>
        <v>0</v>
      </c>
    </row>
    <row r="191" spans="1:17" ht="15">
      <c r="A191" s="360" t="s">
        <v>897</v>
      </c>
      <c r="B191" s="351" t="s">
        <v>898</v>
      </c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191">
        <f t="shared" si="29"/>
        <v>0</v>
      </c>
      <c r="P191" s="169"/>
      <c r="Q191" s="169">
        <f t="shared" si="30"/>
        <v>0</v>
      </c>
    </row>
    <row r="192" spans="1:17" ht="15">
      <c r="A192" s="371" t="s">
        <v>899</v>
      </c>
      <c r="B192" s="351" t="s">
        <v>900</v>
      </c>
      <c r="C192" s="201"/>
      <c r="D192" s="201"/>
      <c r="E192" s="201"/>
      <c r="F192" s="201"/>
      <c r="G192" s="201"/>
      <c r="H192" s="201"/>
      <c r="I192" s="201"/>
      <c r="J192" s="201"/>
      <c r="K192" s="201"/>
      <c r="L192" s="201"/>
      <c r="M192" s="201"/>
      <c r="N192" s="201"/>
      <c r="O192" s="191">
        <f t="shared" si="29"/>
        <v>0</v>
      </c>
      <c r="P192" s="169"/>
      <c r="Q192" s="169">
        <f t="shared" si="30"/>
        <v>0</v>
      </c>
    </row>
    <row r="193" spans="1:17" ht="15">
      <c r="A193" s="360" t="s">
        <v>901</v>
      </c>
      <c r="B193" s="351" t="s">
        <v>902</v>
      </c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191">
        <f t="shared" si="29"/>
        <v>0</v>
      </c>
      <c r="P193" s="169"/>
      <c r="Q193" s="169">
        <f t="shared" si="30"/>
        <v>0</v>
      </c>
    </row>
    <row r="194" spans="1:17" ht="15">
      <c r="A194" s="371" t="s">
        <v>903</v>
      </c>
      <c r="B194" s="351" t="s">
        <v>904</v>
      </c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191">
        <f t="shared" si="29"/>
        <v>0</v>
      </c>
      <c r="P194" s="169"/>
      <c r="Q194" s="169">
        <f t="shared" si="30"/>
        <v>0</v>
      </c>
    </row>
    <row r="195" spans="1:17" ht="15">
      <c r="A195" s="372" t="s">
        <v>493</v>
      </c>
      <c r="B195" s="355" t="s">
        <v>494</v>
      </c>
      <c r="C195" s="191">
        <f>SUM(C191:C194)</f>
        <v>0</v>
      </c>
      <c r="D195" s="191">
        <f aca="true" t="shared" si="46" ref="D195:N195">SUM(D191:D194)</f>
        <v>0</v>
      </c>
      <c r="E195" s="191">
        <f t="shared" si="46"/>
        <v>0</v>
      </c>
      <c r="F195" s="191">
        <f t="shared" si="46"/>
        <v>0</v>
      </c>
      <c r="G195" s="191">
        <f t="shared" si="46"/>
        <v>0</v>
      </c>
      <c r="H195" s="191">
        <f t="shared" si="46"/>
        <v>0</v>
      </c>
      <c r="I195" s="191">
        <f t="shared" si="46"/>
        <v>0</v>
      </c>
      <c r="J195" s="191">
        <f t="shared" si="46"/>
        <v>0</v>
      </c>
      <c r="K195" s="191">
        <f t="shared" si="46"/>
        <v>0</v>
      </c>
      <c r="L195" s="191">
        <f t="shared" si="46"/>
        <v>0</v>
      </c>
      <c r="M195" s="191">
        <f t="shared" si="46"/>
        <v>0</v>
      </c>
      <c r="N195" s="191">
        <f t="shared" si="46"/>
        <v>0</v>
      </c>
      <c r="O195" s="191">
        <f t="shared" si="29"/>
        <v>0</v>
      </c>
      <c r="P195" s="169"/>
      <c r="Q195" s="169">
        <f t="shared" si="30"/>
        <v>0</v>
      </c>
    </row>
    <row r="196" spans="1:17" ht="15">
      <c r="A196" s="351" t="s">
        <v>495</v>
      </c>
      <c r="B196" s="351" t="s">
        <v>496</v>
      </c>
      <c r="C196" s="201"/>
      <c r="D196" s="201"/>
      <c r="E196" s="201"/>
      <c r="F196" s="201"/>
      <c r="G196" s="201"/>
      <c r="H196" s="201"/>
      <c r="I196" s="201"/>
      <c r="J196" s="201"/>
      <c r="K196" s="201"/>
      <c r="L196" s="201"/>
      <c r="M196" s="201"/>
      <c r="N196" s="201"/>
      <c r="O196" s="191">
        <f t="shared" si="29"/>
        <v>0</v>
      </c>
      <c r="P196" s="169"/>
      <c r="Q196" s="169">
        <f t="shared" si="30"/>
        <v>0</v>
      </c>
    </row>
    <row r="197" spans="1:17" ht="15">
      <c r="A197" s="351" t="s">
        <v>497</v>
      </c>
      <c r="B197" s="351" t="s">
        <v>496</v>
      </c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191">
        <f t="shared" si="29"/>
        <v>0</v>
      </c>
      <c r="P197" s="169"/>
      <c r="Q197" s="169">
        <f t="shared" si="30"/>
        <v>0</v>
      </c>
    </row>
    <row r="198" spans="1:17" ht="15">
      <c r="A198" s="351" t="s">
        <v>498</v>
      </c>
      <c r="B198" s="351" t="s">
        <v>499</v>
      </c>
      <c r="C198" s="201"/>
      <c r="D198" s="201"/>
      <c r="E198" s="201"/>
      <c r="F198" s="201"/>
      <c r="G198" s="201"/>
      <c r="H198" s="201"/>
      <c r="I198" s="201"/>
      <c r="J198" s="201"/>
      <c r="K198" s="201"/>
      <c r="L198" s="201"/>
      <c r="M198" s="201"/>
      <c r="N198" s="201"/>
      <c r="O198" s="191">
        <f t="shared" si="29"/>
        <v>0</v>
      </c>
      <c r="P198" s="169"/>
      <c r="Q198" s="169">
        <f t="shared" si="30"/>
        <v>0</v>
      </c>
    </row>
    <row r="199" spans="1:17" ht="15">
      <c r="A199" s="351" t="s">
        <v>500</v>
      </c>
      <c r="B199" s="351" t="s">
        <v>499</v>
      </c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191">
        <f aca="true" t="shared" si="47" ref="O199:O214">SUM(C199:N199)</f>
        <v>0</v>
      </c>
      <c r="P199" s="169"/>
      <c r="Q199" s="169">
        <f aca="true" t="shared" si="48" ref="Q199:Q214">O199-P199</f>
        <v>0</v>
      </c>
    </row>
    <row r="200" spans="1:17" ht="15">
      <c r="A200" s="355" t="s">
        <v>501</v>
      </c>
      <c r="B200" s="355" t="s">
        <v>502</v>
      </c>
      <c r="C200" s="191">
        <f>SUM(C196:C199)</f>
        <v>0</v>
      </c>
      <c r="D200" s="191">
        <f aca="true" t="shared" si="49" ref="D200:N200">SUM(D196:D199)</f>
        <v>0</v>
      </c>
      <c r="E200" s="191">
        <f t="shared" si="49"/>
        <v>0</v>
      </c>
      <c r="F200" s="191">
        <f t="shared" si="49"/>
        <v>0</v>
      </c>
      <c r="G200" s="191">
        <f t="shared" si="49"/>
        <v>0</v>
      </c>
      <c r="H200" s="191">
        <f t="shared" si="49"/>
        <v>0</v>
      </c>
      <c r="I200" s="191">
        <f t="shared" si="49"/>
        <v>0</v>
      </c>
      <c r="J200" s="191">
        <f t="shared" si="49"/>
        <v>0</v>
      </c>
      <c r="K200" s="191">
        <f t="shared" si="49"/>
        <v>0</v>
      </c>
      <c r="L200" s="191">
        <f t="shared" si="49"/>
        <v>0</v>
      </c>
      <c r="M200" s="191">
        <f t="shared" si="49"/>
        <v>0</v>
      </c>
      <c r="N200" s="191">
        <f t="shared" si="49"/>
        <v>0</v>
      </c>
      <c r="O200" s="191">
        <f t="shared" si="47"/>
        <v>0</v>
      </c>
      <c r="P200" s="169"/>
      <c r="Q200" s="169">
        <f t="shared" si="48"/>
        <v>0</v>
      </c>
    </row>
    <row r="201" spans="1:17" ht="15">
      <c r="A201" s="371" t="s">
        <v>905</v>
      </c>
      <c r="B201" s="351" t="s">
        <v>906</v>
      </c>
      <c r="C201" s="2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191">
        <f t="shared" si="47"/>
        <v>0</v>
      </c>
      <c r="P201" s="169"/>
      <c r="Q201" s="169">
        <f t="shared" si="48"/>
        <v>0</v>
      </c>
    </row>
    <row r="202" spans="1:17" ht="15">
      <c r="A202" s="371" t="s">
        <v>907</v>
      </c>
      <c r="B202" s="351" t="s">
        <v>908</v>
      </c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191">
        <f t="shared" si="47"/>
        <v>0</v>
      </c>
      <c r="P202" s="169"/>
      <c r="Q202" s="169">
        <f t="shared" si="48"/>
        <v>0</v>
      </c>
    </row>
    <row r="203" spans="1:17" ht="15">
      <c r="A203" s="371" t="s">
        <v>909</v>
      </c>
      <c r="B203" s="351" t="s">
        <v>910</v>
      </c>
      <c r="C203" s="201">
        <v>3145000</v>
      </c>
      <c r="D203" s="201">
        <v>3096000</v>
      </c>
      <c r="E203" s="201">
        <v>4420000</v>
      </c>
      <c r="F203" s="201">
        <v>3317000</v>
      </c>
      <c r="G203" s="201">
        <v>3335000</v>
      </c>
      <c r="H203" s="201">
        <v>3494000</v>
      </c>
      <c r="I203" s="201">
        <v>3128000</v>
      </c>
      <c r="J203" s="201">
        <v>3133000</v>
      </c>
      <c r="K203" s="201">
        <v>3395000</v>
      </c>
      <c r="L203" s="201">
        <v>3098000</v>
      </c>
      <c r="M203" s="201">
        <v>3309000</v>
      </c>
      <c r="N203" s="201">
        <v>3308000</v>
      </c>
      <c r="O203" s="191">
        <f t="shared" si="47"/>
        <v>40178000</v>
      </c>
      <c r="P203" s="169">
        <v>32747</v>
      </c>
      <c r="Q203" s="169">
        <f t="shared" si="48"/>
        <v>40145253</v>
      </c>
    </row>
    <row r="204" spans="1:17" ht="15">
      <c r="A204" s="371" t="s">
        <v>911</v>
      </c>
      <c r="B204" s="351" t="s">
        <v>912</v>
      </c>
      <c r="C204" s="201"/>
      <c r="D204" s="201"/>
      <c r="E204" s="201"/>
      <c r="F204" s="201"/>
      <c r="G204" s="201"/>
      <c r="H204" s="201"/>
      <c r="I204" s="201"/>
      <c r="J204" s="201"/>
      <c r="K204" s="201"/>
      <c r="L204" s="201"/>
      <c r="M204" s="201"/>
      <c r="N204" s="201"/>
      <c r="O204" s="191">
        <f t="shared" si="47"/>
        <v>0</v>
      </c>
      <c r="P204" s="169"/>
      <c r="Q204" s="169">
        <f t="shared" si="48"/>
        <v>0</v>
      </c>
    </row>
    <row r="205" spans="1:17" ht="15">
      <c r="A205" s="360" t="s">
        <v>913</v>
      </c>
      <c r="B205" s="351" t="s">
        <v>914</v>
      </c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191">
        <f t="shared" si="47"/>
        <v>0</v>
      </c>
      <c r="P205" s="169"/>
      <c r="Q205" s="169">
        <f t="shared" si="48"/>
        <v>0</v>
      </c>
    </row>
    <row r="206" spans="1:17" ht="15">
      <c r="A206" s="370" t="s">
        <v>503</v>
      </c>
      <c r="B206" s="355" t="s">
        <v>504</v>
      </c>
      <c r="C206" s="191">
        <f>C205+C204+C203+C202+C201+C200+C195+C190</f>
        <v>3145000</v>
      </c>
      <c r="D206" s="191">
        <f aca="true" t="shared" si="50" ref="D206:N206">D205+D204+D203+D202+D201+D200+D195+D190</f>
        <v>3096000</v>
      </c>
      <c r="E206" s="191">
        <f t="shared" si="50"/>
        <v>4420000</v>
      </c>
      <c r="F206" s="191">
        <f t="shared" si="50"/>
        <v>3317000</v>
      </c>
      <c r="G206" s="191">
        <f t="shared" si="50"/>
        <v>3335000</v>
      </c>
      <c r="H206" s="191">
        <f t="shared" si="50"/>
        <v>3494000</v>
      </c>
      <c r="I206" s="191">
        <f t="shared" si="50"/>
        <v>3128000</v>
      </c>
      <c r="J206" s="191">
        <f t="shared" si="50"/>
        <v>3133000</v>
      </c>
      <c r="K206" s="191">
        <f t="shared" si="50"/>
        <v>3395000</v>
      </c>
      <c r="L206" s="191">
        <f t="shared" si="50"/>
        <v>3098000</v>
      </c>
      <c r="M206" s="191">
        <f t="shared" si="50"/>
        <v>3309000</v>
      </c>
      <c r="N206" s="191">
        <f t="shared" si="50"/>
        <v>3308000</v>
      </c>
      <c r="O206" s="191">
        <f t="shared" si="47"/>
        <v>40178000</v>
      </c>
      <c r="P206" s="169">
        <v>32747</v>
      </c>
      <c r="Q206" s="169">
        <f t="shared" si="48"/>
        <v>40145253</v>
      </c>
    </row>
    <row r="207" spans="1:17" ht="15">
      <c r="A207" s="360" t="s">
        <v>915</v>
      </c>
      <c r="B207" s="351" t="s">
        <v>916</v>
      </c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191">
        <f t="shared" si="47"/>
        <v>0</v>
      </c>
      <c r="P207" s="169"/>
      <c r="Q207" s="169">
        <f t="shared" si="48"/>
        <v>0</v>
      </c>
    </row>
    <row r="208" spans="1:17" ht="15">
      <c r="A208" s="360" t="s">
        <v>917</v>
      </c>
      <c r="B208" s="351" t="s">
        <v>918</v>
      </c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201"/>
      <c r="O208" s="191">
        <f t="shared" si="47"/>
        <v>0</v>
      </c>
      <c r="P208" s="169"/>
      <c r="Q208" s="169">
        <f t="shared" si="48"/>
        <v>0</v>
      </c>
    </row>
    <row r="209" spans="1:17" ht="15">
      <c r="A209" s="371" t="s">
        <v>919</v>
      </c>
      <c r="B209" s="351" t="s">
        <v>920</v>
      </c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191">
        <f t="shared" si="47"/>
        <v>0</v>
      </c>
      <c r="P209" s="169"/>
      <c r="Q209" s="169">
        <f t="shared" si="48"/>
        <v>0</v>
      </c>
    </row>
    <row r="210" spans="1:17" ht="15">
      <c r="A210" s="371" t="s">
        <v>921</v>
      </c>
      <c r="B210" s="351" t="s">
        <v>922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191">
        <f t="shared" si="47"/>
        <v>0</v>
      </c>
      <c r="P210" s="169"/>
      <c r="Q210" s="169">
        <f t="shared" si="48"/>
        <v>0</v>
      </c>
    </row>
    <row r="211" spans="1:17" ht="15">
      <c r="A211" s="372" t="s">
        <v>505</v>
      </c>
      <c r="B211" s="355" t="s">
        <v>506</v>
      </c>
      <c r="C211" s="191">
        <f>SUM(C207:C210)</f>
        <v>0</v>
      </c>
      <c r="D211" s="191">
        <f aca="true" t="shared" si="51" ref="D211:N211">SUM(D207:D210)</f>
        <v>0</v>
      </c>
      <c r="E211" s="191">
        <f t="shared" si="51"/>
        <v>0</v>
      </c>
      <c r="F211" s="191">
        <f t="shared" si="51"/>
        <v>0</v>
      </c>
      <c r="G211" s="191">
        <f t="shared" si="51"/>
        <v>0</v>
      </c>
      <c r="H211" s="191">
        <f t="shared" si="51"/>
        <v>0</v>
      </c>
      <c r="I211" s="191">
        <f t="shared" si="51"/>
        <v>0</v>
      </c>
      <c r="J211" s="191">
        <f t="shared" si="51"/>
        <v>0</v>
      </c>
      <c r="K211" s="191">
        <f t="shared" si="51"/>
        <v>0</v>
      </c>
      <c r="L211" s="191">
        <f t="shared" si="51"/>
        <v>0</v>
      </c>
      <c r="M211" s="191">
        <f t="shared" si="51"/>
        <v>0</v>
      </c>
      <c r="N211" s="191">
        <f t="shared" si="51"/>
        <v>0</v>
      </c>
      <c r="O211" s="191">
        <f t="shared" si="47"/>
        <v>0</v>
      </c>
      <c r="P211" s="169"/>
      <c r="Q211" s="169">
        <f t="shared" si="48"/>
        <v>0</v>
      </c>
    </row>
    <row r="212" spans="1:17" ht="15">
      <c r="A212" s="370" t="s">
        <v>169</v>
      </c>
      <c r="B212" s="355" t="s">
        <v>507</v>
      </c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191">
        <f t="shared" si="47"/>
        <v>0</v>
      </c>
      <c r="P212" s="169"/>
      <c r="Q212" s="169">
        <f t="shared" si="48"/>
        <v>0</v>
      </c>
    </row>
    <row r="213" spans="1:17" ht="15.75">
      <c r="A213" s="374" t="s">
        <v>121</v>
      </c>
      <c r="B213" s="375" t="s">
        <v>508</v>
      </c>
      <c r="C213" s="191">
        <f>C212+C211+C206</f>
        <v>3145000</v>
      </c>
      <c r="D213" s="191">
        <f aca="true" t="shared" si="52" ref="D213:N213">D212+D211+D206</f>
        <v>3096000</v>
      </c>
      <c r="E213" s="191">
        <f t="shared" si="52"/>
        <v>4420000</v>
      </c>
      <c r="F213" s="191">
        <f t="shared" si="52"/>
        <v>3317000</v>
      </c>
      <c r="G213" s="191">
        <f t="shared" si="52"/>
        <v>3335000</v>
      </c>
      <c r="H213" s="191">
        <f t="shared" si="52"/>
        <v>3494000</v>
      </c>
      <c r="I213" s="191">
        <f t="shared" si="52"/>
        <v>3128000</v>
      </c>
      <c r="J213" s="191">
        <f t="shared" si="52"/>
        <v>3133000</v>
      </c>
      <c r="K213" s="191">
        <f t="shared" si="52"/>
        <v>3395000</v>
      </c>
      <c r="L213" s="191">
        <f t="shared" si="52"/>
        <v>3098000</v>
      </c>
      <c r="M213" s="191">
        <f t="shared" si="52"/>
        <v>3309000</v>
      </c>
      <c r="N213" s="191">
        <f t="shared" si="52"/>
        <v>3308000</v>
      </c>
      <c r="O213" s="191">
        <f t="shared" si="47"/>
        <v>40178000</v>
      </c>
      <c r="P213" s="169">
        <v>32747</v>
      </c>
      <c r="Q213" s="169">
        <f t="shared" si="48"/>
        <v>40145253</v>
      </c>
    </row>
    <row r="214" spans="1:17" ht="15.75">
      <c r="A214" s="376" t="s">
        <v>923</v>
      </c>
      <c r="B214" s="377"/>
      <c r="C214" s="191">
        <f>C213+C184</f>
        <v>3145000</v>
      </c>
      <c r="D214" s="191">
        <f aca="true" t="shared" si="53" ref="D214:N214">D213+D184</f>
        <v>3096000</v>
      </c>
      <c r="E214" s="191">
        <f t="shared" si="53"/>
        <v>4420000</v>
      </c>
      <c r="F214" s="191">
        <f t="shared" si="53"/>
        <v>3317000</v>
      </c>
      <c r="G214" s="191">
        <f t="shared" si="53"/>
        <v>3335000</v>
      </c>
      <c r="H214" s="191">
        <f t="shared" si="53"/>
        <v>3494000</v>
      </c>
      <c r="I214" s="191">
        <f t="shared" si="53"/>
        <v>3128000</v>
      </c>
      <c r="J214" s="191">
        <f t="shared" si="53"/>
        <v>3133000</v>
      </c>
      <c r="K214" s="191">
        <f t="shared" si="53"/>
        <v>3395000</v>
      </c>
      <c r="L214" s="191">
        <f t="shared" si="53"/>
        <v>3098000</v>
      </c>
      <c r="M214" s="191">
        <f t="shared" si="53"/>
        <v>3309000</v>
      </c>
      <c r="N214" s="191">
        <f t="shared" si="53"/>
        <v>3308000</v>
      </c>
      <c r="O214" s="191">
        <f t="shared" si="47"/>
        <v>40178000</v>
      </c>
      <c r="P214" s="169">
        <v>33382</v>
      </c>
      <c r="Q214" s="169">
        <f t="shared" si="48"/>
        <v>40144618</v>
      </c>
    </row>
    <row r="215" spans="2:17" ht="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240"/>
      <c r="P215" s="169"/>
      <c r="Q215" s="169"/>
    </row>
    <row r="216" spans="2:17" ht="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240"/>
      <c r="P216" s="169"/>
      <c r="Q216" s="169"/>
    </row>
    <row r="217" spans="2:17" ht="1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240"/>
      <c r="P217" s="169"/>
      <c r="Q217" s="169"/>
    </row>
    <row r="218" spans="2:17" ht="1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240"/>
      <c r="P218" s="169"/>
      <c r="Q218" s="169"/>
    </row>
    <row r="219" spans="2:17" ht="1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240"/>
      <c r="P219" s="169"/>
      <c r="Q219" s="169"/>
    </row>
    <row r="220" spans="2:17" ht="1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240"/>
      <c r="P220" s="169"/>
      <c r="Q220" s="169"/>
    </row>
    <row r="221" spans="2:17" ht="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240"/>
      <c r="P221" s="169"/>
      <c r="Q221" s="169"/>
    </row>
    <row r="222" spans="2:17" ht="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240"/>
      <c r="P222" s="169"/>
      <c r="Q222" s="169"/>
    </row>
    <row r="223" spans="2:17" ht="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240"/>
      <c r="P223" s="169"/>
      <c r="Q223" s="169"/>
    </row>
    <row r="224" spans="2:17" ht="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240"/>
      <c r="P224" s="169"/>
      <c r="Q224" s="169"/>
    </row>
    <row r="225" spans="2:17" ht="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240"/>
      <c r="P225" s="169"/>
      <c r="Q225" s="169"/>
    </row>
    <row r="226" spans="2:17" ht="1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240"/>
      <c r="P226" s="169"/>
      <c r="Q226" s="169"/>
    </row>
    <row r="227" spans="2:17" ht="1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240"/>
      <c r="P227" s="169"/>
      <c r="Q227" s="169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headerFooter>
    <oddHeader>&amp;C26. melléklet a  6/2019. (V.31.)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7"/>
  <sheetViews>
    <sheetView view="pageLayout" workbookViewId="0" topLeftCell="A1">
      <selection activeCell="I57" sqref="A1:I57"/>
    </sheetView>
  </sheetViews>
  <sheetFormatPr defaultColWidth="9.140625" defaultRowHeight="12.75"/>
  <cols>
    <col min="1" max="1" width="74.421875" style="18" customWidth="1"/>
    <col min="2" max="2" width="9.140625" style="18" customWidth="1"/>
    <col min="3" max="3" width="13.8515625" style="79" customWidth="1"/>
    <col min="4" max="4" width="12.140625" style="79" customWidth="1"/>
    <col min="5" max="5" width="13.421875" style="79" customWidth="1"/>
    <col min="6" max="6" width="10.8515625" style="79" customWidth="1"/>
    <col min="7" max="7" width="11.28125" style="79" customWidth="1"/>
    <col min="8" max="8" width="10.8515625" style="79" customWidth="1"/>
    <col min="9" max="9" width="13.421875" style="79" customWidth="1"/>
    <col min="10" max="16384" width="9.140625" style="18" customWidth="1"/>
  </cols>
  <sheetData>
    <row r="1" spans="1:6" ht="12.75">
      <c r="A1" s="209"/>
      <c r="B1" s="210"/>
      <c r="C1" s="258"/>
      <c r="D1" s="258"/>
      <c r="E1" s="258"/>
      <c r="F1" s="258"/>
    </row>
    <row r="2" spans="1:9" ht="30" customHeight="1">
      <c r="A2" s="445" t="s">
        <v>944</v>
      </c>
      <c r="B2" s="446"/>
      <c r="C2" s="446"/>
      <c r="D2" s="446"/>
      <c r="E2" s="446"/>
      <c r="F2" s="446"/>
      <c r="G2" s="446"/>
      <c r="H2" s="446"/>
      <c r="I2" s="446"/>
    </row>
    <row r="3" spans="1:9" ht="30" customHeight="1">
      <c r="A3" s="211"/>
      <c r="B3" s="212"/>
      <c r="C3" s="257"/>
      <c r="D3" s="257"/>
      <c r="E3" s="257"/>
      <c r="F3" s="257"/>
      <c r="G3" s="257"/>
      <c r="H3" s="257"/>
      <c r="I3" s="257"/>
    </row>
    <row r="5" ht="15">
      <c r="A5" s="174" t="s">
        <v>566</v>
      </c>
    </row>
    <row r="6" ht="15">
      <c r="A6" s="174"/>
    </row>
    <row r="7" spans="1:3" ht="15">
      <c r="A7" s="174"/>
      <c r="C7" s="388"/>
    </row>
    <row r="8" spans="1:9" ht="38.25">
      <c r="A8" s="213" t="s">
        <v>430</v>
      </c>
      <c r="B8" s="214" t="s">
        <v>431</v>
      </c>
      <c r="C8" s="259" t="s">
        <v>1118</v>
      </c>
      <c r="D8" s="259" t="s">
        <v>925</v>
      </c>
      <c r="E8" s="259" t="s">
        <v>1119</v>
      </c>
      <c r="F8" s="259" t="s">
        <v>1120</v>
      </c>
      <c r="G8" s="259" t="s">
        <v>1037</v>
      </c>
      <c r="H8" s="259" t="s">
        <v>1045</v>
      </c>
      <c r="I8" s="259" t="s">
        <v>1121</v>
      </c>
    </row>
    <row r="9" spans="1:9" ht="15">
      <c r="A9" s="215" t="s">
        <v>432</v>
      </c>
      <c r="B9" s="216" t="s">
        <v>433</v>
      </c>
      <c r="C9" s="185">
        <v>49153679</v>
      </c>
      <c r="D9" s="185">
        <v>56771729</v>
      </c>
      <c r="E9" s="185">
        <v>61600401</v>
      </c>
      <c r="F9" s="185">
        <v>54427002</v>
      </c>
      <c r="G9" s="185">
        <v>58983279</v>
      </c>
      <c r="H9" s="185">
        <v>57450000</v>
      </c>
      <c r="I9" s="185">
        <v>59100000</v>
      </c>
    </row>
    <row r="10" spans="1:9" ht="15">
      <c r="A10" s="217" t="s">
        <v>434</v>
      </c>
      <c r="B10" s="216" t="s">
        <v>435</v>
      </c>
      <c r="C10" s="185">
        <v>10347910</v>
      </c>
      <c r="D10" s="185">
        <v>10322651</v>
      </c>
      <c r="E10" s="185">
        <v>11246443</v>
      </c>
      <c r="F10" s="185">
        <v>10394469</v>
      </c>
      <c r="G10" s="185">
        <v>10616171</v>
      </c>
      <c r="H10" s="185">
        <v>10400000</v>
      </c>
      <c r="I10" s="185">
        <v>9800000</v>
      </c>
    </row>
    <row r="11" spans="1:9" ht="15">
      <c r="A11" s="217" t="s">
        <v>436</v>
      </c>
      <c r="B11" s="216" t="s">
        <v>437</v>
      </c>
      <c r="C11" s="185">
        <v>42152561</v>
      </c>
      <c r="D11" s="185">
        <v>55882049</v>
      </c>
      <c r="E11" s="185">
        <v>56284316</v>
      </c>
      <c r="F11" s="185">
        <v>41915441</v>
      </c>
      <c r="G11" s="185">
        <v>54162984</v>
      </c>
      <c r="H11" s="185">
        <v>42880000</v>
      </c>
      <c r="I11" s="185">
        <v>42370000</v>
      </c>
    </row>
    <row r="12" spans="1:9" ht="15">
      <c r="A12" s="218" t="s">
        <v>438</v>
      </c>
      <c r="B12" s="216" t="s">
        <v>439</v>
      </c>
      <c r="C12" s="185">
        <v>1166000</v>
      </c>
      <c r="D12" s="185">
        <v>2195609</v>
      </c>
      <c r="E12" s="185">
        <v>3639609</v>
      </c>
      <c r="F12" s="185">
        <v>1078200</v>
      </c>
      <c r="G12" s="185">
        <v>1618833</v>
      </c>
      <c r="H12" s="185">
        <v>2500000</v>
      </c>
      <c r="I12" s="185">
        <v>2500000</v>
      </c>
    </row>
    <row r="13" spans="1:9" ht="15">
      <c r="A13" s="218" t="s">
        <v>440</v>
      </c>
      <c r="B13" s="216" t="s">
        <v>441</v>
      </c>
      <c r="C13" s="185">
        <v>22361934</v>
      </c>
      <c r="D13" s="185">
        <v>17093695</v>
      </c>
      <c r="E13" s="185">
        <v>24045243</v>
      </c>
      <c r="F13" s="185">
        <v>23465011</v>
      </c>
      <c r="G13" s="185">
        <v>26331320</v>
      </c>
      <c r="H13" s="185">
        <v>10140000</v>
      </c>
      <c r="I13" s="185">
        <v>10100000</v>
      </c>
    </row>
    <row r="14" spans="1:9" ht="15.75">
      <c r="A14" s="219" t="s">
        <v>442</v>
      </c>
      <c r="B14" s="220"/>
      <c r="C14" s="260">
        <f>SUM(C9:C13)</f>
        <v>125182084</v>
      </c>
      <c r="D14" s="260">
        <f aca="true" t="shared" si="0" ref="D14:I14">SUM(D9:D13)</f>
        <v>142265733</v>
      </c>
      <c r="E14" s="260">
        <f t="shared" si="0"/>
        <v>156816012</v>
      </c>
      <c r="F14" s="260">
        <f t="shared" si="0"/>
        <v>131280123</v>
      </c>
      <c r="G14" s="260">
        <f t="shared" si="0"/>
        <v>151712587</v>
      </c>
      <c r="H14" s="260">
        <f t="shared" si="0"/>
        <v>123370000</v>
      </c>
      <c r="I14" s="260">
        <f t="shared" si="0"/>
        <v>123870000</v>
      </c>
    </row>
    <row r="15" spans="1:9" ht="15">
      <c r="A15" s="221" t="s">
        <v>140</v>
      </c>
      <c r="B15" s="216" t="s">
        <v>443</v>
      </c>
      <c r="C15" s="185">
        <v>13585128</v>
      </c>
      <c r="D15" s="185">
        <v>113234016</v>
      </c>
      <c r="E15" s="185">
        <v>128421743</v>
      </c>
      <c r="F15" s="185">
        <v>23701402</v>
      </c>
      <c r="G15" s="185">
        <v>108752889</v>
      </c>
      <c r="H15" s="185">
        <v>700000</v>
      </c>
      <c r="I15" s="185">
        <v>700000</v>
      </c>
    </row>
    <row r="16" spans="1:9" ht="15">
      <c r="A16" s="218" t="s">
        <v>444</v>
      </c>
      <c r="B16" s="216" t="s">
        <v>445</v>
      </c>
      <c r="C16" s="185">
        <v>37661959</v>
      </c>
      <c r="D16" s="185">
        <v>47187720</v>
      </c>
      <c r="E16" s="185">
        <v>127824407</v>
      </c>
      <c r="F16" s="185">
        <v>23724436</v>
      </c>
      <c r="G16" s="185">
        <v>104899996</v>
      </c>
      <c r="H16" s="185">
        <v>2540000</v>
      </c>
      <c r="I16" s="185">
        <v>2540000</v>
      </c>
    </row>
    <row r="17" spans="1:9" ht="15">
      <c r="A17" s="218" t="s">
        <v>227</v>
      </c>
      <c r="B17" s="216" t="s">
        <v>446</v>
      </c>
      <c r="C17" s="185">
        <v>0</v>
      </c>
      <c r="D17" s="185">
        <v>433500</v>
      </c>
      <c r="E17" s="185">
        <v>433500</v>
      </c>
      <c r="F17" s="185"/>
      <c r="G17" s="185">
        <v>24806223</v>
      </c>
      <c r="H17" s="185">
        <v>500000</v>
      </c>
      <c r="I17" s="185">
        <v>500000</v>
      </c>
    </row>
    <row r="18" spans="1:9" ht="15.75">
      <c r="A18" s="219" t="s">
        <v>447</v>
      </c>
      <c r="B18" s="220"/>
      <c r="C18" s="260">
        <f>SUM(C15:C17)</f>
        <v>51247087</v>
      </c>
      <c r="D18" s="260">
        <f aca="true" t="shared" si="1" ref="D18:I18">SUM(D15:D17)</f>
        <v>160855236</v>
      </c>
      <c r="E18" s="260">
        <f t="shared" si="1"/>
        <v>256679650</v>
      </c>
      <c r="F18" s="260">
        <f t="shared" si="1"/>
        <v>47425838</v>
      </c>
      <c r="G18" s="260">
        <f t="shared" si="1"/>
        <v>238459108</v>
      </c>
      <c r="H18" s="260">
        <f t="shared" si="1"/>
        <v>3740000</v>
      </c>
      <c r="I18" s="260">
        <f t="shared" si="1"/>
        <v>3740000</v>
      </c>
    </row>
    <row r="19" spans="1:9" ht="15.75">
      <c r="A19" s="222" t="s">
        <v>448</v>
      </c>
      <c r="B19" s="223" t="s">
        <v>449</v>
      </c>
      <c r="C19" s="188">
        <f>C14+C18</f>
        <v>176429171</v>
      </c>
      <c r="D19" s="188">
        <f aca="true" t="shared" si="2" ref="D19:I19">D14+D18</f>
        <v>303120969</v>
      </c>
      <c r="E19" s="188">
        <f t="shared" si="2"/>
        <v>413495662</v>
      </c>
      <c r="F19" s="188">
        <f t="shared" si="2"/>
        <v>178705961</v>
      </c>
      <c r="G19" s="188">
        <f t="shared" si="2"/>
        <v>390171695</v>
      </c>
      <c r="H19" s="188">
        <f t="shared" si="2"/>
        <v>127110000</v>
      </c>
      <c r="I19" s="188">
        <f t="shared" si="2"/>
        <v>127610000</v>
      </c>
    </row>
    <row r="20" spans="1:9" ht="12.75" hidden="1">
      <c r="A20" s="224" t="s">
        <v>450</v>
      </c>
      <c r="B20" s="225" t="s">
        <v>451</v>
      </c>
      <c r="C20" s="261"/>
      <c r="D20" s="261"/>
      <c r="E20" s="261"/>
      <c r="F20" s="261"/>
      <c r="G20" s="261"/>
      <c r="H20" s="261"/>
      <c r="I20" s="261"/>
    </row>
    <row r="21" spans="1:9" ht="12.75" hidden="1">
      <c r="A21" s="226" t="s">
        <v>452</v>
      </c>
      <c r="B21" s="225" t="s">
        <v>453</v>
      </c>
      <c r="C21" s="262"/>
      <c r="D21" s="262"/>
      <c r="E21" s="262"/>
      <c r="F21" s="262"/>
      <c r="G21" s="262"/>
      <c r="H21" s="262"/>
      <c r="I21" s="262"/>
    </row>
    <row r="22" spans="1:9" ht="12.75" hidden="1">
      <c r="A22" s="227" t="s">
        <v>454</v>
      </c>
      <c r="B22" s="228" t="s">
        <v>455</v>
      </c>
      <c r="C22" s="263"/>
      <c r="D22" s="263"/>
      <c r="E22" s="263"/>
      <c r="F22" s="263"/>
      <c r="G22" s="263"/>
      <c r="H22" s="263"/>
      <c r="I22" s="263"/>
    </row>
    <row r="23" spans="1:9" ht="12.75" hidden="1">
      <c r="A23" s="227" t="s">
        <v>456</v>
      </c>
      <c r="B23" s="228" t="s">
        <v>457</v>
      </c>
      <c r="C23" s="263"/>
      <c r="D23" s="263"/>
      <c r="E23" s="270"/>
      <c r="F23" s="263"/>
      <c r="G23" s="263"/>
      <c r="H23" s="263"/>
      <c r="I23" s="263"/>
    </row>
    <row r="24" spans="1:9" ht="12.75" hidden="1">
      <c r="A24" s="226" t="s">
        <v>458</v>
      </c>
      <c r="B24" s="225" t="s">
        <v>459</v>
      </c>
      <c r="C24" s="263"/>
      <c r="D24" s="263"/>
      <c r="E24" s="263"/>
      <c r="F24" s="263"/>
      <c r="G24" s="263"/>
      <c r="H24" s="263"/>
      <c r="I24" s="263"/>
    </row>
    <row r="25" spans="1:9" ht="12.75" hidden="1">
      <c r="A25" s="227" t="s">
        <v>460</v>
      </c>
      <c r="B25" s="228" t="s">
        <v>461</v>
      </c>
      <c r="C25" s="263"/>
      <c r="D25" s="263"/>
      <c r="E25" s="263"/>
      <c r="F25" s="263"/>
      <c r="G25" s="263"/>
      <c r="H25" s="263"/>
      <c r="I25" s="263"/>
    </row>
    <row r="26" spans="1:9" ht="12.75" hidden="1">
      <c r="A26" s="227" t="s">
        <v>462</v>
      </c>
      <c r="B26" s="228" t="s">
        <v>463</v>
      </c>
      <c r="C26" s="263"/>
      <c r="D26" s="263"/>
      <c r="E26" s="263"/>
      <c r="F26" s="263"/>
      <c r="G26" s="263"/>
      <c r="H26" s="263"/>
      <c r="I26" s="263"/>
    </row>
    <row r="27" spans="1:9" ht="12.75" hidden="1">
      <c r="A27" s="227" t="s">
        <v>464</v>
      </c>
      <c r="B27" s="228" t="s">
        <v>465</v>
      </c>
      <c r="C27" s="263"/>
      <c r="D27" s="263"/>
      <c r="E27" s="263"/>
      <c r="F27" s="263"/>
      <c r="G27" s="263"/>
      <c r="H27" s="263"/>
      <c r="I27" s="263"/>
    </row>
    <row r="28" spans="1:9" ht="14.25">
      <c r="A28" s="229" t="s">
        <v>466</v>
      </c>
      <c r="B28" s="217" t="s">
        <v>467</v>
      </c>
      <c r="C28" s="271">
        <v>2891411</v>
      </c>
      <c r="D28" s="271">
        <v>3113651</v>
      </c>
      <c r="E28" s="271">
        <v>3113651</v>
      </c>
      <c r="F28" s="271">
        <v>3113651</v>
      </c>
      <c r="G28" s="271">
        <v>3080438</v>
      </c>
      <c r="H28" s="271"/>
      <c r="I28" s="271"/>
    </row>
    <row r="29" spans="1:9" ht="14.25">
      <c r="A29" s="229" t="s">
        <v>468</v>
      </c>
      <c r="B29" s="217" t="s">
        <v>469</v>
      </c>
      <c r="C29" s="262"/>
      <c r="D29" s="262"/>
      <c r="E29" s="262"/>
      <c r="F29" s="262"/>
      <c r="G29" s="262"/>
      <c r="H29" s="262"/>
      <c r="I29" s="262"/>
    </row>
    <row r="30" spans="1:9" ht="12.75" hidden="1">
      <c r="A30" s="230" t="s">
        <v>161</v>
      </c>
      <c r="B30" s="228" t="s">
        <v>470</v>
      </c>
      <c r="C30" s="264"/>
      <c r="D30" s="264"/>
      <c r="E30" s="264"/>
      <c r="F30" s="264"/>
      <c r="G30" s="264"/>
      <c r="H30" s="264"/>
      <c r="I30" s="264"/>
    </row>
    <row r="31" spans="1:9" ht="15.75">
      <c r="A31" s="231" t="s">
        <v>471</v>
      </c>
      <c r="B31" s="232" t="s">
        <v>472</v>
      </c>
      <c r="C31" s="272">
        <f>SUM(C20:C30)</f>
        <v>2891411</v>
      </c>
      <c r="D31" s="272">
        <f aca="true" t="shared" si="3" ref="D31:I31">SUM(D20:D30)</f>
        <v>3113651</v>
      </c>
      <c r="E31" s="272">
        <f t="shared" si="3"/>
        <v>3113651</v>
      </c>
      <c r="F31" s="272">
        <f t="shared" si="3"/>
        <v>3113651</v>
      </c>
      <c r="G31" s="272">
        <f t="shared" si="3"/>
        <v>3080438</v>
      </c>
      <c r="H31" s="272">
        <f t="shared" si="3"/>
        <v>0</v>
      </c>
      <c r="I31" s="272">
        <f t="shared" si="3"/>
        <v>0</v>
      </c>
    </row>
    <row r="32" spans="1:9" ht="15.75">
      <c r="A32" s="233" t="s">
        <v>567</v>
      </c>
      <c r="B32" s="234"/>
      <c r="C32" s="265">
        <f>C31+C19</f>
        <v>179320582</v>
      </c>
      <c r="D32" s="265">
        <f aca="true" t="shared" si="4" ref="D32:I32">D31+D19</f>
        <v>306234620</v>
      </c>
      <c r="E32" s="265">
        <f t="shared" si="4"/>
        <v>416609313</v>
      </c>
      <c r="F32" s="265">
        <f t="shared" si="4"/>
        <v>181819612</v>
      </c>
      <c r="G32" s="265">
        <f t="shared" si="4"/>
        <v>393252133</v>
      </c>
      <c r="H32" s="265">
        <f t="shared" si="4"/>
        <v>127110000</v>
      </c>
      <c r="I32" s="265">
        <f t="shared" si="4"/>
        <v>127610000</v>
      </c>
    </row>
    <row r="33" spans="1:9" ht="38.25">
      <c r="A33" s="213" t="s">
        <v>430</v>
      </c>
      <c r="B33" s="214" t="s">
        <v>473</v>
      </c>
      <c r="C33" s="259" t="s">
        <v>1118</v>
      </c>
      <c r="D33" s="259" t="s">
        <v>925</v>
      </c>
      <c r="E33" s="259" t="s">
        <v>1119</v>
      </c>
      <c r="F33" s="259" t="s">
        <v>1120</v>
      </c>
      <c r="G33" s="259" t="s">
        <v>1037</v>
      </c>
      <c r="H33" s="259" t="s">
        <v>1045</v>
      </c>
      <c r="I33" s="259" t="s">
        <v>1121</v>
      </c>
    </row>
    <row r="34" spans="1:9" ht="14.25">
      <c r="A34" s="217" t="s">
        <v>145</v>
      </c>
      <c r="B34" s="221" t="s">
        <v>474</v>
      </c>
      <c r="C34" s="82">
        <v>107447365</v>
      </c>
      <c r="D34" s="82">
        <v>109313150</v>
      </c>
      <c r="E34" s="82">
        <v>127264114</v>
      </c>
      <c r="F34" s="82">
        <v>124829457</v>
      </c>
      <c r="G34" s="82">
        <v>108268949</v>
      </c>
      <c r="H34" s="82">
        <v>93300000</v>
      </c>
      <c r="I34" s="82">
        <v>93300000</v>
      </c>
    </row>
    <row r="35" spans="1:9" ht="14.25">
      <c r="A35" s="217" t="s">
        <v>475</v>
      </c>
      <c r="B35" s="221" t="s">
        <v>476</v>
      </c>
      <c r="C35" s="82">
        <v>8472779</v>
      </c>
      <c r="D35" s="82">
        <v>14600000</v>
      </c>
      <c r="E35" s="82">
        <v>14675971</v>
      </c>
      <c r="F35" s="82">
        <v>10446233</v>
      </c>
      <c r="G35" s="82">
        <v>16600000</v>
      </c>
      <c r="H35" s="82">
        <v>14300000</v>
      </c>
      <c r="I35" s="82">
        <v>14300000</v>
      </c>
    </row>
    <row r="36" spans="1:9" ht="14.25">
      <c r="A36" s="218" t="s">
        <v>477</v>
      </c>
      <c r="B36" s="221" t="s">
        <v>478</v>
      </c>
      <c r="C36" s="82">
        <v>16602333</v>
      </c>
      <c r="D36" s="82">
        <v>16740500</v>
      </c>
      <c r="E36" s="82">
        <v>18269255</v>
      </c>
      <c r="F36" s="82">
        <v>20284530</v>
      </c>
      <c r="G36" s="82">
        <v>15260808</v>
      </c>
      <c r="H36" s="82">
        <v>19010000</v>
      </c>
      <c r="I36" s="82">
        <v>20010000</v>
      </c>
    </row>
    <row r="37" spans="1:9" ht="14.25">
      <c r="A37" s="217" t="s">
        <v>479</v>
      </c>
      <c r="B37" s="221" t="s">
        <v>480</v>
      </c>
      <c r="C37" s="82">
        <v>0</v>
      </c>
      <c r="D37" s="82">
        <v>0</v>
      </c>
      <c r="E37" s="82"/>
      <c r="F37" s="82"/>
      <c r="G37" s="82">
        <v>0</v>
      </c>
      <c r="H37" s="82">
        <v>0</v>
      </c>
      <c r="I37" s="82">
        <v>0</v>
      </c>
    </row>
    <row r="38" spans="1:9" ht="15.75">
      <c r="A38" s="219" t="s">
        <v>442</v>
      </c>
      <c r="B38" s="235"/>
      <c r="C38" s="266">
        <f>SUM(C34:C37)</f>
        <v>132522477</v>
      </c>
      <c r="D38" s="266">
        <f aca="true" t="shared" si="5" ref="D38:I38">SUM(D34:D37)</f>
        <v>140653650</v>
      </c>
      <c r="E38" s="266">
        <f t="shared" si="5"/>
        <v>160209340</v>
      </c>
      <c r="F38" s="266">
        <f t="shared" si="5"/>
        <v>155560220</v>
      </c>
      <c r="G38" s="266">
        <f t="shared" si="5"/>
        <v>140129757</v>
      </c>
      <c r="H38" s="266">
        <f t="shared" si="5"/>
        <v>126610000</v>
      </c>
      <c r="I38" s="266">
        <f t="shared" si="5"/>
        <v>127610000</v>
      </c>
    </row>
    <row r="39" spans="1:9" ht="14.25">
      <c r="A39" s="217" t="s">
        <v>481</v>
      </c>
      <c r="B39" s="221" t="s">
        <v>482</v>
      </c>
      <c r="C39" s="82">
        <v>144909944</v>
      </c>
      <c r="D39" s="82">
        <v>43005027</v>
      </c>
      <c r="E39" s="82">
        <v>132150495</v>
      </c>
      <c r="F39" s="82">
        <v>125545701</v>
      </c>
      <c r="G39" s="82">
        <v>26881367</v>
      </c>
      <c r="H39" s="82">
        <v>500000</v>
      </c>
      <c r="I39" s="82"/>
    </row>
    <row r="40" spans="1:9" ht="14.25">
      <c r="A40" s="217" t="s">
        <v>483</v>
      </c>
      <c r="B40" s="221" t="s">
        <v>484</v>
      </c>
      <c r="C40" s="82"/>
      <c r="D40" s="82">
        <v>0</v>
      </c>
      <c r="E40" s="82">
        <v>87360</v>
      </c>
      <c r="F40" s="82">
        <v>87360</v>
      </c>
      <c r="G40" s="82"/>
      <c r="H40" s="82"/>
      <c r="I40" s="82"/>
    </row>
    <row r="41" spans="1:9" ht="14.25">
      <c r="A41" s="217" t="s">
        <v>485</v>
      </c>
      <c r="B41" s="221" t="s">
        <v>486</v>
      </c>
      <c r="C41" s="82">
        <v>280000</v>
      </c>
      <c r="D41" s="82">
        <v>0</v>
      </c>
      <c r="E41" s="82">
        <v>20400</v>
      </c>
      <c r="F41" s="82">
        <v>20400</v>
      </c>
      <c r="G41" s="82"/>
      <c r="H41" s="82"/>
      <c r="I41" s="82"/>
    </row>
    <row r="42" spans="1:9" ht="15.75">
      <c r="A42" s="219" t="s">
        <v>447</v>
      </c>
      <c r="B42" s="235"/>
      <c r="C42" s="266">
        <f>SUM(C39:C41)</f>
        <v>145189944</v>
      </c>
      <c r="D42" s="266">
        <f aca="true" t="shared" si="6" ref="D42:I42">SUM(D39:D41)</f>
        <v>43005027</v>
      </c>
      <c r="E42" s="266">
        <f t="shared" si="6"/>
        <v>132258255</v>
      </c>
      <c r="F42" s="266">
        <f t="shared" si="6"/>
        <v>125653461</v>
      </c>
      <c r="G42" s="266">
        <f t="shared" si="6"/>
        <v>26881367</v>
      </c>
      <c r="H42" s="266">
        <f t="shared" si="6"/>
        <v>500000</v>
      </c>
      <c r="I42" s="266">
        <f t="shared" si="6"/>
        <v>0</v>
      </c>
    </row>
    <row r="43" spans="1:9" ht="15.75">
      <c r="A43" s="236" t="s">
        <v>487</v>
      </c>
      <c r="B43" s="222" t="s">
        <v>488</v>
      </c>
      <c r="C43" s="267">
        <f>C38+C42</f>
        <v>277712421</v>
      </c>
      <c r="D43" s="267">
        <f aca="true" t="shared" si="7" ref="D43:I43">D38+D42</f>
        <v>183658677</v>
      </c>
      <c r="E43" s="267">
        <f t="shared" si="7"/>
        <v>292467595</v>
      </c>
      <c r="F43" s="267">
        <f t="shared" si="7"/>
        <v>281213681</v>
      </c>
      <c r="G43" s="267">
        <f t="shared" si="7"/>
        <v>167011124</v>
      </c>
      <c r="H43" s="267">
        <f t="shared" si="7"/>
        <v>127110000</v>
      </c>
      <c r="I43" s="267">
        <f t="shared" si="7"/>
        <v>127610000</v>
      </c>
    </row>
    <row r="44" spans="1:9" ht="15.75">
      <c r="A44" s="237" t="s">
        <v>489</v>
      </c>
      <c r="B44" s="238"/>
      <c r="C44" s="268">
        <f>C38-C14</f>
        <v>7340393</v>
      </c>
      <c r="D44" s="268">
        <f aca="true" t="shared" si="8" ref="D44:I44">D38-D14</f>
        <v>-1612083</v>
      </c>
      <c r="E44" s="268">
        <f t="shared" si="8"/>
        <v>3393328</v>
      </c>
      <c r="F44" s="268">
        <f t="shared" si="8"/>
        <v>24280097</v>
      </c>
      <c r="G44" s="268">
        <f t="shared" si="8"/>
        <v>-11582830</v>
      </c>
      <c r="H44" s="268">
        <f t="shared" si="8"/>
        <v>3240000</v>
      </c>
      <c r="I44" s="268">
        <f t="shared" si="8"/>
        <v>3740000</v>
      </c>
    </row>
    <row r="45" spans="1:9" ht="15.75">
      <c r="A45" s="237" t="s">
        <v>490</v>
      </c>
      <c r="B45" s="238"/>
      <c r="C45" s="268">
        <f>C42-C18</f>
        <v>93942857</v>
      </c>
      <c r="D45" s="268">
        <f aca="true" t="shared" si="9" ref="D45:I45">D42-D18</f>
        <v>-117850209</v>
      </c>
      <c r="E45" s="268">
        <f t="shared" si="9"/>
        <v>-124421395</v>
      </c>
      <c r="F45" s="268">
        <f t="shared" si="9"/>
        <v>78227623</v>
      </c>
      <c r="G45" s="268">
        <f t="shared" si="9"/>
        <v>-211577741</v>
      </c>
      <c r="H45" s="268">
        <f t="shared" si="9"/>
        <v>-3240000</v>
      </c>
      <c r="I45" s="268">
        <f t="shared" si="9"/>
        <v>-3740000</v>
      </c>
    </row>
    <row r="46" spans="1:9" ht="12.75">
      <c r="A46" s="224" t="s">
        <v>491</v>
      </c>
      <c r="B46" s="225" t="s">
        <v>492</v>
      </c>
      <c r="C46" s="82">
        <v>1</v>
      </c>
      <c r="D46" s="82"/>
      <c r="E46" s="82"/>
      <c r="F46" s="82"/>
      <c r="G46" s="82"/>
      <c r="H46" s="82"/>
      <c r="I46" s="82"/>
    </row>
    <row r="47" spans="1:9" ht="12.75">
      <c r="A47" s="226" t="s">
        <v>493</v>
      </c>
      <c r="B47" s="225" t="s">
        <v>494</v>
      </c>
      <c r="C47" s="82"/>
      <c r="D47" s="82"/>
      <c r="E47" s="82"/>
      <c r="F47" s="82"/>
      <c r="G47" s="82"/>
      <c r="H47" s="82"/>
      <c r="I47" s="82"/>
    </row>
    <row r="48" spans="1:9" ht="12.75">
      <c r="A48" s="228" t="s">
        <v>495</v>
      </c>
      <c r="B48" s="228" t="s">
        <v>496</v>
      </c>
      <c r="C48" s="82">
        <v>14550049</v>
      </c>
      <c r="D48" s="82">
        <v>15739395</v>
      </c>
      <c r="E48" s="82">
        <v>17305170</v>
      </c>
      <c r="F48" s="82">
        <v>17305170</v>
      </c>
      <c r="G48" s="82">
        <v>12752733</v>
      </c>
      <c r="H48" s="82"/>
      <c r="I48" s="82"/>
    </row>
    <row r="49" spans="1:9" ht="12.75">
      <c r="A49" s="228" t="s">
        <v>497</v>
      </c>
      <c r="B49" s="228" t="s">
        <v>496</v>
      </c>
      <c r="C49" s="82">
        <v>8200166</v>
      </c>
      <c r="D49" s="82">
        <v>106836548</v>
      </c>
      <c r="E49" s="82">
        <v>106836548</v>
      </c>
      <c r="F49" s="82">
        <v>106836548</v>
      </c>
      <c r="G49" s="82">
        <v>213488276</v>
      </c>
      <c r="H49" s="82"/>
      <c r="I49" s="82"/>
    </row>
    <row r="50" spans="1:9" ht="12.75">
      <c r="A50" s="228" t="s">
        <v>498</v>
      </c>
      <c r="B50" s="228" t="s">
        <v>499</v>
      </c>
      <c r="C50" s="82"/>
      <c r="D50" s="82"/>
      <c r="E50" s="82"/>
      <c r="F50" s="82"/>
      <c r="G50" s="82"/>
      <c r="H50" s="82"/>
      <c r="I50" s="82"/>
    </row>
    <row r="51" spans="1:9" ht="12.75">
      <c r="A51" s="228" t="s">
        <v>500</v>
      </c>
      <c r="B51" s="228" t="s">
        <v>499</v>
      </c>
      <c r="C51" s="82"/>
      <c r="D51" s="82"/>
      <c r="E51" s="82"/>
      <c r="F51" s="82"/>
      <c r="G51" s="82"/>
      <c r="H51" s="82"/>
      <c r="I51" s="82"/>
    </row>
    <row r="52" spans="1:10" ht="12.75">
      <c r="A52" s="225" t="s">
        <v>501</v>
      </c>
      <c r="B52" s="225" t="s">
        <v>502</v>
      </c>
      <c r="C52" s="82">
        <f>SUM(C48:C51)</f>
        <v>22750215</v>
      </c>
      <c r="D52" s="82">
        <f aca="true" t="shared" si="10" ref="D52:J52">SUM(D48:D51)</f>
        <v>122575943</v>
      </c>
      <c r="E52" s="82">
        <f t="shared" si="10"/>
        <v>124141718</v>
      </c>
      <c r="F52" s="82">
        <f t="shared" si="10"/>
        <v>124141718</v>
      </c>
      <c r="G52" s="82">
        <f t="shared" si="10"/>
        <v>226241009</v>
      </c>
      <c r="H52" s="82">
        <f t="shared" si="10"/>
        <v>0</v>
      </c>
      <c r="I52" s="82">
        <f t="shared" si="10"/>
        <v>0</v>
      </c>
      <c r="J52" s="82">
        <f t="shared" si="10"/>
        <v>0</v>
      </c>
    </row>
    <row r="53" spans="1:9" ht="12.75">
      <c r="A53" s="224" t="s">
        <v>503</v>
      </c>
      <c r="B53" s="225" t="s">
        <v>504</v>
      </c>
      <c r="C53" s="82">
        <v>3113651</v>
      </c>
      <c r="D53" s="82">
        <v>0</v>
      </c>
      <c r="E53" s="82">
        <v>0</v>
      </c>
      <c r="F53" s="82">
        <v>3080438</v>
      </c>
      <c r="G53" s="82"/>
      <c r="H53" s="82"/>
      <c r="I53" s="82"/>
    </row>
    <row r="54" spans="1:9" ht="12.75">
      <c r="A54" s="226" t="s">
        <v>505</v>
      </c>
      <c r="B54" s="225" t="s">
        <v>506</v>
      </c>
      <c r="C54" s="82"/>
      <c r="D54" s="82"/>
      <c r="E54" s="82"/>
      <c r="F54" s="82"/>
      <c r="G54" s="82"/>
      <c r="H54" s="82"/>
      <c r="I54" s="82"/>
    </row>
    <row r="55" spans="1:9" ht="12.75">
      <c r="A55" s="224" t="s">
        <v>169</v>
      </c>
      <c r="B55" s="225" t="s">
        <v>507</v>
      </c>
      <c r="C55" s="82"/>
      <c r="D55" s="82"/>
      <c r="E55" s="82"/>
      <c r="F55" s="82"/>
      <c r="G55" s="82"/>
      <c r="H55" s="82"/>
      <c r="I55" s="82"/>
    </row>
    <row r="56" spans="1:9" ht="15.75">
      <c r="A56" s="231" t="s">
        <v>121</v>
      </c>
      <c r="B56" s="232" t="s">
        <v>508</v>
      </c>
      <c r="C56" s="267">
        <f>C46+C47+C52+C53+C54+C55</f>
        <v>25863867</v>
      </c>
      <c r="D56" s="267">
        <f aca="true" t="shared" si="11" ref="D56:I56">D46+D47+D52+D53+D54+D55</f>
        <v>122575943</v>
      </c>
      <c r="E56" s="267">
        <f t="shared" si="11"/>
        <v>124141718</v>
      </c>
      <c r="F56" s="267">
        <f t="shared" si="11"/>
        <v>127222156</v>
      </c>
      <c r="G56" s="267">
        <f t="shared" si="11"/>
        <v>226241009</v>
      </c>
      <c r="H56" s="267">
        <f t="shared" si="11"/>
        <v>0</v>
      </c>
      <c r="I56" s="267">
        <f t="shared" si="11"/>
        <v>0</v>
      </c>
    </row>
    <row r="57" spans="1:9" ht="15.75">
      <c r="A57" s="233" t="s">
        <v>568</v>
      </c>
      <c r="B57" s="234"/>
      <c r="C57" s="269">
        <f>C56+C43</f>
        <v>303576288</v>
      </c>
      <c r="D57" s="269">
        <f aca="true" t="shared" si="12" ref="D57:I57">D56+D43</f>
        <v>306234620</v>
      </c>
      <c r="E57" s="269">
        <f t="shared" si="12"/>
        <v>416609313</v>
      </c>
      <c r="F57" s="269">
        <f t="shared" si="12"/>
        <v>408435837</v>
      </c>
      <c r="G57" s="269">
        <f t="shared" si="12"/>
        <v>393252133</v>
      </c>
      <c r="H57" s="269">
        <f t="shared" si="12"/>
        <v>127110000</v>
      </c>
      <c r="I57" s="269">
        <f t="shared" si="12"/>
        <v>127610000</v>
      </c>
    </row>
  </sheetData>
  <sheetProtection/>
  <mergeCells count="1">
    <mergeCell ref="A2:I2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80" r:id="rId1"/>
  <headerFooter>
    <oddHeader>&amp;C27. melléklet a 6/2019. (V.31.)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K27" sqref="A1:K27"/>
    </sheetView>
  </sheetViews>
  <sheetFormatPr defaultColWidth="9.140625" defaultRowHeight="12.75"/>
  <cols>
    <col min="1" max="1" width="51.421875" style="18" customWidth="1"/>
    <col min="2" max="7" width="16.7109375" style="79" customWidth="1"/>
    <col min="8" max="9" width="18.7109375" style="79" customWidth="1"/>
    <col min="10" max="10" width="18.7109375" style="79" hidden="1" customWidth="1"/>
    <col min="11" max="11" width="18.7109375" style="79" customWidth="1"/>
    <col min="12" max="16384" width="9.140625" style="18" customWidth="1"/>
  </cols>
  <sheetData>
    <row r="1" spans="1:10" s="16" customFormat="1" ht="13.5">
      <c r="A1" s="408" t="s">
        <v>278</v>
      </c>
      <c r="B1" s="409"/>
      <c r="C1" s="409"/>
      <c r="D1" s="409"/>
      <c r="E1" s="409"/>
      <c r="F1" s="409"/>
      <c r="G1" s="409"/>
      <c r="H1" s="407"/>
      <c r="I1" s="407"/>
      <c r="J1" s="407"/>
    </row>
    <row r="2" spans="1:11" ht="13.5">
      <c r="A2" s="408" t="s">
        <v>936</v>
      </c>
      <c r="B2" s="409"/>
      <c r="C2" s="409"/>
      <c r="D2" s="409"/>
      <c r="E2" s="409"/>
      <c r="F2" s="409"/>
      <c r="G2" s="409"/>
      <c r="H2" s="407"/>
      <c r="I2" s="407"/>
      <c r="J2" s="407"/>
      <c r="K2" s="18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112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6" spans="1:11" ht="73.5">
      <c r="A6" s="17" t="s">
        <v>11</v>
      </c>
      <c r="B6" s="80" t="s">
        <v>236</v>
      </c>
      <c r="C6" s="80" t="s">
        <v>237</v>
      </c>
      <c r="D6" s="80" t="s">
        <v>244</v>
      </c>
      <c r="E6" s="80" t="s">
        <v>238</v>
      </c>
      <c r="F6" s="80" t="s">
        <v>239</v>
      </c>
      <c r="G6" s="80" t="s">
        <v>240</v>
      </c>
      <c r="H6" s="81" t="s">
        <v>241</v>
      </c>
      <c r="I6" s="81" t="s">
        <v>242</v>
      </c>
      <c r="J6" s="81" t="s">
        <v>243</v>
      </c>
      <c r="K6" s="81" t="s">
        <v>243</v>
      </c>
    </row>
    <row r="7" spans="1:11" ht="15">
      <c r="A7" s="19" t="s">
        <v>165</v>
      </c>
      <c r="B7" s="82"/>
      <c r="C7" s="82"/>
      <c r="D7" s="82"/>
      <c r="E7" s="82"/>
      <c r="F7" s="82"/>
      <c r="G7" s="82"/>
      <c r="H7" s="82">
        <f aca="true" t="shared" si="0" ref="H7:J13">B7+E7</f>
        <v>0</v>
      </c>
      <c r="I7" s="82">
        <f t="shared" si="0"/>
        <v>0</v>
      </c>
      <c r="J7" s="82">
        <f t="shared" si="0"/>
        <v>0</v>
      </c>
      <c r="K7" s="82">
        <f>D7+G7</f>
        <v>0</v>
      </c>
    </row>
    <row r="8" spans="1:11" ht="15">
      <c r="A8" s="19" t="s">
        <v>158</v>
      </c>
      <c r="B8" s="82"/>
      <c r="C8" s="82"/>
      <c r="D8" s="82"/>
      <c r="E8" s="82"/>
      <c r="F8" s="82"/>
      <c r="G8" s="82"/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>D8+G8</f>
        <v>0</v>
      </c>
    </row>
    <row r="9" spans="1:11" ht="15">
      <c r="A9" s="19" t="s">
        <v>255</v>
      </c>
      <c r="B9" s="82">
        <v>3113651</v>
      </c>
      <c r="C9" s="82">
        <v>3113651</v>
      </c>
      <c r="D9" s="82">
        <v>3113651</v>
      </c>
      <c r="E9" s="82"/>
      <c r="F9" s="82"/>
      <c r="G9" s="82"/>
      <c r="H9" s="82">
        <f t="shared" si="0"/>
        <v>3113651</v>
      </c>
      <c r="I9" s="82">
        <f t="shared" si="0"/>
        <v>3113651</v>
      </c>
      <c r="J9" s="82"/>
      <c r="K9" s="82">
        <f>D9+G9</f>
        <v>3113651</v>
      </c>
    </row>
    <row r="10" spans="1:11" ht="15">
      <c r="A10" s="19" t="s">
        <v>166</v>
      </c>
      <c r="B10" s="82">
        <v>40178000</v>
      </c>
      <c r="C10" s="82">
        <v>40849213</v>
      </c>
      <c r="D10" s="82">
        <v>40849213</v>
      </c>
      <c r="E10" s="82"/>
      <c r="F10" s="82"/>
      <c r="G10" s="82"/>
      <c r="H10" s="82">
        <f>B10+E10-B10</f>
        <v>0</v>
      </c>
      <c r="I10" s="82">
        <f>C10+F10-C10</f>
        <v>0</v>
      </c>
      <c r="J10" s="82">
        <f>D10+G10-D10</f>
        <v>0</v>
      </c>
      <c r="K10" s="82">
        <f>D10+G10-D10</f>
        <v>0</v>
      </c>
    </row>
    <row r="11" spans="1:11" s="16" customFormat="1" ht="14.25">
      <c r="A11" s="128" t="s">
        <v>159</v>
      </c>
      <c r="B11" s="102">
        <f>SUM(B10)</f>
        <v>40178000</v>
      </c>
      <c r="C11" s="102">
        <f>SUM(C10)</f>
        <v>40849213</v>
      </c>
      <c r="D11" s="102">
        <f>SUM(D10)</f>
        <v>40849213</v>
      </c>
      <c r="E11" s="102"/>
      <c r="F11" s="102"/>
      <c r="G11" s="102"/>
      <c r="H11" s="82">
        <f>B11+E11-B10</f>
        <v>0</v>
      </c>
      <c r="I11" s="82">
        <f>C11+F11-C10</f>
        <v>0</v>
      </c>
      <c r="J11" s="102">
        <v>0</v>
      </c>
      <c r="K11" s="82">
        <f>D11+G11-D11</f>
        <v>0</v>
      </c>
    </row>
    <row r="12" spans="1:11" s="16" customFormat="1" ht="14.25">
      <c r="A12" s="128" t="s">
        <v>160</v>
      </c>
      <c r="B12" s="102"/>
      <c r="C12" s="102"/>
      <c r="D12" s="102"/>
      <c r="E12" s="102"/>
      <c r="F12" s="102"/>
      <c r="G12" s="102"/>
      <c r="H12" s="82">
        <f t="shared" si="0"/>
        <v>0</v>
      </c>
      <c r="I12" s="82">
        <f t="shared" si="0"/>
        <v>0</v>
      </c>
      <c r="J12" s="102">
        <f>D12+G12</f>
        <v>0</v>
      </c>
      <c r="K12" s="82">
        <f>D12+G12</f>
        <v>0</v>
      </c>
    </row>
    <row r="13" spans="1:11" ht="30">
      <c r="A13" s="19" t="s">
        <v>161</v>
      </c>
      <c r="B13" s="82"/>
      <c r="C13" s="82"/>
      <c r="D13" s="82"/>
      <c r="E13" s="82"/>
      <c r="F13" s="82"/>
      <c r="G13" s="82"/>
      <c r="H13" s="82">
        <f t="shared" si="0"/>
        <v>0</v>
      </c>
      <c r="I13" s="82">
        <f t="shared" si="0"/>
        <v>0</v>
      </c>
      <c r="J13" s="82"/>
      <c r="K13" s="82">
        <f>D13+G13</f>
        <v>0</v>
      </c>
    </row>
    <row r="14" spans="1:11" s="16" customFormat="1" ht="15.75">
      <c r="A14" s="20" t="s">
        <v>12</v>
      </c>
      <c r="B14" s="102">
        <f>SUM(B7:B12)-B10</f>
        <v>43291651</v>
      </c>
      <c r="C14" s="102">
        <f>SUM(C7:C12)-C10</f>
        <v>43962864</v>
      </c>
      <c r="D14" s="102">
        <f>SUM(D7:D12)-D10</f>
        <v>43962864</v>
      </c>
      <c r="E14" s="102">
        <f>SUM(E7:E12)</f>
        <v>0</v>
      </c>
      <c r="F14" s="102">
        <f>SUM(F7:F12)-F10</f>
        <v>0</v>
      </c>
      <c r="G14" s="102">
        <f>SUM(G7:G12)-G10</f>
        <v>0</v>
      </c>
      <c r="H14" s="102">
        <f>B14+E14-B14</f>
        <v>0</v>
      </c>
      <c r="I14" s="102">
        <f>C14+F14-C10</f>
        <v>3113651</v>
      </c>
      <c r="J14" s="102">
        <v>0</v>
      </c>
      <c r="K14" s="102">
        <f>D14+G14-D10</f>
        <v>3113651</v>
      </c>
    </row>
    <row r="15" spans="1:11" ht="15.75">
      <c r="A15" s="2"/>
      <c r="K15" s="155">
        <f>D15+G85</f>
        <v>0</v>
      </c>
    </row>
    <row r="16" spans="1:11" ht="73.5">
      <c r="A16" s="17" t="s">
        <v>11</v>
      </c>
      <c r="B16" s="80" t="s">
        <v>236</v>
      </c>
      <c r="C16" s="80" t="s">
        <v>237</v>
      </c>
      <c r="D16" s="80" t="s">
        <v>244</v>
      </c>
      <c r="E16" s="80" t="s">
        <v>238</v>
      </c>
      <c r="F16" s="80" t="s">
        <v>239</v>
      </c>
      <c r="G16" s="80" t="s">
        <v>240</v>
      </c>
      <c r="H16" s="81" t="s">
        <v>241</v>
      </c>
      <c r="I16" s="81" t="s">
        <v>242</v>
      </c>
      <c r="J16" s="81" t="s">
        <v>241</v>
      </c>
      <c r="K16" s="81" t="s">
        <v>243</v>
      </c>
    </row>
    <row r="17" spans="1:11" ht="15">
      <c r="A17" s="19" t="s">
        <v>162</v>
      </c>
      <c r="B17" s="82"/>
      <c r="C17" s="82"/>
      <c r="D17" s="82"/>
      <c r="E17" s="82"/>
      <c r="F17" s="82"/>
      <c r="G17" s="82"/>
      <c r="H17" s="82">
        <f aca="true" t="shared" si="1" ref="H17:J18">B17+E17</f>
        <v>0</v>
      </c>
      <c r="I17" s="82">
        <f t="shared" si="1"/>
        <v>0</v>
      </c>
      <c r="J17" s="82">
        <f t="shared" si="1"/>
        <v>0</v>
      </c>
      <c r="K17" s="82">
        <f aca="true" t="shared" si="2" ref="K17:K22">D17+G17</f>
        <v>0</v>
      </c>
    </row>
    <row r="18" spans="1:11" ht="15">
      <c r="A18" s="19" t="s">
        <v>163</v>
      </c>
      <c r="B18" s="82"/>
      <c r="C18" s="82"/>
      <c r="D18" s="82"/>
      <c r="E18" s="82"/>
      <c r="F18" s="82"/>
      <c r="G18" s="82"/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2"/>
        <v>0</v>
      </c>
    </row>
    <row r="19" spans="1:11" ht="15">
      <c r="A19" s="19" t="s">
        <v>256</v>
      </c>
      <c r="B19" s="82">
        <v>0</v>
      </c>
      <c r="C19" s="82">
        <v>3080438</v>
      </c>
      <c r="D19" s="82">
        <v>3080438</v>
      </c>
      <c r="E19" s="82"/>
      <c r="F19" s="82"/>
      <c r="G19" s="82"/>
      <c r="H19" s="82"/>
      <c r="I19" s="82">
        <f>C19+F19</f>
        <v>3080438</v>
      </c>
      <c r="J19" s="82"/>
      <c r="K19" s="82">
        <f t="shared" si="2"/>
        <v>3080438</v>
      </c>
    </row>
    <row r="20" spans="1:11" ht="15">
      <c r="A20" s="19" t="s">
        <v>164</v>
      </c>
      <c r="B20" s="82">
        <f aca="true" t="shared" si="3" ref="B20:K20">SUM(B21:B22)</f>
        <v>122575943</v>
      </c>
      <c r="C20" s="82">
        <f t="shared" si="3"/>
        <v>122575943</v>
      </c>
      <c r="D20" s="82">
        <f t="shared" si="3"/>
        <v>122575943</v>
      </c>
      <c r="E20" s="82">
        <f t="shared" si="3"/>
        <v>0</v>
      </c>
      <c r="F20" s="82">
        <f>SUM(F21:F22)</f>
        <v>1565775</v>
      </c>
      <c r="G20" s="82">
        <f t="shared" si="3"/>
        <v>1565775</v>
      </c>
      <c r="H20" s="82">
        <f t="shared" si="3"/>
        <v>122575943</v>
      </c>
      <c r="I20" s="82">
        <f t="shared" si="3"/>
        <v>124141718</v>
      </c>
      <c r="J20" s="82">
        <f t="shared" si="3"/>
        <v>124141718</v>
      </c>
      <c r="K20" s="82">
        <f t="shared" si="3"/>
        <v>124141718</v>
      </c>
    </row>
    <row r="21" spans="1:11" ht="15">
      <c r="A21" s="19" t="s">
        <v>108</v>
      </c>
      <c r="B21" s="82">
        <v>15739395</v>
      </c>
      <c r="C21" s="82">
        <v>15739395</v>
      </c>
      <c r="D21" s="82">
        <v>15739395</v>
      </c>
      <c r="E21" s="82">
        <v>0</v>
      </c>
      <c r="F21" s="82">
        <v>1565775</v>
      </c>
      <c r="G21" s="82">
        <v>1565775</v>
      </c>
      <c r="H21" s="82">
        <f aca="true" t="shared" si="4" ref="H21:J22">B21+E21</f>
        <v>15739395</v>
      </c>
      <c r="I21" s="82">
        <f>C21+F21</f>
        <v>17305170</v>
      </c>
      <c r="J21" s="82">
        <f t="shared" si="4"/>
        <v>17305170</v>
      </c>
      <c r="K21" s="82">
        <f t="shared" si="2"/>
        <v>17305170</v>
      </c>
    </row>
    <row r="22" spans="1:11" ht="15">
      <c r="A22" s="19" t="s">
        <v>109</v>
      </c>
      <c r="B22" s="82">
        <v>106836548</v>
      </c>
      <c r="C22" s="82">
        <v>106836548</v>
      </c>
      <c r="D22" s="82">
        <v>106836548</v>
      </c>
      <c r="E22" s="82"/>
      <c r="F22" s="82"/>
      <c r="G22" s="82"/>
      <c r="H22" s="82">
        <f t="shared" si="4"/>
        <v>106836548</v>
      </c>
      <c r="I22" s="82">
        <f>C22+F22</f>
        <v>106836548</v>
      </c>
      <c r="J22" s="82">
        <f t="shared" si="4"/>
        <v>106836548</v>
      </c>
      <c r="K22" s="82">
        <f t="shared" si="2"/>
        <v>106836548</v>
      </c>
    </row>
    <row r="23" spans="1:11" ht="15">
      <c r="A23" s="19" t="s">
        <v>166</v>
      </c>
      <c r="B23" s="82">
        <v>0</v>
      </c>
      <c r="C23" s="82">
        <v>0</v>
      </c>
      <c r="D23" s="82">
        <v>0</v>
      </c>
      <c r="E23" s="82">
        <v>33664200</v>
      </c>
      <c r="F23" s="82">
        <v>34502554</v>
      </c>
      <c r="G23" s="82">
        <v>34502554</v>
      </c>
      <c r="H23" s="82">
        <v>0</v>
      </c>
      <c r="I23" s="82">
        <v>0</v>
      </c>
      <c r="J23" s="82">
        <v>0</v>
      </c>
      <c r="K23" s="82">
        <v>0</v>
      </c>
    </row>
    <row r="24" spans="1:11" s="16" customFormat="1" ht="14.25">
      <c r="A24" s="128" t="s">
        <v>167</v>
      </c>
      <c r="B24" s="102">
        <f>B17+B18+B20+B19</f>
        <v>122575943</v>
      </c>
      <c r="C24" s="102">
        <f>C17+C18+C20+C19</f>
        <v>125656381</v>
      </c>
      <c r="D24" s="102">
        <f aca="true" t="shared" si="5" ref="D24:K24">D17+D18+D20+D19</f>
        <v>125656381</v>
      </c>
      <c r="E24" s="102">
        <f t="shared" si="5"/>
        <v>0</v>
      </c>
      <c r="F24" s="102">
        <f t="shared" si="5"/>
        <v>1565775</v>
      </c>
      <c r="G24" s="102">
        <f t="shared" si="5"/>
        <v>1565775</v>
      </c>
      <c r="H24" s="102">
        <f t="shared" si="5"/>
        <v>122575943</v>
      </c>
      <c r="I24" s="102">
        <f t="shared" si="5"/>
        <v>127222156</v>
      </c>
      <c r="J24" s="102">
        <f t="shared" si="5"/>
        <v>124141718</v>
      </c>
      <c r="K24" s="102">
        <f t="shared" si="5"/>
        <v>127222156</v>
      </c>
    </row>
    <row r="25" spans="1:11" s="16" customFormat="1" ht="14.25">
      <c r="A25" s="128" t="s">
        <v>168</v>
      </c>
      <c r="B25" s="102"/>
      <c r="C25" s="102"/>
      <c r="D25" s="102"/>
      <c r="E25" s="102"/>
      <c r="F25" s="102"/>
      <c r="G25" s="102"/>
      <c r="H25" s="82">
        <f aca="true" t="shared" si="6" ref="H25:J26">B25+E25</f>
        <v>0</v>
      </c>
      <c r="I25" s="82">
        <f>C25+F25</f>
        <v>0</v>
      </c>
      <c r="J25" s="82">
        <f t="shared" si="6"/>
        <v>0</v>
      </c>
      <c r="K25" s="82">
        <f>D25+G95</f>
        <v>0</v>
      </c>
    </row>
    <row r="26" spans="1:11" ht="30">
      <c r="A26" s="19" t="s">
        <v>169</v>
      </c>
      <c r="B26" s="82"/>
      <c r="C26" s="82"/>
      <c r="D26" s="82"/>
      <c r="E26" s="82"/>
      <c r="F26" s="82"/>
      <c r="G26" s="82"/>
      <c r="H26" s="82">
        <f t="shared" si="6"/>
        <v>0</v>
      </c>
      <c r="I26" s="82">
        <f>C26+F26</f>
        <v>0</v>
      </c>
      <c r="J26" s="82">
        <f t="shared" si="6"/>
        <v>0</v>
      </c>
      <c r="K26" s="82">
        <f>D26+G96</f>
        <v>0</v>
      </c>
    </row>
    <row r="27" spans="1:11" s="16" customFormat="1" ht="15.75">
      <c r="A27" s="20" t="s">
        <v>13</v>
      </c>
      <c r="B27" s="102">
        <f aca="true" t="shared" si="7" ref="B27:J27">B24+B25+B26</f>
        <v>122575943</v>
      </c>
      <c r="C27" s="102">
        <f t="shared" si="7"/>
        <v>125656381</v>
      </c>
      <c r="D27" s="102">
        <f t="shared" si="7"/>
        <v>125656381</v>
      </c>
      <c r="E27" s="102">
        <f t="shared" si="7"/>
        <v>0</v>
      </c>
      <c r="F27" s="102">
        <f t="shared" si="7"/>
        <v>1565775</v>
      </c>
      <c r="G27" s="102">
        <f t="shared" si="7"/>
        <v>1565775</v>
      </c>
      <c r="H27" s="102">
        <f t="shared" si="7"/>
        <v>122575943</v>
      </c>
      <c r="I27" s="102">
        <f>C27+F27</f>
        <v>127222156</v>
      </c>
      <c r="J27" s="102">
        <f t="shared" si="7"/>
        <v>124141718</v>
      </c>
      <c r="K27" s="102">
        <f>D27+G27</f>
        <v>127222156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 xml:space="preserve">&amp;C3. melléklet a 6/2019. (V.31.) önkormányzati rendelethez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54"/>
  <sheetViews>
    <sheetView view="pageLayout" workbookViewId="0" topLeftCell="A1">
      <selection activeCell="D154" sqref="A1:D154"/>
    </sheetView>
  </sheetViews>
  <sheetFormatPr defaultColWidth="9.140625" defaultRowHeight="12.75"/>
  <cols>
    <col min="1" max="1" width="85.8515625" style="0" customWidth="1"/>
    <col min="2" max="2" width="25.8515625" style="0" customWidth="1"/>
    <col min="3" max="3" width="25.140625" style="0" customWidth="1"/>
    <col min="4" max="4" width="20.7109375" style="0" customWidth="1"/>
  </cols>
  <sheetData>
    <row r="1" ht="12.75">
      <c r="A1" s="239"/>
    </row>
    <row r="2" spans="1:8" ht="24" customHeight="1">
      <c r="A2" s="444" t="s">
        <v>945</v>
      </c>
      <c r="B2" s="409"/>
      <c r="C2" s="409"/>
      <c r="D2" s="409"/>
      <c r="E2" s="111"/>
      <c r="F2" s="116"/>
      <c r="G2" s="116"/>
      <c r="H2" s="116"/>
    </row>
    <row r="3" spans="1:8" ht="24" customHeight="1">
      <c r="A3" s="168"/>
      <c r="B3" s="111"/>
      <c r="C3" s="111"/>
      <c r="D3" s="111"/>
      <c r="E3" s="111"/>
      <c r="F3" s="116"/>
      <c r="G3" s="116"/>
      <c r="H3" s="116"/>
    </row>
    <row r="4" spans="1:5" ht="15">
      <c r="A4" s="240" t="s">
        <v>572</v>
      </c>
      <c r="B4" s="169"/>
      <c r="C4" s="169"/>
      <c r="D4" s="169"/>
      <c r="E4" s="169"/>
    </row>
    <row r="5" spans="1:5" ht="26.25">
      <c r="A5" s="191" t="s">
        <v>103</v>
      </c>
      <c r="B5" s="241" t="s">
        <v>509</v>
      </c>
      <c r="C5" s="241" t="s">
        <v>510</v>
      </c>
      <c r="D5" s="241" t="s">
        <v>511</v>
      </c>
      <c r="E5" s="169"/>
    </row>
    <row r="6" spans="1:5" ht="15">
      <c r="A6" s="279" t="s">
        <v>512</v>
      </c>
      <c r="B6" s="280"/>
      <c r="C6" s="280"/>
      <c r="D6" s="280"/>
      <c r="E6" s="169"/>
    </row>
    <row r="7" spans="1:5" ht="15">
      <c r="A7" s="170" t="s">
        <v>310</v>
      </c>
      <c r="B7" s="171"/>
      <c r="C7" s="171"/>
      <c r="D7" s="171">
        <f>B7-C7</f>
        <v>0</v>
      </c>
      <c r="E7" s="169"/>
    </row>
    <row r="8" spans="1:5" ht="15">
      <c r="A8" s="242" t="s">
        <v>513</v>
      </c>
      <c r="B8" s="171"/>
      <c r="C8" s="171"/>
      <c r="D8" s="171">
        <f aca="true" t="shared" si="0" ref="D8:D71">B8-C8</f>
        <v>0</v>
      </c>
      <c r="E8" s="169"/>
    </row>
    <row r="9" spans="1:5" ht="15">
      <c r="A9" s="242" t="s">
        <v>514</v>
      </c>
      <c r="B9" s="171"/>
      <c r="C9" s="171"/>
      <c r="D9" s="171">
        <f t="shared" si="0"/>
        <v>0</v>
      </c>
      <c r="E9" s="169"/>
    </row>
    <row r="10" spans="1:5" ht="15">
      <c r="A10" s="242" t="s">
        <v>515</v>
      </c>
      <c r="B10" s="171"/>
      <c r="C10" s="171"/>
      <c r="D10" s="171">
        <f t="shared" si="0"/>
        <v>0</v>
      </c>
      <c r="E10" s="169"/>
    </row>
    <row r="11" spans="1:5" ht="15">
      <c r="A11" s="242" t="s">
        <v>516</v>
      </c>
      <c r="B11" s="171"/>
      <c r="C11" s="171"/>
      <c r="D11" s="171">
        <f t="shared" si="0"/>
        <v>0</v>
      </c>
      <c r="E11" s="169"/>
    </row>
    <row r="12" spans="1:5" ht="15">
      <c r="A12" s="242" t="s">
        <v>517</v>
      </c>
      <c r="B12" s="171"/>
      <c r="C12" s="171"/>
      <c r="D12" s="171">
        <f t="shared" si="0"/>
        <v>0</v>
      </c>
      <c r="E12" s="169"/>
    </row>
    <row r="13" spans="1:5" ht="15">
      <c r="A13" s="242" t="s">
        <v>518</v>
      </c>
      <c r="B13" s="171"/>
      <c r="C13" s="171"/>
      <c r="D13" s="171">
        <f t="shared" si="0"/>
        <v>0</v>
      </c>
      <c r="E13" s="169"/>
    </row>
    <row r="14" spans="1:5" s="387" customFormat="1" ht="15">
      <c r="A14" s="172" t="s">
        <v>311</v>
      </c>
      <c r="B14" s="274">
        <f>SUM(B15:B19)</f>
        <v>15297860</v>
      </c>
      <c r="C14" s="274">
        <f>SUM(C15:C19)</f>
        <v>13818202</v>
      </c>
      <c r="D14" s="173">
        <f>SUM(D15:D19)</f>
        <v>1479658</v>
      </c>
      <c r="E14" s="240"/>
    </row>
    <row r="15" spans="1:5" ht="15">
      <c r="A15" s="242" t="s">
        <v>513</v>
      </c>
      <c r="B15" s="273"/>
      <c r="C15" s="273"/>
      <c r="D15" s="171">
        <f t="shared" si="0"/>
        <v>0</v>
      </c>
      <c r="E15" s="169"/>
    </row>
    <row r="16" spans="1:5" ht="15">
      <c r="A16" s="242" t="s">
        <v>1131</v>
      </c>
      <c r="B16" s="273"/>
      <c r="C16" s="273"/>
      <c r="D16" s="171">
        <f t="shared" si="0"/>
        <v>0</v>
      </c>
      <c r="E16" s="169"/>
    </row>
    <row r="17" spans="1:5" ht="15">
      <c r="A17" s="242" t="s">
        <v>515</v>
      </c>
      <c r="B17" s="273"/>
      <c r="C17" s="273"/>
      <c r="D17" s="171">
        <f t="shared" si="0"/>
        <v>0</v>
      </c>
      <c r="E17" s="169"/>
    </row>
    <row r="18" spans="1:5" ht="15">
      <c r="A18" s="242" t="s">
        <v>516</v>
      </c>
      <c r="B18" s="273">
        <v>1500000</v>
      </c>
      <c r="C18" s="273">
        <v>20342</v>
      </c>
      <c r="D18" s="171">
        <f t="shared" si="0"/>
        <v>1479658</v>
      </c>
      <c r="E18" s="169"/>
    </row>
    <row r="19" spans="1:5" ht="15">
      <c r="A19" s="242" t="s">
        <v>517</v>
      </c>
      <c r="B19" s="273">
        <f>13257860+540000</f>
        <v>13797860</v>
      </c>
      <c r="C19" s="273">
        <f>13257860+540000</f>
        <v>13797860</v>
      </c>
      <c r="D19" s="171">
        <f t="shared" si="0"/>
        <v>0</v>
      </c>
      <c r="E19" s="169"/>
    </row>
    <row r="20" spans="1:5" ht="15">
      <c r="A20" s="242" t="s">
        <v>518</v>
      </c>
      <c r="B20" s="273"/>
      <c r="C20" s="273"/>
      <c r="D20" s="171">
        <f t="shared" si="0"/>
        <v>0</v>
      </c>
      <c r="E20" s="169"/>
    </row>
    <row r="21" spans="1:5" ht="15">
      <c r="A21" s="170" t="s">
        <v>312</v>
      </c>
      <c r="B21" s="273"/>
      <c r="C21" s="273"/>
      <c r="D21" s="171">
        <f t="shared" si="0"/>
        <v>0</v>
      </c>
      <c r="E21" s="169"/>
    </row>
    <row r="22" spans="1:5" ht="15">
      <c r="A22" s="242" t="s">
        <v>513</v>
      </c>
      <c r="B22" s="273"/>
      <c r="C22" s="273"/>
      <c r="D22" s="171">
        <f t="shared" si="0"/>
        <v>0</v>
      </c>
      <c r="E22" s="169"/>
    </row>
    <row r="23" spans="1:5" ht="15">
      <c r="A23" s="242" t="s">
        <v>1131</v>
      </c>
      <c r="B23" s="171"/>
      <c r="C23" s="171"/>
      <c r="D23" s="171">
        <f t="shared" si="0"/>
        <v>0</v>
      </c>
      <c r="E23" s="169"/>
    </row>
    <row r="24" spans="1:5" ht="15">
      <c r="A24" s="242" t="s">
        <v>515</v>
      </c>
      <c r="B24" s="171"/>
      <c r="C24" s="171"/>
      <c r="D24" s="171">
        <f t="shared" si="0"/>
        <v>0</v>
      </c>
      <c r="E24" s="169"/>
    </row>
    <row r="25" spans="1:5" ht="15">
      <c r="A25" s="242" t="s">
        <v>516</v>
      </c>
      <c r="B25" s="171"/>
      <c r="C25" s="171"/>
      <c r="D25" s="171">
        <f t="shared" si="0"/>
        <v>0</v>
      </c>
      <c r="E25" s="169"/>
    </row>
    <row r="26" spans="1:5" ht="15">
      <c r="A26" s="242" t="s">
        <v>517</v>
      </c>
      <c r="B26" s="171"/>
      <c r="C26" s="171"/>
      <c r="D26" s="171">
        <f t="shared" si="0"/>
        <v>0</v>
      </c>
      <c r="E26" s="169"/>
    </row>
    <row r="27" spans="1:5" ht="15">
      <c r="A27" s="242" t="s">
        <v>518</v>
      </c>
      <c r="B27" s="171"/>
      <c r="C27" s="171"/>
      <c r="D27" s="171">
        <f t="shared" si="0"/>
        <v>0</v>
      </c>
      <c r="E27" s="169"/>
    </row>
    <row r="28" spans="1:5" s="383" customFormat="1" ht="15">
      <c r="A28" s="170" t="s">
        <v>313</v>
      </c>
      <c r="B28" s="273">
        <f aca="true" t="shared" si="1" ref="B28:D29">B7+B14+B21</f>
        <v>15297860</v>
      </c>
      <c r="C28" s="273">
        <f t="shared" si="1"/>
        <v>13818202</v>
      </c>
      <c r="D28" s="273">
        <f t="shared" si="1"/>
        <v>1479658</v>
      </c>
      <c r="E28" s="169"/>
    </row>
    <row r="29" spans="1:5" s="383" customFormat="1" ht="15">
      <c r="A29" s="242" t="s">
        <v>513</v>
      </c>
      <c r="B29" s="273">
        <f t="shared" si="1"/>
        <v>0</v>
      </c>
      <c r="C29" s="273">
        <f t="shared" si="1"/>
        <v>0</v>
      </c>
      <c r="D29" s="273">
        <f t="shared" si="1"/>
        <v>0</v>
      </c>
      <c r="E29" s="169"/>
    </row>
    <row r="30" spans="1:5" s="383" customFormat="1" ht="15">
      <c r="A30" s="242" t="s">
        <v>1131</v>
      </c>
      <c r="B30" s="273">
        <f>B9+B16+B23</f>
        <v>0</v>
      </c>
      <c r="C30" s="273"/>
      <c r="D30" s="273">
        <f t="shared" si="0"/>
        <v>0</v>
      </c>
      <c r="E30" s="169"/>
    </row>
    <row r="31" spans="1:5" s="383" customFormat="1" ht="15">
      <c r="A31" s="242" t="s">
        <v>515</v>
      </c>
      <c r="B31" s="273">
        <f>B10+B17+B24</f>
        <v>0</v>
      </c>
      <c r="C31" s="273">
        <f>C10+C17+C24</f>
        <v>0</v>
      </c>
      <c r="D31" s="273">
        <f>D10+D17+D24</f>
        <v>0</v>
      </c>
      <c r="E31" s="169"/>
    </row>
    <row r="32" spans="1:5" s="383" customFormat="1" ht="15">
      <c r="A32" s="242" t="s">
        <v>516</v>
      </c>
      <c r="B32" s="273">
        <f>B18+B25+B11</f>
        <v>1500000</v>
      </c>
      <c r="C32" s="273">
        <f>C18+C25+C11</f>
        <v>20342</v>
      </c>
      <c r="D32" s="273">
        <f>D18+D25+D11</f>
        <v>1479658</v>
      </c>
      <c r="E32" s="169"/>
    </row>
    <row r="33" spans="1:5" s="383" customFormat="1" ht="15">
      <c r="A33" s="242" t="s">
        <v>517</v>
      </c>
      <c r="B33" s="273">
        <f aca="true" t="shared" si="2" ref="B33:D34">B12+B19+B26</f>
        <v>13797860</v>
      </c>
      <c r="C33" s="273">
        <f t="shared" si="2"/>
        <v>13797860</v>
      </c>
      <c r="D33" s="273">
        <f t="shared" si="2"/>
        <v>0</v>
      </c>
      <c r="E33" s="169"/>
    </row>
    <row r="34" spans="1:5" s="383" customFormat="1" ht="15">
      <c r="A34" s="242" t="s">
        <v>519</v>
      </c>
      <c r="B34" s="273">
        <f t="shared" si="2"/>
        <v>0</v>
      </c>
      <c r="C34" s="273">
        <f t="shared" si="2"/>
        <v>0</v>
      </c>
      <c r="D34" s="273">
        <f t="shared" si="2"/>
        <v>0</v>
      </c>
      <c r="E34" s="169"/>
    </row>
    <row r="35" spans="1:5" ht="15">
      <c r="A35" s="170" t="s">
        <v>314</v>
      </c>
      <c r="B35" s="273">
        <f>SUM(B36:B39)</f>
        <v>1850066688</v>
      </c>
      <c r="C35" s="273">
        <f>SUM(C36:C39)</f>
        <v>313260180</v>
      </c>
      <c r="D35" s="273">
        <f>SUM(D36:D39)</f>
        <v>1536806508</v>
      </c>
      <c r="E35" s="169"/>
    </row>
    <row r="36" spans="1:5" ht="15">
      <c r="A36" s="242" t="s">
        <v>513</v>
      </c>
      <c r="B36" s="171"/>
      <c r="C36" s="171"/>
      <c r="D36" s="171">
        <f t="shared" si="0"/>
        <v>0</v>
      </c>
      <c r="E36" s="169"/>
    </row>
    <row r="37" spans="1:5" ht="15">
      <c r="A37" s="242" t="s">
        <v>1131</v>
      </c>
      <c r="B37" s="171">
        <f>62566117+570000+143819393+1483000+875841248+289601+290479806+6861920</f>
        <v>1381911085</v>
      </c>
      <c r="C37" s="171">
        <f>40076405+177957+167098376+21682633</f>
        <v>229035371</v>
      </c>
      <c r="D37" s="171">
        <f t="shared" si="0"/>
        <v>1152875714</v>
      </c>
      <c r="E37" s="169"/>
    </row>
    <row r="38" spans="1:5" ht="15">
      <c r="A38" s="242" t="s">
        <v>515</v>
      </c>
      <c r="B38" s="171">
        <f>1927926+4834994+15775891+87625000+222764812+1364000+206000+28321113+44961944</f>
        <v>407781680</v>
      </c>
      <c r="C38" s="171">
        <f>5011470+6930000+45539234+10278351+3545170</f>
        <v>71304225</v>
      </c>
      <c r="D38" s="171">
        <f t="shared" si="0"/>
        <v>336477455</v>
      </c>
      <c r="E38" s="169"/>
    </row>
    <row r="39" spans="1:5" ht="15">
      <c r="A39" s="242" t="s">
        <v>516</v>
      </c>
      <c r="B39" s="171">
        <f>6614458+1442465+2440000+35588000+168000+14121000</f>
        <v>60373923</v>
      </c>
      <c r="C39" s="171">
        <f>680502+11342445+897637</f>
        <v>12920584</v>
      </c>
      <c r="D39" s="171">
        <f t="shared" si="0"/>
        <v>47453339</v>
      </c>
      <c r="E39" s="169"/>
    </row>
    <row r="40" spans="1:5" ht="15">
      <c r="A40" s="242" t="s">
        <v>517</v>
      </c>
      <c r="B40" s="171"/>
      <c r="C40" s="171"/>
      <c r="D40" s="171">
        <f t="shared" si="0"/>
        <v>0</v>
      </c>
      <c r="E40" s="169"/>
    </row>
    <row r="41" spans="1:5" ht="15">
      <c r="A41" s="242" t="s">
        <v>519</v>
      </c>
      <c r="B41" s="171"/>
      <c r="C41" s="171"/>
      <c r="D41" s="171">
        <f t="shared" si="0"/>
        <v>0</v>
      </c>
      <c r="E41" s="169"/>
    </row>
    <row r="42" spans="1:5" ht="15">
      <c r="A42" s="170" t="s">
        <v>315</v>
      </c>
      <c r="B42" s="171">
        <f>SUM(B43:B48)</f>
        <v>93998409</v>
      </c>
      <c r="C42" s="171">
        <f>SUM(C43:C48)</f>
        <v>63088837</v>
      </c>
      <c r="D42" s="171">
        <f t="shared" si="0"/>
        <v>30909572</v>
      </c>
      <c r="E42" s="169"/>
    </row>
    <row r="43" spans="1:5" ht="15">
      <c r="A43" s="242" t="s">
        <v>513</v>
      </c>
      <c r="B43" s="171"/>
      <c r="C43" s="171"/>
      <c r="D43" s="171">
        <f t="shared" si="0"/>
        <v>0</v>
      </c>
      <c r="E43" s="169"/>
    </row>
    <row r="44" spans="1:5" ht="15">
      <c r="A44" s="242" t="s">
        <v>1131</v>
      </c>
      <c r="B44" s="171">
        <f>3176966+8591690</f>
        <v>11768656</v>
      </c>
      <c r="C44" s="171">
        <f>2158769+3117892</f>
        <v>5276661</v>
      </c>
      <c r="D44" s="171">
        <f t="shared" si="0"/>
        <v>6491995</v>
      </c>
      <c r="E44" s="169"/>
    </row>
    <row r="45" spans="1:5" ht="15">
      <c r="A45" s="242" t="s">
        <v>515</v>
      </c>
      <c r="B45" s="171">
        <f>580000+32272695+9240000</f>
        <v>42092695</v>
      </c>
      <c r="C45" s="171">
        <f>341898+14749904+5890555</f>
        <v>20982357</v>
      </c>
      <c r="D45" s="171">
        <f t="shared" si="0"/>
        <v>21110338</v>
      </c>
      <c r="E45" s="169"/>
    </row>
    <row r="46" spans="1:5" ht="15">
      <c r="A46" s="242" t="s">
        <v>516</v>
      </c>
      <c r="B46" s="171">
        <f>3671143</f>
        <v>3671143</v>
      </c>
      <c r="C46" s="171">
        <v>363904</v>
      </c>
      <c r="D46" s="171">
        <f t="shared" si="0"/>
        <v>3307239</v>
      </c>
      <c r="E46" s="169"/>
    </row>
    <row r="47" spans="1:5" ht="15">
      <c r="A47" s="242" t="s">
        <v>517</v>
      </c>
      <c r="B47" s="273">
        <f>32188737+4277178</f>
        <v>36465915</v>
      </c>
      <c r="C47" s="273">
        <f>32188737+4277178</f>
        <v>36465915</v>
      </c>
      <c r="D47" s="171">
        <f t="shared" si="0"/>
        <v>0</v>
      </c>
      <c r="E47" s="169"/>
    </row>
    <row r="48" spans="1:5" ht="15">
      <c r="A48" s="242" t="s">
        <v>519</v>
      </c>
      <c r="B48" s="273"/>
      <c r="C48" s="273"/>
      <c r="D48" s="171">
        <f t="shared" si="0"/>
        <v>0</v>
      </c>
      <c r="E48" s="169"/>
    </row>
    <row r="49" spans="1:5" ht="15">
      <c r="A49" s="170" t="s">
        <v>316</v>
      </c>
      <c r="B49" s="171"/>
      <c r="C49" s="171"/>
      <c r="D49" s="171">
        <f t="shared" si="0"/>
        <v>0</v>
      </c>
      <c r="E49" s="169"/>
    </row>
    <row r="50" spans="1:5" ht="15">
      <c r="A50" s="242" t="s">
        <v>513</v>
      </c>
      <c r="B50" s="171"/>
      <c r="C50" s="171"/>
      <c r="D50" s="171">
        <f t="shared" si="0"/>
        <v>0</v>
      </c>
      <c r="E50" s="169"/>
    </row>
    <row r="51" spans="1:5" ht="15">
      <c r="A51" s="242" t="s">
        <v>1131</v>
      </c>
      <c r="B51" s="98"/>
      <c r="C51" s="98"/>
      <c r="D51" s="171">
        <f t="shared" si="0"/>
        <v>0</v>
      </c>
      <c r="E51" s="169"/>
    </row>
    <row r="52" spans="1:5" ht="15">
      <c r="A52" s="242" t="s">
        <v>515</v>
      </c>
      <c r="B52" s="98"/>
      <c r="C52" s="98"/>
      <c r="D52" s="171">
        <f t="shared" si="0"/>
        <v>0</v>
      </c>
      <c r="E52" s="169"/>
    </row>
    <row r="53" spans="1:5" ht="15">
      <c r="A53" s="242" t="s">
        <v>516</v>
      </c>
      <c r="B53" s="98"/>
      <c r="C53" s="98"/>
      <c r="D53" s="171">
        <f t="shared" si="0"/>
        <v>0</v>
      </c>
      <c r="E53" s="169"/>
    </row>
    <row r="54" spans="1:5" ht="15">
      <c r="A54" s="242" t="s">
        <v>517</v>
      </c>
      <c r="B54" s="171"/>
      <c r="C54" s="171"/>
      <c r="D54" s="171">
        <f t="shared" si="0"/>
        <v>0</v>
      </c>
      <c r="E54" s="169"/>
    </row>
    <row r="55" spans="1:5" ht="15">
      <c r="A55" s="242" t="s">
        <v>519</v>
      </c>
      <c r="B55" s="171"/>
      <c r="C55" s="171"/>
      <c r="D55" s="171">
        <f t="shared" si="0"/>
        <v>0</v>
      </c>
      <c r="E55" s="169"/>
    </row>
    <row r="56" spans="1:5" ht="15">
      <c r="A56" s="170" t="s">
        <v>317</v>
      </c>
      <c r="B56" s="273">
        <v>7456164</v>
      </c>
      <c r="C56" s="273"/>
      <c r="D56" s="171">
        <f t="shared" si="0"/>
        <v>7456164</v>
      </c>
      <c r="E56" s="169"/>
    </row>
    <row r="57" spans="1:5" ht="15">
      <c r="A57" s="170" t="s">
        <v>318</v>
      </c>
      <c r="B57" s="273"/>
      <c r="C57" s="273"/>
      <c r="D57" s="171">
        <f t="shared" si="0"/>
        <v>0</v>
      </c>
      <c r="E57" s="169"/>
    </row>
    <row r="58" spans="1:5" ht="15">
      <c r="A58" s="172" t="s">
        <v>319</v>
      </c>
      <c r="B58" s="274">
        <f>B35+B42+B49+B56+B57</f>
        <v>1951521261</v>
      </c>
      <c r="C58" s="274">
        <f>C35+C42+C49+C56+C57</f>
        <v>376349017</v>
      </c>
      <c r="D58" s="173">
        <f t="shared" si="0"/>
        <v>1575172244</v>
      </c>
      <c r="E58" s="169"/>
    </row>
    <row r="59" spans="1:5" ht="15">
      <c r="A59" s="244" t="s">
        <v>513</v>
      </c>
      <c r="B59" s="274">
        <f aca="true" t="shared" si="3" ref="B59:D61">B36+B43+B50</f>
        <v>0</v>
      </c>
      <c r="C59" s="274">
        <f t="shared" si="3"/>
        <v>0</v>
      </c>
      <c r="D59" s="274">
        <f t="shared" si="3"/>
        <v>0</v>
      </c>
      <c r="E59" s="169"/>
    </row>
    <row r="60" spans="1:5" ht="15">
      <c r="A60" s="244" t="s">
        <v>514</v>
      </c>
      <c r="B60" s="274">
        <f>B37++B44</f>
        <v>1393679741</v>
      </c>
      <c r="C60" s="274">
        <f>C30+C37+C44</f>
        <v>234312032</v>
      </c>
      <c r="D60" s="274">
        <f t="shared" si="3"/>
        <v>1159367709</v>
      </c>
      <c r="E60" s="169"/>
    </row>
    <row r="61" spans="1:5" ht="15">
      <c r="A61" s="244" t="s">
        <v>515</v>
      </c>
      <c r="B61" s="274">
        <f>B31+B38+B45</f>
        <v>449874375</v>
      </c>
      <c r="C61" s="274">
        <f>C31+C39+C45</f>
        <v>33902941</v>
      </c>
      <c r="D61" s="274">
        <f t="shared" si="3"/>
        <v>357587793</v>
      </c>
      <c r="E61" s="169"/>
    </row>
    <row r="62" spans="1:5" ht="15">
      <c r="A62" s="244" t="s">
        <v>516</v>
      </c>
      <c r="B62" s="274">
        <f>B18+B39+B46</f>
        <v>65545066</v>
      </c>
      <c r="C62" s="274">
        <f>C18+C39+C46</f>
        <v>13304830</v>
      </c>
      <c r="D62" s="274">
        <f>D39+D53+D46</f>
        <v>50760578</v>
      </c>
      <c r="E62" s="169"/>
    </row>
    <row r="63" spans="1:5" ht="15">
      <c r="A63" s="244" t="s">
        <v>517</v>
      </c>
      <c r="B63" s="274">
        <f>B40+B47</f>
        <v>36465915</v>
      </c>
      <c r="C63" s="274">
        <f aca="true" t="shared" si="4" ref="B63:D64">C40+C47+C54</f>
        <v>36465915</v>
      </c>
      <c r="D63" s="274">
        <f t="shared" si="4"/>
        <v>0</v>
      </c>
      <c r="E63" s="169"/>
    </row>
    <row r="64" spans="1:5" ht="15">
      <c r="A64" s="244" t="s">
        <v>519</v>
      </c>
      <c r="B64" s="274">
        <f t="shared" si="4"/>
        <v>0</v>
      </c>
      <c r="C64" s="274">
        <f t="shared" si="4"/>
        <v>0</v>
      </c>
      <c r="D64" s="274">
        <f t="shared" si="4"/>
        <v>0</v>
      </c>
      <c r="E64" s="169"/>
    </row>
    <row r="65" spans="1:5" ht="15">
      <c r="A65" s="170" t="s">
        <v>320</v>
      </c>
      <c r="B65" s="171">
        <f>B71+B69+B68+B70</f>
        <v>635580</v>
      </c>
      <c r="C65" s="171">
        <f>C71+C69+C68</f>
        <v>0</v>
      </c>
      <c r="D65" s="171">
        <f>D71+D69+D68+D70</f>
        <v>635580</v>
      </c>
      <c r="E65" s="169"/>
    </row>
    <row r="66" spans="1:5" ht="15">
      <c r="A66" s="170" t="s">
        <v>520</v>
      </c>
      <c r="B66" s="171"/>
      <c r="C66" s="171"/>
      <c r="D66" s="171">
        <f t="shared" si="0"/>
        <v>0</v>
      </c>
      <c r="E66" s="169"/>
    </row>
    <row r="67" spans="1:5" ht="15">
      <c r="A67" s="170" t="s">
        <v>521</v>
      </c>
      <c r="B67" s="171"/>
      <c r="C67" s="171"/>
      <c r="D67" s="171">
        <f t="shared" si="0"/>
        <v>0</v>
      </c>
      <c r="E67" s="169"/>
    </row>
    <row r="68" spans="1:5" ht="15">
      <c r="A68" s="170" t="s">
        <v>569</v>
      </c>
      <c r="B68" s="171"/>
      <c r="C68" s="171"/>
      <c r="D68" s="171">
        <f t="shared" si="0"/>
        <v>0</v>
      </c>
      <c r="E68" s="169"/>
    </row>
    <row r="69" spans="1:5" ht="15">
      <c r="A69" s="170" t="s">
        <v>571</v>
      </c>
      <c r="B69" s="171">
        <v>15580</v>
      </c>
      <c r="C69" s="171"/>
      <c r="D69" s="171">
        <f t="shared" si="0"/>
        <v>15580</v>
      </c>
      <c r="E69" s="169"/>
    </row>
    <row r="70" spans="1:5" ht="15">
      <c r="A70" s="170" t="s">
        <v>1046</v>
      </c>
      <c r="B70" s="171">
        <v>120000</v>
      </c>
      <c r="C70" s="171"/>
      <c r="D70" s="171">
        <f t="shared" si="0"/>
        <v>120000</v>
      </c>
      <c r="E70" s="169"/>
    </row>
    <row r="71" spans="1:5" ht="15">
      <c r="A71" s="170" t="s">
        <v>570</v>
      </c>
      <c r="B71" s="171">
        <v>500000</v>
      </c>
      <c r="C71" s="171"/>
      <c r="D71" s="171">
        <f t="shared" si="0"/>
        <v>500000</v>
      </c>
      <c r="E71" s="169"/>
    </row>
    <row r="72" spans="1:5" ht="15">
      <c r="A72" s="170" t="s">
        <v>321</v>
      </c>
      <c r="B72" s="171"/>
      <c r="C72" s="171"/>
      <c r="D72" s="171">
        <f aca="true" t="shared" si="5" ref="D72:D137">B72-C72</f>
        <v>0</v>
      </c>
      <c r="E72" s="169"/>
    </row>
    <row r="73" spans="1:5" ht="15">
      <c r="A73" s="170" t="s">
        <v>522</v>
      </c>
      <c r="B73" s="171"/>
      <c r="C73" s="171"/>
      <c r="D73" s="171">
        <f t="shared" si="5"/>
        <v>0</v>
      </c>
      <c r="E73" s="169"/>
    </row>
    <row r="74" spans="1:5" ht="15">
      <c r="A74" s="170" t="s">
        <v>523</v>
      </c>
      <c r="B74" s="171"/>
      <c r="C74" s="171"/>
      <c r="D74" s="171">
        <f t="shared" si="5"/>
        <v>0</v>
      </c>
      <c r="E74" s="169"/>
    </row>
    <row r="75" spans="1:5" ht="15">
      <c r="A75" s="170" t="s">
        <v>322</v>
      </c>
      <c r="B75" s="171"/>
      <c r="C75" s="171"/>
      <c r="D75" s="171">
        <f t="shared" si="5"/>
        <v>0</v>
      </c>
      <c r="E75" s="169"/>
    </row>
    <row r="76" spans="1:5" ht="15">
      <c r="A76" s="172" t="s">
        <v>323</v>
      </c>
      <c r="B76" s="173">
        <f>B75+B72+B65</f>
        <v>635580</v>
      </c>
      <c r="C76" s="173">
        <f>C75+C72+C65</f>
        <v>0</v>
      </c>
      <c r="D76" s="173">
        <f>D75+D72+D65</f>
        <v>635580</v>
      </c>
      <c r="E76" s="169"/>
    </row>
    <row r="77" spans="1:5" ht="15">
      <c r="A77" s="170" t="s">
        <v>324</v>
      </c>
      <c r="B77" s="171"/>
      <c r="C77" s="171"/>
      <c r="D77" s="171">
        <f t="shared" si="5"/>
        <v>0</v>
      </c>
      <c r="E77" s="169"/>
    </row>
    <row r="78" spans="1:5" ht="15">
      <c r="A78" s="242" t="s">
        <v>513</v>
      </c>
      <c r="B78" s="171"/>
      <c r="C78" s="171"/>
      <c r="D78" s="171">
        <f t="shared" si="5"/>
        <v>0</v>
      </c>
      <c r="E78" s="169"/>
    </row>
    <row r="79" spans="1:5" ht="15">
      <c r="A79" s="242" t="s">
        <v>514</v>
      </c>
      <c r="B79" s="171"/>
      <c r="C79" s="171"/>
      <c r="D79" s="171">
        <f t="shared" si="5"/>
        <v>0</v>
      </c>
      <c r="E79" s="169"/>
    </row>
    <row r="80" spans="1:5" ht="15">
      <c r="A80" s="242" t="s">
        <v>515</v>
      </c>
      <c r="B80" s="171"/>
      <c r="C80" s="171"/>
      <c r="D80" s="171">
        <f t="shared" si="5"/>
        <v>0</v>
      </c>
      <c r="E80" s="169"/>
    </row>
    <row r="81" spans="1:5" ht="15">
      <c r="A81" s="242" t="s">
        <v>516</v>
      </c>
      <c r="B81" s="171"/>
      <c r="C81" s="171"/>
      <c r="D81" s="171">
        <f t="shared" si="5"/>
        <v>0</v>
      </c>
      <c r="E81" s="169"/>
    </row>
    <row r="82" spans="1:5" ht="15">
      <c r="A82" s="242" t="s">
        <v>517</v>
      </c>
      <c r="B82" s="171"/>
      <c r="C82" s="171"/>
      <c r="D82" s="171">
        <f t="shared" si="5"/>
        <v>0</v>
      </c>
      <c r="E82" s="169"/>
    </row>
    <row r="83" spans="1:5" ht="15">
      <c r="A83" s="242" t="s">
        <v>519</v>
      </c>
      <c r="B83" s="171"/>
      <c r="C83" s="171"/>
      <c r="D83" s="171">
        <f t="shared" si="5"/>
        <v>0</v>
      </c>
      <c r="E83" s="169"/>
    </row>
    <row r="84" spans="1:5" ht="15">
      <c r="A84" s="170" t="s">
        <v>325</v>
      </c>
      <c r="B84" s="171"/>
      <c r="C84" s="171"/>
      <c r="D84" s="171">
        <f t="shared" si="5"/>
        <v>0</v>
      </c>
      <c r="E84" s="169"/>
    </row>
    <row r="85" spans="1:5" ht="15">
      <c r="A85" s="172" t="s">
        <v>524</v>
      </c>
      <c r="B85" s="173"/>
      <c r="C85" s="173"/>
      <c r="D85" s="171">
        <f t="shared" si="5"/>
        <v>0</v>
      </c>
      <c r="E85" s="169"/>
    </row>
    <row r="86" spans="1:5" ht="15">
      <c r="A86" s="242" t="s">
        <v>513</v>
      </c>
      <c r="B86" s="173"/>
      <c r="C86" s="173"/>
      <c r="D86" s="171">
        <f t="shared" si="5"/>
        <v>0</v>
      </c>
      <c r="E86" s="169"/>
    </row>
    <row r="87" spans="1:5" ht="15">
      <c r="A87" s="242" t="s">
        <v>514</v>
      </c>
      <c r="B87" s="173"/>
      <c r="C87" s="173"/>
      <c r="D87" s="171">
        <f t="shared" si="5"/>
        <v>0</v>
      </c>
      <c r="E87" s="169"/>
    </row>
    <row r="88" spans="1:5" ht="15">
      <c r="A88" s="242" t="s">
        <v>515</v>
      </c>
      <c r="B88" s="173"/>
      <c r="C88" s="173"/>
      <c r="D88" s="171">
        <f t="shared" si="5"/>
        <v>0</v>
      </c>
      <c r="E88" s="169"/>
    </row>
    <row r="89" spans="1:5" ht="15">
      <c r="A89" s="242" t="s">
        <v>516</v>
      </c>
      <c r="B89" s="173"/>
      <c r="C89" s="173"/>
      <c r="D89" s="171">
        <f t="shared" si="5"/>
        <v>0</v>
      </c>
      <c r="E89" s="169"/>
    </row>
    <row r="90" spans="1:5" ht="15">
      <c r="A90" s="242" t="s">
        <v>517</v>
      </c>
      <c r="B90" s="173"/>
      <c r="C90" s="173"/>
      <c r="D90" s="171">
        <f t="shared" si="5"/>
        <v>0</v>
      </c>
      <c r="E90" s="169"/>
    </row>
    <row r="91" spans="1:5" ht="15">
      <c r="A91" s="242" t="s">
        <v>519</v>
      </c>
      <c r="B91" s="173"/>
      <c r="C91" s="173"/>
      <c r="D91" s="171">
        <f t="shared" si="5"/>
        <v>0</v>
      </c>
      <c r="E91" s="169"/>
    </row>
    <row r="92" spans="1:5" ht="15">
      <c r="A92" s="172" t="s">
        <v>327</v>
      </c>
      <c r="B92" s="173">
        <f>B85+B76+B58+B28</f>
        <v>1967454701</v>
      </c>
      <c r="C92" s="173">
        <f>C85+C76+C58+C28</f>
        <v>390167219</v>
      </c>
      <c r="D92" s="173">
        <f>D85+D76+D58+D28</f>
        <v>1577287482</v>
      </c>
      <c r="E92" s="169"/>
    </row>
    <row r="93" spans="1:5" ht="15">
      <c r="A93" s="172" t="s">
        <v>525</v>
      </c>
      <c r="B93" s="173"/>
      <c r="C93" s="173"/>
      <c r="D93" s="171">
        <f t="shared" si="5"/>
        <v>0</v>
      </c>
      <c r="E93" s="169"/>
    </row>
    <row r="94" spans="1:5" ht="15">
      <c r="A94" s="242" t="s">
        <v>526</v>
      </c>
      <c r="B94" s="173"/>
      <c r="C94" s="173"/>
      <c r="D94" s="171">
        <f t="shared" si="5"/>
        <v>0</v>
      </c>
      <c r="E94" s="169"/>
    </row>
    <row r="95" spans="1:5" ht="15">
      <c r="A95" s="172" t="s">
        <v>341</v>
      </c>
      <c r="B95" s="173">
        <v>1440942</v>
      </c>
      <c r="C95" s="173"/>
      <c r="D95" s="173">
        <f t="shared" si="5"/>
        <v>1440942</v>
      </c>
      <c r="E95" s="169"/>
    </row>
    <row r="96" spans="1:5" ht="15">
      <c r="A96" s="172" t="s">
        <v>527</v>
      </c>
      <c r="B96" s="173">
        <f>B95+B93</f>
        <v>1440942</v>
      </c>
      <c r="C96" s="173">
        <f>C95+C93</f>
        <v>0</v>
      </c>
      <c r="D96" s="173">
        <f>D95+D93</f>
        <v>1440942</v>
      </c>
      <c r="E96" s="169"/>
    </row>
    <row r="97" spans="1:5" ht="15">
      <c r="A97" s="170" t="s">
        <v>343</v>
      </c>
      <c r="B97" s="171"/>
      <c r="C97" s="171"/>
      <c r="D97" s="171">
        <f t="shared" si="5"/>
        <v>0</v>
      </c>
      <c r="E97" s="169"/>
    </row>
    <row r="98" spans="1:5" ht="15">
      <c r="A98" s="170" t="s">
        <v>344</v>
      </c>
      <c r="B98" s="171">
        <v>188910</v>
      </c>
      <c r="C98" s="171"/>
      <c r="D98" s="171">
        <f t="shared" si="5"/>
        <v>188910</v>
      </c>
      <c r="E98" s="169"/>
    </row>
    <row r="99" spans="1:5" ht="15">
      <c r="A99" s="170" t="s">
        <v>345</v>
      </c>
      <c r="B99" s="171">
        <v>247554922</v>
      </c>
      <c r="C99" s="171"/>
      <c r="D99" s="171">
        <f t="shared" si="5"/>
        <v>247554922</v>
      </c>
      <c r="E99" s="169"/>
    </row>
    <row r="100" spans="1:5" ht="15">
      <c r="A100" s="170" t="s">
        <v>346</v>
      </c>
      <c r="B100" s="171"/>
      <c r="C100" s="171"/>
      <c r="D100" s="171">
        <f t="shared" si="5"/>
        <v>0</v>
      </c>
      <c r="E100" s="169"/>
    </row>
    <row r="101" spans="1:5" ht="15">
      <c r="A101" s="170" t="s">
        <v>347</v>
      </c>
      <c r="B101" s="171"/>
      <c r="C101" s="171"/>
      <c r="D101" s="171">
        <f t="shared" si="5"/>
        <v>0</v>
      </c>
      <c r="E101" s="169"/>
    </row>
    <row r="102" spans="1:5" ht="15">
      <c r="A102" s="172" t="s">
        <v>348</v>
      </c>
      <c r="B102" s="173">
        <f>SUM(B97:B101)</f>
        <v>247743832</v>
      </c>
      <c r="C102" s="173"/>
      <c r="D102" s="173">
        <f t="shared" si="5"/>
        <v>247743832</v>
      </c>
      <c r="E102" s="169"/>
    </row>
    <row r="103" spans="1:5" ht="15">
      <c r="A103" s="172" t="s">
        <v>528</v>
      </c>
      <c r="B103" s="173">
        <f>10670894+350494</f>
        <v>11021388</v>
      </c>
      <c r="C103" s="173">
        <v>6441156</v>
      </c>
      <c r="D103" s="173">
        <f t="shared" si="5"/>
        <v>4580232</v>
      </c>
      <c r="E103" s="169"/>
    </row>
    <row r="104" spans="1:5" ht="15">
      <c r="A104" s="172" t="s">
        <v>366</v>
      </c>
      <c r="B104" s="173"/>
      <c r="C104" s="173"/>
      <c r="D104" s="171">
        <f t="shared" si="5"/>
        <v>0</v>
      </c>
      <c r="E104" s="169"/>
    </row>
    <row r="105" spans="1:5" ht="15">
      <c r="A105" s="170" t="s">
        <v>367</v>
      </c>
      <c r="B105" s="171"/>
      <c r="C105" s="171"/>
      <c r="D105" s="171">
        <f t="shared" si="5"/>
        <v>0</v>
      </c>
      <c r="E105" s="169"/>
    </row>
    <row r="106" spans="1:5" ht="15">
      <c r="A106" s="170" t="s">
        <v>373</v>
      </c>
      <c r="B106" s="171"/>
      <c r="C106" s="171"/>
      <c r="D106" s="171">
        <f t="shared" si="5"/>
        <v>0</v>
      </c>
      <c r="E106" s="169"/>
    </row>
    <row r="107" spans="1:5" ht="15">
      <c r="A107" s="170" t="s">
        <v>374</v>
      </c>
      <c r="B107" s="171"/>
      <c r="C107" s="171"/>
      <c r="D107" s="171">
        <f t="shared" si="5"/>
        <v>0</v>
      </c>
      <c r="E107" s="169"/>
    </row>
    <row r="108" spans="1:5" ht="15">
      <c r="A108" s="170" t="s">
        <v>375</v>
      </c>
      <c r="B108" s="171">
        <v>30000</v>
      </c>
      <c r="C108" s="171"/>
      <c r="D108" s="171">
        <f t="shared" si="5"/>
        <v>30000</v>
      </c>
      <c r="E108" s="169"/>
    </row>
    <row r="109" spans="1:5" ht="30">
      <c r="A109" s="170" t="s">
        <v>376</v>
      </c>
      <c r="B109" s="171"/>
      <c r="C109" s="171"/>
      <c r="D109" s="171">
        <f t="shared" si="5"/>
        <v>0</v>
      </c>
      <c r="E109" s="169"/>
    </row>
    <row r="110" spans="1:5" ht="30">
      <c r="A110" s="170" t="s">
        <v>377</v>
      </c>
      <c r="B110" s="171"/>
      <c r="C110" s="171"/>
      <c r="D110" s="171">
        <f t="shared" si="5"/>
        <v>0</v>
      </c>
      <c r="E110" s="169"/>
    </row>
    <row r="111" spans="1:5" ht="30">
      <c r="A111" s="170" t="s">
        <v>378</v>
      </c>
      <c r="B111" s="171"/>
      <c r="C111" s="171"/>
      <c r="D111" s="171">
        <f t="shared" si="5"/>
        <v>0</v>
      </c>
      <c r="E111" s="169"/>
    </row>
    <row r="112" spans="1:5" ht="15">
      <c r="A112" s="172" t="s">
        <v>379</v>
      </c>
      <c r="B112" s="173">
        <f>SUM(B105:B111)</f>
        <v>30000</v>
      </c>
      <c r="C112" s="173">
        <f>SUM(C105:C111)</f>
        <v>0</v>
      </c>
      <c r="D112" s="173">
        <f>SUM(D105:D111)</f>
        <v>30000</v>
      </c>
      <c r="E112" s="169"/>
    </row>
    <row r="113" spans="1:5" ht="15">
      <c r="A113" s="172" t="s">
        <v>529</v>
      </c>
      <c r="B113" s="173">
        <f>B112+B104+B103</f>
        <v>11051388</v>
      </c>
      <c r="C113" s="173">
        <f>C112+C104+C103</f>
        <v>6441156</v>
      </c>
      <c r="D113" s="173">
        <f>D112+D104+D103</f>
        <v>4610232</v>
      </c>
      <c r="E113" s="169"/>
    </row>
    <row r="114" spans="1:5" ht="15">
      <c r="A114" s="172" t="s">
        <v>381</v>
      </c>
      <c r="B114" s="173">
        <v>-582000</v>
      </c>
      <c r="C114" s="173"/>
      <c r="D114" s="171">
        <f t="shared" si="5"/>
        <v>-582000</v>
      </c>
      <c r="E114" s="169"/>
    </row>
    <row r="115" spans="1:5" ht="15">
      <c r="A115" s="170" t="s">
        <v>382</v>
      </c>
      <c r="B115" s="171"/>
      <c r="C115" s="171"/>
      <c r="D115" s="171">
        <f t="shared" si="5"/>
        <v>0</v>
      </c>
      <c r="E115" s="169"/>
    </row>
    <row r="116" spans="1:5" ht="15">
      <c r="A116" s="170" t="s">
        <v>383</v>
      </c>
      <c r="B116" s="171"/>
      <c r="C116" s="171"/>
      <c r="D116" s="171">
        <f t="shared" si="5"/>
        <v>0</v>
      </c>
      <c r="E116" s="169"/>
    </row>
    <row r="117" spans="1:5" ht="15">
      <c r="A117" s="170" t="s">
        <v>384</v>
      </c>
      <c r="B117" s="171"/>
      <c r="C117" s="171"/>
      <c r="D117" s="171">
        <f t="shared" si="5"/>
        <v>0</v>
      </c>
      <c r="E117" s="169"/>
    </row>
    <row r="118" spans="1:5" ht="15">
      <c r="A118" s="172" t="s">
        <v>530</v>
      </c>
      <c r="B118" s="173"/>
      <c r="C118" s="173"/>
      <c r="D118" s="171">
        <f t="shared" si="5"/>
        <v>0</v>
      </c>
      <c r="E118" s="169"/>
    </row>
    <row r="119" spans="1:5" ht="15.75">
      <c r="A119" s="277" t="s">
        <v>386</v>
      </c>
      <c r="B119" s="278">
        <f>B118+B114+B113+B102+B96+B92</f>
        <v>2227108863</v>
      </c>
      <c r="C119" s="278">
        <f>C118+C114+C113+C102+C96+C92</f>
        <v>396608375</v>
      </c>
      <c r="D119" s="278">
        <f>D118+D114+D113+D102+D96+D92</f>
        <v>1830500488</v>
      </c>
      <c r="E119" s="169"/>
    </row>
    <row r="120" spans="1:5" s="283" customFormat="1" ht="15.75">
      <c r="A120" s="281"/>
      <c r="B120" s="274"/>
      <c r="C120" s="274"/>
      <c r="D120" s="274"/>
      <c r="E120" s="282"/>
    </row>
    <row r="121" spans="1:5" s="283" customFormat="1" ht="15.75">
      <c r="A121" s="281"/>
      <c r="B121" s="274"/>
      <c r="C121" s="274"/>
      <c r="D121" s="274"/>
      <c r="E121" s="282"/>
    </row>
    <row r="122" spans="1:5" ht="15.75">
      <c r="A122" s="277" t="s">
        <v>387</v>
      </c>
      <c r="B122" s="275"/>
      <c r="C122" s="275"/>
      <c r="D122" s="276"/>
      <c r="E122" s="169"/>
    </row>
    <row r="123" spans="1:5" ht="15">
      <c r="A123" s="170" t="s">
        <v>388</v>
      </c>
      <c r="B123" s="171">
        <v>3119676803</v>
      </c>
      <c r="C123" s="171"/>
      <c r="D123" s="171">
        <f t="shared" si="5"/>
        <v>3119676803</v>
      </c>
      <c r="E123" s="169"/>
    </row>
    <row r="124" spans="1:5" ht="15">
      <c r="A124" s="170" t="s">
        <v>389</v>
      </c>
      <c r="B124" s="171"/>
      <c r="C124" s="171"/>
      <c r="D124" s="171">
        <f t="shared" si="5"/>
        <v>0</v>
      </c>
      <c r="E124" s="169"/>
    </row>
    <row r="125" spans="1:5" ht="15">
      <c r="A125" s="170" t="s">
        <v>390</v>
      </c>
      <c r="B125" s="171">
        <v>23977745</v>
      </c>
      <c r="C125" s="171"/>
      <c r="D125" s="171">
        <f t="shared" si="5"/>
        <v>23977745</v>
      </c>
      <c r="E125" s="169"/>
    </row>
    <row r="126" spans="1:5" ht="15">
      <c r="A126" s="170" t="s">
        <v>391</v>
      </c>
      <c r="B126" s="171">
        <v>-1528221929</v>
      </c>
      <c r="C126" s="171"/>
      <c r="D126" s="171">
        <f t="shared" si="5"/>
        <v>-1528221929</v>
      </c>
      <c r="E126" s="169"/>
    </row>
    <row r="127" spans="1:5" ht="15">
      <c r="A127" s="170" t="s">
        <v>392</v>
      </c>
      <c r="B127" s="171"/>
      <c r="C127" s="171"/>
      <c r="D127" s="171">
        <f t="shared" si="5"/>
        <v>0</v>
      </c>
      <c r="E127" s="169"/>
    </row>
    <row r="128" spans="1:5" ht="15">
      <c r="A128" s="170" t="s">
        <v>393</v>
      </c>
      <c r="B128" s="171">
        <v>158080369</v>
      </c>
      <c r="C128" s="171"/>
      <c r="D128" s="171">
        <f t="shared" si="5"/>
        <v>158080369</v>
      </c>
      <c r="E128" s="169"/>
    </row>
    <row r="129" spans="1:5" ht="15">
      <c r="A129" s="172" t="s">
        <v>531</v>
      </c>
      <c r="B129" s="173">
        <f>SUM(B123:B128)</f>
        <v>1773512988</v>
      </c>
      <c r="C129" s="173">
        <f>SUM(C123:C128)</f>
        <v>0</v>
      </c>
      <c r="D129" s="173">
        <f>SUM(D123:D128)</f>
        <v>1773512988</v>
      </c>
      <c r="E129" s="169"/>
    </row>
    <row r="130" spans="1:5" ht="15">
      <c r="A130" s="172" t="s">
        <v>404</v>
      </c>
      <c r="B130" s="173">
        <v>0</v>
      </c>
      <c r="C130" s="173"/>
      <c r="D130" s="171">
        <f t="shared" si="5"/>
        <v>0</v>
      </c>
      <c r="E130" s="169"/>
    </row>
    <row r="131" spans="1:5" ht="15">
      <c r="A131" s="172" t="s">
        <v>414</v>
      </c>
      <c r="B131" s="173">
        <v>3080438</v>
      </c>
      <c r="C131" s="173"/>
      <c r="D131" s="173">
        <f t="shared" si="5"/>
        <v>3080438</v>
      </c>
      <c r="E131" s="169"/>
    </row>
    <row r="132" spans="1:5" ht="15">
      <c r="A132" s="170" t="s">
        <v>415</v>
      </c>
      <c r="B132" s="171">
        <v>1132047</v>
      </c>
      <c r="C132" s="171"/>
      <c r="D132" s="171">
        <f t="shared" si="5"/>
        <v>1132047</v>
      </c>
      <c r="E132" s="169"/>
    </row>
    <row r="133" spans="1:5" ht="15">
      <c r="A133" s="170" t="s">
        <v>416</v>
      </c>
      <c r="B133" s="171"/>
      <c r="C133" s="171"/>
      <c r="D133" s="171">
        <f t="shared" si="5"/>
        <v>0</v>
      </c>
      <c r="E133" s="169"/>
    </row>
    <row r="134" spans="1:5" ht="15">
      <c r="A134" s="170" t="s">
        <v>417</v>
      </c>
      <c r="B134" s="171"/>
      <c r="C134" s="171"/>
      <c r="D134" s="171">
        <f t="shared" si="5"/>
        <v>0</v>
      </c>
      <c r="E134" s="169"/>
    </row>
    <row r="135" spans="1:5" ht="15">
      <c r="A135" s="170" t="s">
        <v>418</v>
      </c>
      <c r="B135" s="171"/>
      <c r="C135" s="171"/>
      <c r="D135" s="171">
        <f t="shared" si="5"/>
        <v>0</v>
      </c>
      <c r="E135" s="169"/>
    </row>
    <row r="136" spans="1:5" ht="30">
      <c r="A136" s="170" t="s">
        <v>419</v>
      </c>
      <c r="B136" s="171"/>
      <c r="C136" s="171"/>
      <c r="D136" s="171">
        <f t="shared" si="5"/>
        <v>0</v>
      </c>
      <c r="E136" s="169"/>
    </row>
    <row r="137" spans="1:5" ht="30">
      <c r="A137" s="170" t="s">
        <v>420</v>
      </c>
      <c r="B137" s="171"/>
      <c r="C137" s="171"/>
      <c r="D137" s="171">
        <f t="shared" si="5"/>
        <v>0</v>
      </c>
      <c r="E137" s="169"/>
    </row>
    <row r="138" spans="1:5" ht="30">
      <c r="A138" s="170" t="s">
        <v>421</v>
      </c>
      <c r="B138" s="171"/>
      <c r="C138" s="171"/>
      <c r="D138" s="171">
        <f aca="true" t="shared" si="6" ref="D138:D154">B138-C138</f>
        <v>0</v>
      </c>
      <c r="E138" s="169"/>
    </row>
    <row r="139" spans="1:5" ht="30">
      <c r="A139" s="170" t="s">
        <v>532</v>
      </c>
      <c r="B139" s="171">
        <f>B138+B137+B136+B135+B134+B133+B132</f>
        <v>1132047</v>
      </c>
      <c r="C139" s="171">
        <f>C138+C137+C136+C135+C134+C133+C132</f>
        <v>0</v>
      </c>
      <c r="D139" s="171">
        <f>D138+D137+D136+D135+D134+D133+D132</f>
        <v>1132047</v>
      </c>
      <c r="E139" s="169"/>
    </row>
    <row r="140" spans="1:5" ht="15">
      <c r="A140" s="172" t="s">
        <v>423</v>
      </c>
      <c r="B140" s="173">
        <f>B139+B131+B130</f>
        <v>4212485</v>
      </c>
      <c r="C140" s="173">
        <f>C139+C131+C130</f>
        <v>0</v>
      </c>
      <c r="D140" s="173">
        <f>D139+D131+D130</f>
        <v>4212485</v>
      </c>
      <c r="E140" s="169"/>
    </row>
    <row r="141" spans="1:5" ht="15">
      <c r="A141" s="172" t="s">
        <v>424</v>
      </c>
      <c r="B141" s="173"/>
      <c r="C141" s="173"/>
      <c r="D141" s="171">
        <f t="shared" si="6"/>
        <v>0</v>
      </c>
      <c r="E141" s="169"/>
    </row>
    <row r="142" spans="1:5" ht="15">
      <c r="A142" s="172" t="s">
        <v>425</v>
      </c>
      <c r="B142" s="173"/>
      <c r="C142" s="173"/>
      <c r="D142" s="171">
        <f t="shared" si="6"/>
        <v>0</v>
      </c>
      <c r="E142" s="169"/>
    </row>
    <row r="143" spans="1:5" ht="15">
      <c r="A143" s="170" t="s">
        <v>426</v>
      </c>
      <c r="B143" s="171"/>
      <c r="C143" s="171"/>
      <c r="D143" s="171">
        <f t="shared" si="6"/>
        <v>0</v>
      </c>
      <c r="E143" s="169"/>
    </row>
    <row r="144" spans="1:5" ht="15">
      <c r="A144" s="170" t="s">
        <v>427</v>
      </c>
      <c r="B144" s="171">
        <f>105019198-100099896</f>
        <v>4919302</v>
      </c>
      <c r="C144" s="171"/>
      <c r="D144" s="171">
        <v>4780138</v>
      </c>
      <c r="E144" s="169"/>
    </row>
    <row r="145" spans="1:5" ht="15">
      <c r="A145" s="170" t="s">
        <v>428</v>
      </c>
      <c r="B145" s="171">
        <v>100099896</v>
      </c>
      <c r="C145" s="171"/>
      <c r="D145" s="171">
        <v>47994877</v>
      </c>
      <c r="E145" s="169"/>
    </row>
    <row r="146" spans="1:5" ht="15">
      <c r="A146" s="172" t="s">
        <v>533</v>
      </c>
      <c r="B146" s="173">
        <f>SUM(B143:B145)</f>
        <v>105019198</v>
      </c>
      <c r="C146" s="173">
        <f>SUM(C143:C145)</f>
        <v>0</v>
      </c>
      <c r="D146" s="173">
        <f>SUM(D143:D145)</f>
        <v>52775015</v>
      </c>
      <c r="E146" s="169"/>
    </row>
    <row r="147" spans="1:5" ht="15.75">
      <c r="A147" s="277" t="s">
        <v>534</v>
      </c>
      <c r="B147" s="278">
        <f>B146+B142+B141+B140+B129</f>
        <v>1882744671</v>
      </c>
      <c r="C147" s="278">
        <f>C146+C142+C141+C140+C129</f>
        <v>0</v>
      </c>
      <c r="D147" s="278">
        <f>D146+D142+D141+D140+D129</f>
        <v>1830500488</v>
      </c>
      <c r="E147" s="169"/>
    </row>
    <row r="148" spans="1:5" ht="15">
      <c r="A148" s="201" t="s">
        <v>535</v>
      </c>
      <c r="B148" s="201"/>
      <c r="C148" s="201"/>
      <c r="D148" s="171">
        <f t="shared" si="6"/>
        <v>0</v>
      </c>
      <c r="E148" s="169"/>
    </row>
    <row r="149" spans="1:5" ht="15">
      <c r="A149" s="201" t="s">
        <v>536</v>
      </c>
      <c r="B149" s="201">
        <v>0</v>
      </c>
      <c r="C149" s="201"/>
      <c r="D149" s="171">
        <f t="shared" si="6"/>
        <v>0</v>
      </c>
      <c r="E149" s="169"/>
    </row>
    <row r="150" spans="1:5" ht="15">
      <c r="A150" s="201" t="s">
        <v>537</v>
      </c>
      <c r="B150" s="201">
        <v>0</v>
      </c>
      <c r="C150" s="201"/>
      <c r="D150" s="171">
        <f t="shared" si="6"/>
        <v>0</v>
      </c>
      <c r="E150" s="169"/>
    </row>
    <row r="151" spans="1:5" ht="15">
      <c r="A151" s="201" t="s">
        <v>538</v>
      </c>
      <c r="B151" s="201">
        <v>0</v>
      </c>
      <c r="C151" s="201"/>
      <c r="D151" s="171">
        <f t="shared" si="6"/>
        <v>0</v>
      </c>
      <c r="E151" s="169"/>
    </row>
    <row r="152" spans="1:5" ht="15">
      <c r="A152" s="201" t="s">
        <v>539</v>
      </c>
      <c r="B152" s="201">
        <v>0</v>
      </c>
      <c r="C152" s="201"/>
      <c r="D152" s="171">
        <f t="shared" si="6"/>
        <v>0</v>
      </c>
      <c r="E152" s="169"/>
    </row>
    <row r="153" spans="1:5" ht="15">
      <c r="A153" s="201" t="s">
        <v>540</v>
      </c>
      <c r="B153" s="201">
        <v>0</v>
      </c>
      <c r="C153" s="201"/>
      <c r="D153" s="171">
        <f t="shared" si="6"/>
        <v>0</v>
      </c>
      <c r="E153" s="169"/>
    </row>
    <row r="154" spans="1:4" ht="30">
      <c r="A154" s="243" t="s">
        <v>541</v>
      </c>
      <c r="B154" s="98">
        <v>0</v>
      </c>
      <c r="C154" s="98"/>
      <c r="D154" s="171">
        <f t="shared" si="6"/>
        <v>0</v>
      </c>
    </row>
  </sheetData>
  <sheetProtection/>
  <mergeCells count="1">
    <mergeCell ref="A2:D2"/>
  </mergeCells>
  <printOptions/>
  <pageMargins left="0.35433070866141736" right="0.35433070866141736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&amp;C28. melléklet a   6/2019. (V.31.)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2"/>
  <sheetViews>
    <sheetView view="pageLayout" workbookViewId="0" topLeftCell="A1">
      <selection activeCell="G23" sqref="A1:G23"/>
    </sheetView>
  </sheetViews>
  <sheetFormatPr defaultColWidth="9.140625" defaultRowHeight="12.75"/>
  <cols>
    <col min="1" max="1" width="110.00390625" style="85" customWidth="1"/>
    <col min="2" max="2" width="18.00390625" style="95" customWidth="1"/>
    <col min="3" max="3" width="13.8515625" style="95" hidden="1" customWidth="1"/>
    <col min="4" max="4" width="18.00390625" style="95" customWidth="1"/>
    <col min="5" max="5" width="12.421875" style="95" hidden="1" customWidth="1"/>
    <col min="6" max="6" width="0" style="95" hidden="1" customWidth="1"/>
    <col min="7" max="7" width="15.8515625" style="95" customWidth="1"/>
    <col min="8" max="16384" width="9.140625" style="85" customWidth="1"/>
  </cols>
  <sheetData>
    <row r="1" ht="15">
      <c r="A1" s="288"/>
    </row>
    <row r="2" spans="1:8" ht="24.75" customHeight="1">
      <c r="A2" s="447"/>
      <c r="B2" s="435"/>
      <c r="C2" s="254"/>
      <c r="E2" s="254"/>
      <c r="F2" s="292"/>
      <c r="G2" s="292"/>
      <c r="H2" s="253"/>
    </row>
    <row r="3" spans="1:8" ht="23.25" customHeight="1">
      <c r="A3" s="425" t="s">
        <v>946</v>
      </c>
      <c r="B3" s="435"/>
      <c r="C3" s="407"/>
      <c r="D3" s="407"/>
      <c r="E3" s="407"/>
      <c r="F3" s="407"/>
      <c r="G3" s="407"/>
      <c r="H3" s="253"/>
    </row>
    <row r="4" spans="1:8" ht="23.25" customHeight="1">
      <c r="A4" s="176"/>
      <c r="B4" s="254"/>
      <c r="C4" s="254"/>
      <c r="D4" s="254"/>
      <c r="E4" s="254"/>
      <c r="F4" s="292"/>
      <c r="G4" s="292"/>
      <c r="H4" s="253"/>
    </row>
    <row r="5" spans="1:8" s="33" customFormat="1" ht="43.5">
      <c r="A5" s="291"/>
      <c r="B5" s="80" t="s">
        <v>74</v>
      </c>
      <c r="C5" s="80"/>
      <c r="D5" s="80" t="s">
        <v>10</v>
      </c>
      <c r="E5" s="80"/>
      <c r="F5" s="293"/>
      <c r="G5" s="293" t="s">
        <v>17</v>
      </c>
      <c r="H5" s="289"/>
    </row>
    <row r="6" spans="1:7" ht="15">
      <c r="A6" s="285" t="s">
        <v>103</v>
      </c>
      <c r="B6" s="294" t="s">
        <v>1038</v>
      </c>
      <c r="C6" s="295"/>
      <c r="D6" s="294" t="s">
        <v>1038</v>
      </c>
      <c r="E6" s="294" t="s">
        <v>542</v>
      </c>
      <c r="F6" s="294" t="s">
        <v>542</v>
      </c>
      <c r="G6" s="294" t="s">
        <v>1038</v>
      </c>
    </row>
    <row r="7" spans="1:7" ht="15.75" customHeight="1">
      <c r="A7" s="290" t="s">
        <v>543</v>
      </c>
      <c r="B7" s="296">
        <v>143655055</v>
      </c>
      <c r="C7" s="296">
        <v>23943642</v>
      </c>
      <c r="D7" s="296">
        <v>1565775</v>
      </c>
      <c r="E7" s="296">
        <v>34103</v>
      </c>
      <c r="F7" s="296"/>
      <c r="G7" s="297">
        <f>B7+D7</f>
        <v>145220830</v>
      </c>
    </row>
    <row r="8" spans="1:7" ht="15">
      <c r="A8" s="286" t="s">
        <v>544</v>
      </c>
      <c r="B8" s="185">
        <v>-179270560</v>
      </c>
      <c r="C8" s="185">
        <v>-120075058</v>
      </c>
      <c r="D8" s="185">
        <v>-43398265</v>
      </c>
      <c r="E8" s="185">
        <v>-37690241</v>
      </c>
      <c r="F8" s="185"/>
      <c r="G8" s="295">
        <f aca="true" t="shared" si="0" ref="G8:G17">B8+D8</f>
        <v>-222668825</v>
      </c>
    </row>
    <row r="9" spans="1:7" ht="15">
      <c r="A9" s="286" t="s">
        <v>545</v>
      </c>
      <c r="B9" s="185">
        <v>70661606</v>
      </c>
      <c r="C9" s="185">
        <f>125240349-3117000</f>
        <v>122123349</v>
      </c>
      <c r="D9" s="185">
        <v>43773481</v>
      </c>
      <c r="E9" s="185">
        <f>38089295-34000</f>
        <v>38055295</v>
      </c>
      <c r="F9" s="185" t="s">
        <v>576</v>
      </c>
      <c r="G9" s="295">
        <f t="shared" si="0"/>
        <v>114435087</v>
      </c>
    </row>
    <row r="10" spans="1:7" ht="30">
      <c r="A10" s="286" t="s">
        <v>546</v>
      </c>
      <c r="B10" s="185">
        <v>211190468</v>
      </c>
      <c r="C10" s="185">
        <f>-15000+-2050140</f>
        <v>-2065140</v>
      </c>
      <c r="D10" s="185">
        <v>-1565775</v>
      </c>
      <c r="E10" s="185">
        <v>-103778</v>
      </c>
      <c r="F10" s="185"/>
      <c r="G10" s="295">
        <f t="shared" si="0"/>
        <v>209624693</v>
      </c>
    </row>
    <row r="11" spans="1:7" ht="30">
      <c r="A11" s="286" t="s">
        <v>547</v>
      </c>
      <c r="B11" s="185">
        <v>1132047</v>
      </c>
      <c r="C11" s="185">
        <v>2002002</v>
      </c>
      <c r="D11" s="185"/>
      <c r="E11" s="185">
        <v>0</v>
      </c>
      <c r="F11" s="185"/>
      <c r="G11" s="295">
        <f t="shared" si="0"/>
        <v>1132047</v>
      </c>
    </row>
    <row r="12" spans="1:7" ht="15">
      <c r="A12" s="286" t="s">
        <v>548</v>
      </c>
      <c r="B12" s="185"/>
      <c r="C12" s="185"/>
      <c r="D12" s="185"/>
      <c r="E12" s="185">
        <v>0</v>
      </c>
      <c r="F12" s="185"/>
      <c r="G12" s="295">
        <f t="shared" si="0"/>
        <v>0</v>
      </c>
    </row>
    <row r="13" spans="1:7" ht="30">
      <c r="A13" s="286" t="s">
        <v>549</v>
      </c>
      <c r="B13" s="185"/>
      <c r="C13" s="185"/>
      <c r="D13" s="185"/>
      <c r="E13" s="185">
        <v>0</v>
      </c>
      <c r="F13" s="185"/>
      <c r="G13" s="295">
        <f t="shared" si="0"/>
        <v>0</v>
      </c>
    </row>
    <row r="14" spans="1:7" ht="15">
      <c r="A14" s="286" t="s">
        <v>550</v>
      </c>
      <c r="B14" s="185"/>
      <c r="C14" s="185"/>
      <c r="D14" s="185"/>
      <c r="E14" s="185">
        <v>0</v>
      </c>
      <c r="F14" s="185"/>
      <c r="G14" s="295">
        <f t="shared" si="0"/>
        <v>0</v>
      </c>
    </row>
    <row r="15" spans="1:7" ht="30">
      <c r="A15" s="286" t="s">
        <v>551</v>
      </c>
      <c r="B15" s="185">
        <v>0</v>
      </c>
      <c r="C15" s="185">
        <f>-805373+4000</f>
        <v>-801373</v>
      </c>
      <c r="D15" s="185"/>
      <c r="E15" s="185">
        <v>0</v>
      </c>
      <c r="F15" s="185"/>
      <c r="G15" s="295">
        <f t="shared" si="0"/>
        <v>0</v>
      </c>
    </row>
    <row r="16" spans="1:7" ht="15">
      <c r="A16" s="286" t="s">
        <v>552</v>
      </c>
      <c r="B16" s="185"/>
      <c r="C16" s="185"/>
      <c r="D16" s="185"/>
      <c r="E16" s="185">
        <v>0</v>
      </c>
      <c r="F16" s="185"/>
      <c r="G16" s="295">
        <f t="shared" si="0"/>
        <v>0</v>
      </c>
    </row>
    <row r="17" spans="1:7" ht="15">
      <c r="A17" s="177" t="s">
        <v>553</v>
      </c>
      <c r="B17" s="296">
        <f>B7+B8+B9+B10+B11+B12+B13+B15++B16</f>
        <v>247368616</v>
      </c>
      <c r="C17" s="296">
        <v>25127422</v>
      </c>
      <c r="D17" s="296">
        <f>D7+D8+D9+D10+D11+D12+D13+D14+D15+D16</f>
        <v>375216</v>
      </c>
      <c r="E17" s="296">
        <f>SUM(E7:E16)</f>
        <v>295379</v>
      </c>
      <c r="F17" s="296">
        <v>295379</v>
      </c>
      <c r="G17" s="297">
        <f t="shared" si="0"/>
        <v>247743832</v>
      </c>
    </row>
    <row r="18" spans="1:6" ht="15">
      <c r="A18" s="174"/>
      <c r="B18" s="189"/>
      <c r="C18" s="189"/>
      <c r="D18" s="189"/>
      <c r="E18" s="189"/>
      <c r="F18" s="189"/>
    </row>
    <row r="19" spans="1:6" ht="15">
      <c r="A19" s="174"/>
      <c r="B19" s="189"/>
      <c r="C19" s="189"/>
      <c r="D19" s="189"/>
      <c r="E19" s="189"/>
      <c r="F19" s="189"/>
    </row>
    <row r="20" spans="1:7" ht="15">
      <c r="A20" s="285"/>
      <c r="B20" s="294"/>
      <c r="C20" s="185"/>
      <c r="D20" s="185"/>
      <c r="E20" s="185"/>
      <c r="F20" s="185"/>
      <c r="G20" s="295"/>
    </row>
    <row r="21" spans="1:7" ht="15">
      <c r="A21" s="177" t="s">
        <v>554</v>
      </c>
      <c r="B21" s="185">
        <v>0</v>
      </c>
      <c r="C21" s="185"/>
      <c r="D21" s="185"/>
      <c r="E21" s="185"/>
      <c r="F21" s="185"/>
      <c r="G21" s="185"/>
    </row>
    <row r="22" spans="1:7" ht="30">
      <c r="A22" s="287" t="s">
        <v>555</v>
      </c>
      <c r="B22" s="185">
        <v>0</v>
      </c>
      <c r="C22" s="185"/>
      <c r="D22" s="185"/>
      <c r="E22" s="185"/>
      <c r="F22" s="185"/>
      <c r="G22" s="185"/>
    </row>
    <row r="23" spans="1:7" ht="15">
      <c r="A23" s="177" t="s">
        <v>556</v>
      </c>
      <c r="B23" s="185">
        <v>0</v>
      </c>
      <c r="C23" s="185"/>
      <c r="D23" s="185"/>
      <c r="E23" s="185"/>
      <c r="F23" s="185"/>
      <c r="G23" s="185"/>
    </row>
    <row r="24" spans="1:7" ht="15">
      <c r="A24" s="174"/>
      <c r="B24" s="189"/>
      <c r="C24" s="189"/>
      <c r="D24" s="189"/>
      <c r="E24" s="189"/>
      <c r="F24" s="189"/>
      <c r="G24" s="189"/>
    </row>
    <row r="25" spans="1:7" ht="15">
      <c r="A25" s="174"/>
      <c r="B25" s="189"/>
      <c r="C25" s="189"/>
      <c r="D25" s="189"/>
      <c r="E25" s="189"/>
      <c r="F25" s="189"/>
      <c r="G25" s="189"/>
    </row>
    <row r="26" spans="1:7" ht="15">
      <c r="A26" s="174"/>
      <c r="B26" s="189"/>
      <c r="C26" s="189"/>
      <c r="D26" s="189"/>
      <c r="E26" s="189"/>
      <c r="F26" s="189"/>
      <c r="G26" s="189"/>
    </row>
    <row r="27" spans="1:7" ht="15">
      <c r="A27" s="174"/>
      <c r="B27" s="189"/>
      <c r="C27" s="189"/>
      <c r="D27" s="189"/>
      <c r="E27" s="189"/>
      <c r="F27" s="189"/>
      <c r="G27" s="189"/>
    </row>
    <row r="28" spans="1:7" ht="15">
      <c r="A28" s="174"/>
      <c r="B28" s="189"/>
      <c r="C28" s="189"/>
      <c r="D28" s="189"/>
      <c r="E28" s="189"/>
      <c r="F28" s="189"/>
      <c r="G28" s="189"/>
    </row>
    <row r="29" spans="1:7" ht="15">
      <c r="A29" s="174"/>
      <c r="B29" s="189"/>
      <c r="C29" s="189"/>
      <c r="D29" s="189"/>
      <c r="E29" s="189"/>
      <c r="F29" s="189"/>
      <c r="G29" s="189"/>
    </row>
    <row r="30" spans="1:7" ht="15">
      <c r="A30" s="174"/>
      <c r="B30" s="189"/>
      <c r="C30" s="189"/>
      <c r="D30" s="189"/>
      <c r="E30" s="189"/>
      <c r="F30" s="189"/>
      <c r="G30" s="189"/>
    </row>
    <row r="31" spans="1:7" ht="15">
      <c r="A31" s="174"/>
      <c r="B31" s="189"/>
      <c r="C31" s="189"/>
      <c r="D31" s="189"/>
      <c r="E31" s="189"/>
      <c r="F31" s="189"/>
      <c r="G31" s="189"/>
    </row>
    <row r="32" spans="1:6" ht="15">
      <c r="A32" s="174"/>
      <c r="B32" s="189"/>
      <c r="C32" s="189"/>
      <c r="D32" s="189"/>
      <c r="E32" s="189"/>
      <c r="F32" s="189"/>
    </row>
    <row r="33" spans="1:6" ht="15">
      <c r="A33" s="174"/>
      <c r="B33" s="189"/>
      <c r="C33" s="189"/>
      <c r="D33" s="189"/>
      <c r="E33" s="189"/>
      <c r="F33" s="189"/>
    </row>
    <row r="34" spans="1:6" ht="15">
      <c r="A34" s="174"/>
      <c r="B34" s="189"/>
      <c r="C34" s="189"/>
      <c r="D34" s="189"/>
      <c r="E34" s="189"/>
      <c r="F34" s="189"/>
    </row>
    <row r="35" spans="1:6" ht="15">
      <c r="A35" s="174"/>
      <c r="B35" s="189"/>
      <c r="C35" s="189"/>
      <c r="D35" s="189"/>
      <c r="E35" s="189"/>
      <c r="F35" s="189"/>
    </row>
    <row r="36" spans="1:6" ht="15">
      <c r="A36" s="174"/>
      <c r="B36" s="189"/>
      <c r="C36" s="189"/>
      <c r="D36" s="189"/>
      <c r="E36" s="189"/>
      <c r="F36" s="189"/>
    </row>
    <row r="37" spans="1:6" ht="15">
      <c r="A37" s="174"/>
      <c r="B37" s="189"/>
      <c r="C37" s="189"/>
      <c r="D37" s="189"/>
      <c r="E37" s="189"/>
      <c r="F37" s="189"/>
    </row>
    <row r="38" spans="1:6" ht="15">
      <c r="A38" s="174"/>
      <c r="B38" s="189"/>
      <c r="C38" s="189"/>
      <c r="D38" s="189"/>
      <c r="E38" s="189"/>
      <c r="F38" s="189"/>
    </row>
    <row r="39" spans="1:6" ht="15">
      <c r="A39" s="174"/>
      <c r="B39" s="189"/>
      <c r="C39" s="189"/>
      <c r="D39" s="189"/>
      <c r="E39" s="189"/>
      <c r="F39" s="189"/>
    </row>
    <row r="40" spans="1:6" ht="15">
      <c r="A40" s="174"/>
      <c r="B40" s="189"/>
      <c r="C40" s="189"/>
      <c r="D40" s="189"/>
      <c r="E40" s="189"/>
      <c r="F40" s="189"/>
    </row>
    <row r="41" spans="1:6" ht="15">
      <c r="A41" s="174"/>
      <c r="B41" s="189"/>
      <c r="C41" s="189"/>
      <c r="D41" s="189"/>
      <c r="E41" s="189"/>
      <c r="F41" s="189"/>
    </row>
    <row r="42" spans="1:6" ht="15">
      <c r="A42" s="174"/>
      <c r="B42" s="189"/>
      <c r="C42" s="189"/>
      <c r="D42" s="189"/>
      <c r="E42" s="189"/>
      <c r="F42" s="189"/>
    </row>
    <row r="43" spans="1:6" ht="15">
      <c r="A43" s="174"/>
      <c r="B43" s="189"/>
      <c r="C43" s="189"/>
      <c r="D43" s="189"/>
      <c r="E43" s="189"/>
      <c r="F43" s="189"/>
    </row>
    <row r="44" spans="1:6" ht="15">
      <c r="A44" s="174"/>
      <c r="B44" s="189"/>
      <c r="C44" s="189"/>
      <c r="D44" s="189"/>
      <c r="E44" s="189"/>
      <c r="F44" s="189"/>
    </row>
    <row r="45" spans="1:6" ht="15">
      <c r="A45" s="174"/>
      <c r="B45" s="189"/>
      <c r="C45" s="189"/>
      <c r="D45" s="189"/>
      <c r="E45" s="189"/>
      <c r="F45" s="189"/>
    </row>
    <row r="46" spans="1:6" ht="15">
      <c r="A46" s="174"/>
      <c r="B46" s="189"/>
      <c r="C46" s="189"/>
      <c r="D46" s="189"/>
      <c r="E46" s="189"/>
      <c r="F46" s="189"/>
    </row>
    <row r="47" spans="1:6" ht="15">
      <c r="A47" s="174"/>
      <c r="B47" s="189"/>
      <c r="C47" s="189"/>
      <c r="D47" s="189"/>
      <c r="E47" s="189"/>
      <c r="F47" s="189"/>
    </row>
    <row r="48" spans="1:6" ht="15">
      <c r="A48" s="174"/>
      <c r="B48" s="189"/>
      <c r="C48" s="189"/>
      <c r="D48" s="189"/>
      <c r="E48" s="189"/>
      <c r="F48" s="189"/>
    </row>
    <row r="49" spans="1:6" ht="15">
      <c r="A49" s="174"/>
      <c r="B49" s="189"/>
      <c r="C49" s="189"/>
      <c r="D49" s="189"/>
      <c r="E49" s="189"/>
      <c r="F49" s="189"/>
    </row>
    <row r="50" spans="1:6" ht="15">
      <c r="A50" s="174"/>
      <c r="B50" s="189"/>
      <c r="C50" s="189"/>
      <c r="D50" s="189"/>
      <c r="E50" s="189"/>
      <c r="F50" s="189"/>
    </row>
    <row r="51" spans="1:6" ht="15">
      <c r="A51" s="174"/>
      <c r="B51" s="189"/>
      <c r="C51" s="189"/>
      <c r="D51" s="189"/>
      <c r="E51" s="189"/>
      <c r="F51" s="189"/>
    </row>
    <row r="52" spans="1:6" ht="15">
      <c r="A52" s="174"/>
      <c r="B52" s="189"/>
      <c r="C52" s="189"/>
      <c r="D52" s="189"/>
      <c r="E52" s="189"/>
      <c r="F52" s="189"/>
    </row>
  </sheetData>
  <sheetProtection/>
  <mergeCells count="2">
    <mergeCell ref="A2:B2"/>
    <mergeCell ref="A3:G3"/>
  </mergeCells>
  <printOptions/>
  <pageMargins left="0.35433070866141736" right="0.35433070866141736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&amp;C29. melléklet a 6/2019. (V.31.)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2:I24"/>
  <sheetViews>
    <sheetView view="pageLayout" workbookViewId="0" topLeftCell="A1">
      <selection activeCell="E24" sqref="A1:G24"/>
    </sheetView>
  </sheetViews>
  <sheetFormatPr defaultColWidth="9.140625" defaultRowHeight="12.75"/>
  <cols>
    <col min="1" max="1" width="11.28125" style="85" bestFit="1" customWidth="1"/>
    <col min="2" max="2" width="15.8515625" style="85" customWidth="1"/>
    <col min="3" max="3" width="15.57421875" style="85" bestFit="1" customWidth="1"/>
    <col min="4" max="4" width="18.57421875" style="85" bestFit="1" customWidth="1"/>
    <col min="5" max="16384" width="9.140625" style="85" customWidth="1"/>
  </cols>
  <sheetData>
    <row r="2" spans="1:9" ht="15">
      <c r="A2" s="448" t="s">
        <v>1122</v>
      </c>
      <c r="B2" s="448"/>
      <c r="C2" s="448"/>
      <c r="D2" s="448"/>
      <c r="E2" s="448"/>
      <c r="F2" s="448"/>
      <c r="G2" s="245"/>
      <c r="H2" s="245"/>
      <c r="I2" s="245"/>
    </row>
    <row r="3" spans="1:9" ht="15">
      <c r="A3" s="448" t="s">
        <v>557</v>
      </c>
      <c r="B3" s="448"/>
      <c r="C3" s="448"/>
      <c r="D3" s="448"/>
      <c r="E3" s="448"/>
      <c r="F3" s="448"/>
      <c r="G3" s="245"/>
      <c r="H3" s="245"/>
      <c r="I3" s="245"/>
    </row>
    <row r="5" spans="1:7" s="33" customFormat="1" ht="14.25">
      <c r="A5" s="450" t="s">
        <v>1039</v>
      </c>
      <c r="B5" s="450"/>
      <c r="C5" s="450"/>
      <c r="D5" s="450"/>
      <c r="E5" s="450"/>
      <c r="F5" s="450"/>
      <c r="G5" s="450"/>
    </row>
    <row r="6" spans="1:7" s="33" customFormat="1" ht="14.25">
      <c r="A6" s="450"/>
      <c r="B6" s="450"/>
      <c r="C6" s="450"/>
      <c r="D6" s="450"/>
      <c r="E6" s="450"/>
      <c r="F6" s="450"/>
      <c r="G6" s="450"/>
    </row>
    <row r="7" ht="15">
      <c r="C7" s="246"/>
    </row>
    <row r="8" spans="1:4" ht="15">
      <c r="A8" s="85" t="s">
        <v>1123</v>
      </c>
      <c r="D8" s="246">
        <v>0</v>
      </c>
    </row>
    <row r="9" spans="1:4" ht="15">
      <c r="A9" s="85" t="s">
        <v>1124</v>
      </c>
      <c r="D9" s="246">
        <v>0</v>
      </c>
    </row>
    <row r="10" spans="1:4" ht="15">
      <c r="A10" s="85" t="s">
        <v>1125</v>
      </c>
      <c r="D10" s="246">
        <v>0</v>
      </c>
    </row>
    <row r="11" spans="1:4" ht="15">
      <c r="A11" s="85" t="s">
        <v>1126</v>
      </c>
      <c r="D11" s="246">
        <v>0</v>
      </c>
    </row>
    <row r="12" ht="16.5" customHeight="1"/>
    <row r="13" ht="16.5" customHeight="1"/>
    <row r="14" spans="1:6" ht="16.5" customHeight="1">
      <c r="A14" s="449"/>
      <c r="B14" s="449"/>
      <c r="C14" s="449"/>
      <c r="D14" s="449"/>
      <c r="E14" s="449"/>
      <c r="F14" s="449"/>
    </row>
    <row r="15" spans="1:6" ht="15">
      <c r="A15" s="449"/>
      <c r="B15" s="449"/>
      <c r="C15" s="449"/>
      <c r="D15" s="449"/>
      <c r="E15" s="449"/>
      <c r="F15" s="449"/>
    </row>
    <row r="16" spans="1:6" ht="15">
      <c r="A16" s="449"/>
      <c r="B16" s="449"/>
      <c r="C16" s="449"/>
      <c r="D16" s="449"/>
      <c r="E16" s="449"/>
      <c r="F16" s="449"/>
    </row>
    <row r="17" spans="1:6" ht="15">
      <c r="A17" s="247"/>
      <c r="B17" s="247"/>
      <c r="C17" s="247"/>
      <c r="D17" s="247"/>
      <c r="E17" s="247"/>
      <c r="F17" s="247"/>
    </row>
    <row r="19" s="33" customFormat="1" ht="14.25">
      <c r="A19" s="33" t="s">
        <v>1040</v>
      </c>
    </row>
    <row r="20" s="33" customFormat="1" ht="14.25">
      <c r="A20" s="33" t="s">
        <v>1041</v>
      </c>
    </row>
    <row r="21" spans="1:4" ht="15">
      <c r="A21" s="85" t="s">
        <v>1123</v>
      </c>
      <c r="D21" s="246">
        <v>0</v>
      </c>
    </row>
    <row r="22" spans="1:4" ht="15">
      <c r="A22" s="85" t="s">
        <v>1124</v>
      </c>
      <c r="D22" s="246">
        <v>0</v>
      </c>
    </row>
    <row r="23" spans="1:4" ht="15">
      <c r="A23" s="85" t="s">
        <v>1125</v>
      </c>
      <c r="D23" s="246">
        <v>0</v>
      </c>
    </row>
    <row r="24" spans="1:4" ht="15">
      <c r="A24" s="85" t="s">
        <v>1127</v>
      </c>
      <c r="D24" s="246">
        <v>0</v>
      </c>
    </row>
  </sheetData>
  <sheetProtection/>
  <mergeCells count="4">
    <mergeCell ref="A2:F2"/>
    <mergeCell ref="A3:F3"/>
    <mergeCell ref="A14:F16"/>
    <mergeCell ref="A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&amp;C30. melléklet a  6/2019. (V.31.)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view="pageLayout" workbookViewId="0" topLeftCell="A1">
      <selection activeCell="E42" sqref="A1:F42"/>
    </sheetView>
  </sheetViews>
  <sheetFormatPr defaultColWidth="9.140625" defaultRowHeight="12.75"/>
  <cols>
    <col min="1" max="1" width="36.8515625" style="85" customWidth="1"/>
    <col min="2" max="2" width="13.421875" style="95" customWidth="1"/>
    <col min="3" max="3" width="9.00390625" style="248" customWidth="1"/>
    <col min="4" max="16384" width="9.140625" style="85" customWidth="1"/>
  </cols>
  <sheetData>
    <row r="1" spans="1:9" ht="15">
      <c r="A1" s="448" t="s">
        <v>558</v>
      </c>
      <c r="B1" s="409"/>
      <c r="C1" s="409"/>
      <c r="D1" s="409"/>
      <c r="E1" s="409"/>
      <c r="F1" s="409"/>
      <c r="G1" s="245"/>
      <c r="H1" s="245"/>
      <c r="I1" s="245"/>
    </row>
    <row r="2" spans="1:9" ht="15">
      <c r="A2" s="409"/>
      <c r="B2" s="409"/>
      <c r="C2" s="409"/>
      <c r="D2" s="409"/>
      <c r="E2" s="409"/>
      <c r="F2" s="409"/>
      <c r="G2" s="245"/>
      <c r="H2" s="245"/>
      <c r="I2" s="245"/>
    </row>
    <row r="5" spans="1:2" ht="15">
      <c r="A5" s="85" t="s">
        <v>574</v>
      </c>
      <c r="B5" s="246">
        <v>635580</v>
      </c>
    </row>
    <row r="6" spans="1:2" ht="15" hidden="1">
      <c r="A6" s="250" t="s">
        <v>573</v>
      </c>
      <c r="B6" s="284"/>
    </row>
    <row r="7" spans="1:2" ht="15">
      <c r="A7" s="85" t="s">
        <v>14</v>
      </c>
      <c r="B7" s="246">
        <f>SUM(B5:B6)</f>
        <v>635580</v>
      </c>
    </row>
    <row r="9" spans="1:3" s="33" customFormat="1" ht="14.25" hidden="1">
      <c r="A9" s="33" t="s">
        <v>559</v>
      </c>
      <c r="B9" s="96"/>
      <c r="C9" s="249"/>
    </row>
    <row r="10" ht="15" hidden="1"/>
    <row r="11" spans="1:3" ht="15" hidden="1">
      <c r="A11" s="435" t="s">
        <v>560</v>
      </c>
      <c r="B11" s="451" t="s">
        <v>561</v>
      </c>
      <c r="C11" s="452"/>
    </row>
    <row r="12" spans="1:3" ht="15" hidden="1">
      <c r="A12" s="435"/>
      <c r="B12" s="451"/>
      <c r="C12" s="452"/>
    </row>
    <row r="13" spans="1:3" ht="15" hidden="1">
      <c r="A13" s="435"/>
      <c r="B13" s="451"/>
      <c r="C13" s="452"/>
    </row>
    <row r="14" spans="1:3" ht="15" hidden="1">
      <c r="A14" s="250" t="s">
        <v>106</v>
      </c>
      <c r="B14" s="251">
        <v>0</v>
      </c>
      <c r="C14" s="252"/>
    </row>
    <row r="15" spans="1:3" ht="15" hidden="1">
      <c r="A15" s="85" t="s">
        <v>562</v>
      </c>
      <c r="B15" s="95">
        <v>0</v>
      </c>
      <c r="C15" s="248" t="e">
        <f>B15/B17</f>
        <v>#DIV/0!</v>
      </c>
    </row>
    <row r="16" spans="1:3" ht="15" hidden="1">
      <c r="A16" s="250" t="s">
        <v>563</v>
      </c>
      <c r="B16" s="251">
        <v>0</v>
      </c>
      <c r="C16" s="252" t="e">
        <f>B16/B17</f>
        <v>#DIV/0!</v>
      </c>
    </row>
    <row r="17" ht="15" hidden="1">
      <c r="B17" s="95">
        <f>SUM(B14:B16)</f>
        <v>0</v>
      </c>
    </row>
    <row r="19" spans="1:3" s="33" customFormat="1" ht="14.25">
      <c r="A19" s="33" t="s">
        <v>1047</v>
      </c>
      <c r="B19" s="96"/>
      <c r="C19" s="249"/>
    </row>
    <row r="20" spans="1:3" ht="15">
      <c r="A20" s="435" t="s">
        <v>560</v>
      </c>
      <c r="B20" s="451" t="s">
        <v>561</v>
      </c>
      <c r="C20" s="452"/>
    </row>
    <row r="21" spans="1:3" ht="15">
      <c r="A21" s="435"/>
      <c r="B21" s="451"/>
      <c r="C21" s="452"/>
    </row>
    <row r="22" spans="1:3" ht="15">
      <c r="A22" s="435"/>
      <c r="B22" s="451"/>
      <c r="C22" s="452"/>
    </row>
    <row r="23" spans="1:3" ht="15">
      <c r="A23" s="85" t="s">
        <v>564</v>
      </c>
      <c r="B23" s="95">
        <v>2000000</v>
      </c>
      <c r="C23" s="248">
        <f>B23/B25</f>
        <v>0.8</v>
      </c>
    </row>
    <row r="24" spans="1:3" ht="15">
      <c r="A24" s="250" t="s">
        <v>106</v>
      </c>
      <c r="B24" s="251">
        <v>500000</v>
      </c>
      <c r="C24" s="252">
        <f>B24/B25</f>
        <v>0.2</v>
      </c>
    </row>
    <row r="25" ht="15">
      <c r="B25" s="95">
        <f>SUM(B23:B24)</f>
        <v>2500000</v>
      </c>
    </row>
    <row r="28" spans="1:3" s="33" customFormat="1" ht="14.25">
      <c r="A28" s="33" t="s">
        <v>1048</v>
      </c>
      <c r="B28" s="96"/>
      <c r="C28" s="249"/>
    </row>
    <row r="29" spans="1:3" ht="15">
      <c r="A29" s="435" t="s">
        <v>560</v>
      </c>
      <c r="B29" s="451" t="s">
        <v>561</v>
      </c>
      <c r="C29" s="452"/>
    </row>
    <row r="30" spans="1:3" ht="15">
      <c r="A30" s="435"/>
      <c r="B30" s="451"/>
      <c r="C30" s="452"/>
    </row>
    <row r="31" spans="1:3" ht="15">
      <c r="A31" s="435"/>
      <c r="B31" s="451"/>
      <c r="C31" s="452"/>
    </row>
    <row r="32" spans="1:3" ht="15">
      <c r="A32" s="85" t="s">
        <v>565</v>
      </c>
      <c r="B32" s="95">
        <f>B34-B33</f>
        <v>1174326920</v>
      </c>
      <c r="C32" s="248">
        <f>B32/B34</f>
        <v>0.9999867330016584</v>
      </c>
    </row>
    <row r="33" spans="1:3" ht="15">
      <c r="A33" s="250" t="s">
        <v>106</v>
      </c>
      <c r="B33" s="251">
        <v>15580</v>
      </c>
      <c r="C33" s="252">
        <f>B33/B34</f>
        <v>1.3266998341625208E-05</v>
      </c>
    </row>
    <row r="34" ht="15">
      <c r="B34" s="95">
        <f>75375*15580</f>
        <v>1174342500</v>
      </c>
    </row>
    <row r="36" spans="1:2" ht="29.25">
      <c r="A36" s="390" t="s">
        <v>1042</v>
      </c>
      <c r="B36" s="95">
        <v>120000</v>
      </c>
    </row>
    <row r="40" spans="1:6" ht="15">
      <c r="A40" s="453" t="s">
        <v>575</v>
      </c>
      <c r="B40" s="454"/>
      <c r="C40" s="454"/>
      <c r="D40" s="454"/>
      <c r="E40" s="115"/>
      <c r="F40" s="115"/>
    </row>
    <row r="41" spans="1:6" ht="15">
      <c r="A41" s="454"/>
      <c r="B41" s="454"/>
      <c r="C41" s="454"/>
      <c r="D41" s="454"/>
      <c r="E41" s="115"/>
      <c r="F41" s="115"/>
    </row>
  </sheetData>
  <sheetProtection/>
  <mergeCells count="11">
    <mergeCell ref="A40:D41"/>
    <mergeCell ref="A29:A31"/>
    <mergeCell ref="B29:B31"/>
    <mergeCell ref="C29:C31"/>
    <mergeCell ref="A1:F2"/>
    <mergeCell ref="A11:A13"/>
    <mergeCell ref="B11:B13"/>
    <mergeCell ref="C11:C13"/>
    <mergeCell ref="A20:A22"/>
    <mergeCell ref="B20:B22"/>
    <mergeCell ref="C20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&amp;C31. melléklet a  6/2019. (V.31.)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D26" sqref="A1:G26"/>
    </sheetView>
  </sheetViews>
  <sheetFormatPr defaultColWidth="9.140625" defaultRowHeight="12.75"/>
  <cols>
    <col min="1" max="1" width="27.57421875" style="85" customWidth="1"/>
    <col min="2" max="2" width="16.00390625" style="246" customWidth="1"/>
    <col min="3" max="16384" width="9.140625" style="85" customWidth="1"/>
  </cols>
  <sheetData>
    <row r="1" spans="1:7" s="33" customFormat="1" ht="14.25">
      <c r="A1" s="448" t="s">
        <v>928</v>
      </c>
      <c r="B1" s="409"/>
      <c r="C1" s="409"/>
      <c r="D1" s="409"/>
      <c r="E1" s="409"/>
      <c r="F1" s="409"/>
      <c r="G1" s="409"/>
    </row>
    <row r="2" spans="1:7" s="33" customFormat="1" ht="14.25">
      <c r="A2" s="448" t="s">
        <v>932</v>
      </c>
      <c r="B2" s="409"/>
      <c r="C2" s="409"/>
      <c r="D2" s="409"/>
      <c r="E2" s="409"/>
      <c r="F2" s="409"/>
      <c r="G2" s="409"/>
    </row>
    <row r="5" spans="1:2" s="33" customFormat="1" ht="14.25">
      <c r="A5" s="33" t="s">
        <v>1128</v>
      </c>
      <c r="B5" s="384">
        <v>1572983</v>
      </c>
    </row>
    <row r="7" spans="1:2" s="33" customFormat="1" ht="14.25">
      <c r="A7" s="33" t="s">
        <v>927</v>
      </c>
      <c r="B7" s="384"/>
    </row>
    <row r="9" spans="1:2" ht="15">
      <c r="A9" s="85" t="s">
        <v>929</v>
      </c>
      <c r="B9" s="246" t="s">
        <v>930</v>
      </c>
    </row>
    <row r="10" spans="1:2" ht="30">
      <c r="A10" s="247" t="s">
        <v>1130</v>
      </c>
      <c r="B10" s="246">
        <v>303694</v>
      </c>
    </row>
    <row r="11" spans="1:2" ht="15" hidden="1">
      <c r="A11" s="85" t="s">
        <v>931</v>
      </c>
      <c r="B11" s="246">
        <v>0</v>
      </c>
    </row>
    <row r="16" spans="1:2" s="33" customFormat="1" ht="14.25">
      <c r="A16" s="33" t="s">
        <v>933</v>
      </c>
      <c r="B16" s="384"/>
    </row>
    <row r="17" spans="1:2" ht="15">
      <c r="A17" s="85" t="s">
        <v>934</v>
      </c>
      <c r="B17" s="246" t="s">
        <v>930</v>
      </c>
    </row>
    <row r="18" ht="15">
      <c r="A18" s="449"/>
    </row>
    <row r="19" ht="15">
      <c r="A19" s="449"/>
    </row>
    <row r="20" ht="15">
      <c r="A20" s="449"/>
    </row>
    <row r="21" ht="15">
      <c r="A21" s="449"/>
    </row>
    <row r="24" spans="1:2" s="33" customFormat="1" ht="14.25">
      <c r="A24" s="33" t="s">
        <v>1129</v>
      </c>
      <c r="B24" s="384">
        <f>B5+B10+B11+B12+B21</f>
        <v>1876677</v>
      </c>
    </row>
  </sheetData>
  <sheetProtection/>
  <mergeCells count="3">
    <mergeCell ref="A18:A21"/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Header>&amp;C32. melléklet a 6/2019. (V.31.)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Layout" workbookViewId="0" topLeftCell="A1">
      <selection activeCell="J17" sqref="A1:J17"/>
    </sheetView>
  </sheetViews>
  <sheetFormatPr defaultColWidth="9.140625" defaultRowHeight="12.75"/>
  <cols>
    <col min="1" max="1" width="50.421875" style="2" customWidth="1"/>
    <col min="2" max="2" width="14.140625" style="2" customWidth="1"/>
    <col min="3" max="3" width="14.421875" style="2" customWidth="1"/>
    <col min="4" max="4" width="14.140625" style="2" customWidth="1"/>
    <col min="5" max="5" width="14.421875" style="2" customWidth="1"/>
    <col min="6" max="7" width="12.8515625" style="2" customWidth="1"/>
    <col min="8" max="8" width="13.8515625" style="2" customWidth="1"/>
    <col min="9" max="9" width="13.7109375" style="2" customWidth="1"/>
    <col min="10" max="10" width="12.8515625" style="2" customWidth="1"/>
    <col min="11" max="16384" width="9.140625" style="2" customWidth="1"/>
  </cols>
  <sheetData>
    <row r="1" spans="1:10" s="1" customFormat="1" ht="15.75">
      <c r="A1" s="408" t="s">
        <v>265</v>
      </c>
      <c r="B1" s="408"/>
      <c r="C1" s="408"/>
      <c r="D1" s="408"/>
      <c r="E1" s="408"/>
      <c r="F1" s="408"/>
      <c r="G1" s="408"/>
      <c r="H1" s="408"/>
      <c r="I1" s="407"/>
      <c r="J1" s="407"/>
    </row>
    <row r="2" spans="1:10" s="1" customFormat="1" ht="15.75">
      <c r="A2" s="408" t="s">
        <v>86</v>
      </c>
      <c r="B2" s="408"/>
      <c r="C2" s="408"/>
      <c r="D2" s="408"/>
      <c r="E2" s="408"/>
      <c r="F2" s="408"/>
      <c r="G2" s="408"/>
      <c r="H2" s="408"/>
      <c r="I2" s="407"/>
      <c r="J2" s="407"/>
    </row>
    <row r="3" spans="1:10" s="1" customFormat="1" ht="15.75">
      <c r="A3" s="112"/>
      <c r="B3" s="112"/>
      <c r="C3" s="112"/>
      <c r="D3" s="112"/>
      <c r="E3" s="112"/>
      <c r="F3" s="112"/>
      <c r="G3" s="112"/>
      <c r="H3" s="112"/>
      <c r="I3" s="124"/>
      <c r="J3" s="124"/>
    </row>
    <row r="4" spans="1:10" s="1" customFormat="1" ht="15.75">
      <c r="A4" s="112"/>
      <c r="B4" s="112"/>
      <c r="C4" s="112"/>
      <c r="D4" s="112"/>
      <c r="E4" s="112"/>
      <c r="F4" s="112"/>
      <c r="G4" s="112"/>
      <c r="H4" s="112"/>
      <c r="I4" s="124"/>
      <c r="J4" s="124"/>
    </row>
    <row r="5" spans="1:10" s="1" customFormat="1" ht="15.7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9"/>
      <c r="B6" s="410" t="s">
        <v>74</v>
      </c>
      <c r="C6" s="410"/>
      <c r="D6" s="410"/>
      <c r="E6" s="410" t="s">
        <v>10</v>
      </c>
      <c r="F6" s="411"/>
      <c r="G6" s="411"/>
      <c r="H6" s="412" t="s">
        <v>75</v>
      </c>
      <c r="I6" s="411"/>
      <c r="J6" s="411"/>
    </row>
    <row r="7" spans="1:10" ht="60.75" customHeight="1">
      <c r="A7" s="4" t="s">
        <v>11</v>
      </c>
      <c r="B7" s="21" t="s">
        <v>266</v>
      </c>
      <c r="C7" s="21" t="s">
        <v>937</v>
      </c>
      <c r="D7" s="21" t="s">
        <v>268</v>
      </c>
      <c r="E7" s="21" t="s">
        <v>266</v>
      </c>
      <c r="F7" s="21" t="s">
        <v>267</v>
      </c>
      <c r="G7" s="21" t="s">
        <v>268</v>
      </c>
      <c r="H7" s="21" t="s">
        <v>266</v>
      </c>
      <c r="I7" s="21" t="s">
        <v>937</v>
      </c>
      <c r="J7" s="21" t="s">
        <v>268</v>
      </c>
    </row>
    <row r="8" spans="1:10" ht="15.75">
      <c r="A8" s="9" t="s">
        <v>35</v>
      </c>
      <c r="B8" s="9">
        <v>2</v>
      </c>
      <c r="C8" s="9">
        <v>2</v>
      </c>
      <c r="D8" s="9">
        <v>2</v>
      </c>
      <c r="E8" s="9"/>
      <c r="F8" s="9"/>
      <c r="G8" s="9"/>
      <c r="H8" s="9">
        <f>B8+E8</f>
        <v>2</v>
      </c>
      <c r="I8" s="9">
        <f>C8+F8</f>
        <v>2</v>
      </c>
      <c r="J8" s="9">
        <f>D8+G8</f>
        <v>2</v>
      </c>
    </row>
    <row r="9" spans="1:10" ht="15.75">
      <c r="A9" s="9" t="s">
        <v>36</v>
      </c>
      <c r="B9" s="9">
        <v>1</v>
      </c>
      <c r="C9" s="9">
        <v>1</v>
      </c>
      <c r="D9" s="9">
        <v>1</v>
      </c>
      <c r="E9" s="9"/>
      <c r="F9" s="9"/>
      <c r="G9" s="9"/>
      <c r="H9" s="9">
        <f aca="true" t="shared" si="0" ref="H9:J14">B9+E9</f>
        <v>1</v>
      </c>
      <c r="I9" s="9">
        <f t="shared" si="0"/>
        <v>1</v>
      </c>
      <c r="J9" s="9">
        <f t="shared" si="0"/>
        <v>1</v>
      </c>
    </row>
    <row r="10" spans="1:10" ht="15.75">
      <c r="A10" s="9" t="s">
        <v>37</v>
      </c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0" ht="15.75">
      <c r="A11" s="9" t="s">
        <v>38</v>
      </c>
      <c r="B11" s="9"/>
      <c r="C11" s="9"/>
      <c r="D11" s="9"/>
      <c r="E11" s="9">
        <v>8</v>
      </c>
      <c r="F11" s="9">
        <v>8</v>
      </c>
      <c r="G11" s="9">
        <v>8</v>
      </c>
      <c r="H11" s="9">
        <f t="shared" si="0"/>
        <v>8</v>
      </c>
      <c r="I11" s="9">
        <f t="shared" si="0"/>
        <v>8</v>
      </c>
      <c r="J11" s="9">
        <f t="shared" si="0"/>
        <v>8</v>
      </c>
    </row>
    <row r="12" spans="1:10" ht="15.75">
      <c r="A12" s="9" t="s">
        <v>39</v>
      </c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0"/>
        <v>0</v>
      </c>
      <c r="J12" s="9">
        <f t="shared" si="0"/>
        <v>0</v>
      </c>
    </row>
    <row r="13" spans="1:10" ht="15.75">
      <c r="A13" s="9" t="s">
        <v>40</v>
      </c>
      <c r="B13" s="9">
        <v>1</v>
      </c>
      <c r="C13" s="9">
        <v>1</v>
      </c>
      <c r="D13" s="9">
        <v>1</v>
      </c>
      <c r="E13" s="9"/>
      <c r="F13" s="9"/>
      <c r="G13" s="9"/>
      <c r="H13" s="9">
        <f t="shared" si="0"/>
        <v>1</v>
      </c>
      <c r="I13" s="9">
        <f t="shared" si="0"/>
        <v>1</v>
      </c>
      <c r="J13" s="9">
        <f t="shared" si="0"/>
        <v>1</v>
      </c>
    </row>
    <row r="14" spans="1:10" ht="15.75">
      <c r="A14" s="9" t="s">
        <v>41</v>
      </c>
      <c r="B14" s="9">
        <v>6</v>
      </c>
      <c r="C14" s="9">
        <v>7</v>
      </c>
      <c r="D14" s="9">
        <v>6</v>
      </c>
      <c r="E14" s="9"/>
      <c r="F14" s="9"/>
      <c r="G14" s="9"/>
      <c r="H14" s="9">
        <f t="shared" si="0"/>
        <v>6</v>
      </c>
      <c r="I14" s="9">
        <f t="shared" si="0"/>
        <v>7</v>
      </c>
      <c r="J14" s="9">
        <f t="shared" si="0"/>
        <v>6</v>
      </c>
    </row>
    <row r="15" spans="1:10" s="47" customFormat="1" ht="15.75">
      <c r="A15" s="4" t="s">
        <v>14</v>
      </c>
      <c r="B15" s="4">
        <f aca="true" t="shared" si="1" ref="B15:J15">SUM(B8:B14)</f>
        <v>10</v>
      </c>
      <c r="C15" s="4">
        <f t="shared" si="1"/>
        <v>11</v>
      </c>
      <c r="D15" s="4">
        <f t="shared" si="1"/>
        <v>10</v>
      </c>
      <c r="E15" s="4">
        <f t="shared" si="1"/>
        <v>8</v>
      </c>
      <c r="F15" s="4">
        <f t="shared" si="1"/>
        <v>8</v>
      </c>
      <c r="G15" s="4">
        <f t="shared" si="1"/>
        <v>8</v>
      </c>
      <c r="H15" s="4">
        <f t="shared" si="1"/>
        <v>18</v>
      </c>
      <c r="I15" s="4">
        <f t="shared" si="1"/>
        <v>19</v>
      </c>
      <c r="J15" s="4">
        <f t="shared" si="1"/>
        <v>18</v>
      </c>
    </row>
    <row r="16" spans="1:10" s="47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47" customFormat="1" ht="15.75">
      <c r="A17" s="4" t="s">
        <v>269</v>
      </c>
      <c r="B17" s="4">
        <v>5</v>
      </c>
      <c r="C17" s="4">
        <v>5</v>
      </c>
      <c r="D17" s="4">
        <v>5</v>
      </c>
      <c r="E17" s="4"/>
      <c r="F17" s="4"/>
      <c r="G17" s="4"/>
      <c r="H17" s="9">
        <f>B17+E17</f>
        <v>5</v>
      </c>
      <c r="I17" s="4">
        <v>5</v>
      </c>
      <c r="J17" s="4">
        <v>5</v>
      </c>
    </row>
  </sheetData>
  <sheetProtection/>
  <mergeCells count="5">
    <mergeCell ref="A1:J1"/>
    <mergeCell ref="A2:J2"/>
    <mergeCell ref="B6:D6"/>
    <mergeCell ref="E6:G6"/>
    <mergeCell ref="H6:J6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&amp;C4. melléklet a 6/2019. (V.31.)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Layout" workbookViewId="0" topLeftCell="A1">
      <selection activeCell="K33" sqref="A1:K33"/>
    </sheetView>
  </sheetViews>
  <sheetFormatPr defaultColWidth="9.140625" defaultRowHeight="12.75"/>
  <cols>
    <col min="1" max="1" width="56.28125" style="2" customWidth="1"/>
    <col min="2" max="4" width="19.8515625" style="3" customWidth="1"/>
    <col min="5" max="7" width="18.57421875" style="3" customWidth="1"/>
    <col min="8" max="9" width="18.00390625" style="3" customWidth="1"/>
    <col min="10" max="10" width="18.00390625" style="3" hidden="1" customWidth="1"/>
    <col min="11" max="11" width="18.00390625" style="3" customWidth="1"/>
    <col min="12" max="16384" width="9.140625" style="2" customWidth="1"/>
  </cols>
  <sheetData>
    <row r="1" spans="1:11" ht="15.75">
      <c r="A1" s="408" t="s">
        <v>204</v>
      </c>
      <c r="B1" s="409"/>
      <c r="C1" s="409"/>
      <c r="D1" s="409"/>
      <c r="E1" s="409"/>
      <c r="F1" s="409"/>
      <c r="G1" s="409"/>
      <c r="H1" s="407"/>
      <c r="I1" s="407"/>
      <c r="J1" s="407"/>
      <c r="K1" s="407"/>
    </row>
    <row r="2" spans="1:11" ht="15.75">
      <c r="A2" s="408" t="s">
        <v>936</v>
      </c>
      <c r="B2" s="409"/>
      <c r="C2" s="409"/>
      <c r="D2" s="409"/>
      <c r="E2" s="409"/>
      <c r="F2" s="409"/>
      <c r="G2" s="409"/>
      <c r="H2" s="407"/>
      <c r="I2" s="407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263</v>
      </c>
      <c r="J5" s="78" t="s">
        <v>243</v>
      </c>
      <c r="K5" s="78" t="s">
        <v>270</v>
      </c>
    </row>
    <row r="6" spans="1:11" s="1" customFormat="1" ht="31.5">
      <c r="A6" s="113" t="s">
        <v>579</v>
      </c>
      <c r="B6" s="10">
        <f aca="true" t="shared" si="0" ref="B6:G6">SUM(B7:B16)</f>
        <v>31471884</v>
      </c>
      <c r="C6" s="10">
        <f t="shared" si="0"/>
        <v>34811584</v>
      </c>
      <c r="D6" s="10">
        <f t="shared" si="0"/>
        <v>32376927</v>
      </c>
      <c r="E6" s="10">
        <f t="shared" si="0"/>
        <v>0</v>
      </c>
      <c r="F6" s="10">
        <f>SUM(F7:F16)</f>
        <v>0</v>
      </c>
      <c r="G6" s="10">
        <f t="shared" si="0"/>
        <v>0</v>
      </c>
      <c r="H6" s="10">
        <f aca="true" t="shared" si="1" ref="H6:H16">B6+E6</f>
        <v>31471884</v>
      </c>
      <c r="I6" s="10">
        <f aca="true" t="shared" si="2" ref="I6:I16">C6+F6</f>
        <v>34811584</v>
      </c>
      <c r="J6" s="10">
        <f aca="true" t="shared" si="3" ref="J6:J16">D6+G6</f>
        <v>32376927</v>
      </c>
      <c r="K6" s="10">
        <f>D6+G6</f>
        <v>32376927</v>
      </c>
    </row>
    <row r="7" spans="1:11" ht="15.75">
      <c r="A7" s="8" t="s">
        <v>207</v>
      </c>
      <c r="B7" s="6"/>
      <c r="C7" s="6"/>
      <c r="D7" s="6"/>
      <c r="E7" s="6"/>
      <c r="F7" s="6"/>
      <c r="G7" s="6"/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aca="true" t="shared" si="4" ref="K7:K16">D7+G7</f>
        <v>0</v>
      </c>
    </row>
    <row r="8" spans="1:11" ht="15.75">
      <c r="A8" s="8" t="s">
        <v>171</v>
      </c>
      <c r="B8" s="6"/>
      <c r="C8" s="6">
        <v>388000</v>
      </c>
      <c r="D8" s="6">
        <v>388000</v>
      </c>
      <c r="E8" s="6"/>
      <c r="F8" s="6"/>
      <c r="G8" s="6"/>
      <c r="H8" s="6">
        <f t="shared" si="1"/>
        <v>0</v>
      </c>
      <c r="I8" s="6">
        <f t="shared" si="2"/>
        <v>388000</v>
      </c>
      <c r="J8" s="6">
        <f t="shared" si="3"/>
        <v>388000</v>
      </c>
      <c r="K8" s="6">
        <f t="shared" si="4"/>
        <v>388000</v>
      </c>
    </row>
    <row r="9" spans="1:11" ht="31.5">
      <c r="A9" s="8" t="s">
        <v>172</v>
      </c>
      <c r="B9" s="6">
        <v>13630366</v>
      </c>
      <c r="C9" s="6">
        <f>13630366+2951700-490696</f>
        <v>16091370</v>
      </c>
      <c r="D9" s="6">
        <v>15603399</v>
      </c>
      <c r="E9" s="6"/>
      <c r="F9" s="6"/>
      <c r="G9" s="6"/>
      <c r="H9" s="6">
        <f t="shared" si="1"/>
        <v>13630366</v>
      </c>
      <c r="I9" s="6">
        <f t="shared" si="2"/>
        <v>16091370</v>
      </c>
      <c r="J9" s="6">
        <f t="shared" si="3"/>
        <v>15603399</v>
      </c>
      <c r="K9" s="6">
        <f t="shared" si="4"/>
        <v>15603399</v>
      </c>
    </row>
    <row r="10" spans="1:11" ht="15.75">
      <c r="A10" s="8" t="s">
        <v>173</v>
      </c>
      <c r="B10" s="6"/>
      <c r="C10" s="6"/>
      <c r="D10" s="6">
        <v>168660</v>
      </c>
      <c r="E10" s="6"/>
      <c r="F10" s="6"/>
      <c r="G10" s="6"/>
      <c r="H10" s="6">
        <f t="shared" si="1"/>
        <v>0</v>
      </c>
      <c r="I10" s="6">
        <f t="shared" si="2"/>
        <v>0</v>
      </c>
      <c r="J10" s="6">
        <f t="shared" si="3"/>
        <v>168660</v>
      </c>
      <c r="K10" s="6">
        <f t="shared" si="4"/>
        <v>168660</v>
      </c>
    </row>
    <row r="11" spans="1:11" ht="15.75">
      <c r="A11" s="8" t="s">
        <v>174</v>
      </c>
      <c r="B11" s="6">
        <v>4707600</v>
      </c>
      <c r="C11" s="6">
        <v>4707600</v>
      </c>
      <c r="D11" s="6">
        <v>4700500</v>
      </c>
      <c r="E11" s="6"/>
      <c r="F11" s="6"/>
      <c r="G11" s="6"/>
      <c r="H11" s="6">
        <f t="shared" si="1"/>
        <v>4707600</v>
      </c>
      <c r="I11" s="6">
        <f t="shared" si="2"/>
        <v>4707600</v>
      </c>
      <c r="J11" s="6">
        <f t="shared" si="3"/>
        <v>4700500</v>
      </c>
      <c r="K11" s="6">
        <f t="shared" si="4"/>
        <v>4700500</v>
      </c>
    </row>
    <row r="12" spans="1:11" ht="15.75">
      <c r="A12" s="8" t="s">
        <v>175</v>
      </c>
      <c r="B12" s="6">
        <v>9126876</v>
      </c>
      <c r="C12" s="6">
        <v>9126876</v>
      </c>
      <c r="D12" s="6">
        <v>7369124</v>
      </c>
      <c r="E12" s="6"/>
      <c r="F12" s="6"/>
      <c r="G12" s="6"/>
      <c r="H12" s="6">
        <f t="shared" si="1"/>
        <v>9126876</v>
      </c>
      <c r="I12" s="6">
        <f t="shared" si="2"/>
        <v>9126876</v>
      </c>
      <c r="J12" s="6">
        <f t="shared" si="3"/>
        <v>7369124</v>
      </c>
      <c r="K12" s="6">
        <f t="shared" si="4"/>
        <v>7369124</v>
      </c>
    </row>
    <row r="13" spans="1:11" ht="15.75">
      <c r="A13" s="8" t="s">
        <v>176</v>
      </c>
      <c r="B13" s="6">
        <v>4007042</v>
      </c>
      <c r="C13" s="6">
        <v>4007042</v>
      </c>
      <c r="D13" s="6">
        <v>3656548</v>
      </c>
      <c r="E13" s="6"/>
      <c r="F13" s="6"/>
      <c r="G13" s="6"/>
      <c r="H13" s="6">
        <f t="shared" si="1"/>
        <v>4007042</v>
      </c>
      <c r="I13" s="6">
        <f t="shared" si="2"/>
        <v>4007042</v>
      </c>
      <c r="J13" s="6">
        <f t="shared" si="3"/>
        <v>3656548</v>
      </c>
      <c r="K13" s="6">
        <f t="shared" si="4"/>
        <v>3656548</v>
      </c>
    </row>
    <row r="14" spans="1:11" ht="15.75">
      <c r="A14" s="8" t="s">
        <v>177</v>
      </c>
      <c r="B14" s="6"/>
      <c r="C14" s="6">
        <v>490696</v>
      </c>
      <c r="D14" s="6">
        <v>490696</v>
      </c>
      <c r="E14" s="6"/>
      <c r="F14" s="6"/>
      <c r="G14" s="6"/>
      <c r="H14" s="6">
        <f t="shared" si="1"/>
        <v>0</v>
      </c>
      <c r="I14" s="6">
        <f t="shared" si="2"/>
        <v>490696</v>
      </c>
      <c r="J14" s="6">
        <f t="shared" si="3"/>
        <v>490696</v>
      </c>
      <c r="K14" s="6">
        <f t="shared" si="4"/>
        <v>490696</v>
      </c>
    </row>
    <row r="15" spans="1:11" ht="31.5">
      <c r="A15" s="8" t="s">
        <v>178</v>
      </c>
      <c r="B15" s="6"/>
      <c r="C15" s="6"/>
      <c r="D15" s="6"/>
      <c r="E15" s="6"/>
      <c r="F15" s="6"/>
      <c r="G15" s="6"/>
      <c r="H15" s="6">
        <f t="shared" si="1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</row>
    <row r="16" spans="1:11" ht="30" customHeight="1">
      <c r="A16" s="8" t="s">
        <v>179</v>
      </c>
      <c r="B16" s="6"/>
      <c r="C16" s="6"/>
      <c r="D16" s="6"/>
      <c r="E16" s="6"/>
      <c r="F16" s="6"/>
      <c r="G16" s="6"/>
      <c r="H16" s="6">
        <f t="shared" si="1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</row>
    <row r="20" spans="1:11" ht="78.75">
      <c r="A20" s="4" t="s">
        <v>11</v>
      </c>
      <c r="B20" s="12" t="s">
        <v>236</v>
      </c>
      <c r="C20" s="12" t="s">
        <v>237</v>
      </c>
      <c r="D20" s="12" t="s">
        <v>244</v>
      </c>
      <c r="E20" s="12" t="s">
        <v>238</v>
      </c>
      <c r="F20" s="12" t="s">
        <v>239</v>
      </c>
      <c r="G20" s="12" t="s">
        <v>240</v>
      </c>
      <c r="H20" s="78" t="s">
        <v>241</v>
      </c>
      <c r="I20" s="78" t="s">
        <v>263</v>
      </c>
      <c r="J20" s="78" t="s">
        <v>243</v>
      </c>
      <c r="K20" s="78" t="s">
        <v>270</v>
      </c>
    </row>
    <row r="21" spans="1:11" s="1" customFormat="1" ht="31.5">
      <c r="A21" s="113" t="s">
        <v>152</v>
      </c>
      <c r="B21" s="10">
        <f>SUM(B22:B33)</f>
        <v>43005027</v>
      </c>
      <c r="C21" s="10">
        <f>SUM(C22:C33)</f>
        <v>132150495</v>
      </c>
      <c r="D21" s="10">
        <f>SUM(D22:D33)</f>
        <v>125545701</v>
      </c>
      <c r="E21" s="10">
        <f aca="true" t="shared" si="5" ref="E21:J21">SUM(E22:E33)</f>
        <v>0</v>
      </c>
      <c r="F21" s="10">
        <f t="shared" si="5"/>
        <v>0</v>
      </c>
      <c r="G21" s="10">
        <f t="shared" si="5"/>
        <v>0</v>
      </c>
      <c r="H21" s="10">
        <f t="shared" si="5"/>
        <v>43005027</v>
      </c>
      <c r="I21" s="10">
        <f t="shared" si="5"/>
        <v>132150495</v>
      </c>
      <c r="J21" s="10">
        <f t="shared" si="5"/>
        <v>125545701</v>
      </c>
      <c r="K21" s="10">
        <f aca="true" t="shared" si="6" ref="K21:K33">D21+G21</f>
        <v>125545701</v>
      </c>
    </row>
    <row r="22" spans="1:11" ht="15.75">
      <c r="A22" s="8" t="s">
        <v>207</v>
      </c>
      <c r="B22" s="6"/>
      <c r="C22" s="6"/>
      <c r="D22" s="6"/>
      <c r="E22" s="6"/>
      <c r="F22" s="6"/>
      <c r="G22" s="6"/>
      <c r="H22" s="6">
        <f aca="true" t="shared" si="7" ref="H22:J29">B22+E22</f>
        <v>0</v>
      </c>
      <c r="I22" s="6">
        <f t="shared" si="7"/>
        <v>0</v>
      </c>
      <c r="J22" s="6">
        <f t="shared" si="7"/>
        <v>0</v>
      </c>
      <c r="K22" s="6">
        <f t="shared" si="6"/>
        <v>0</v>
      </c>
    </row>
    <row r="23" spans="1:11" ht="15.75">
      <c r="A23" s="8" t="s">
        <v>171</v>
      </c>
      <c r="B23" s="6"/>
      <c r="C23" s="6"/>
      <c r="D23" s="6"/>
      <c r="E23" s="6"/>
      <c r="F23" s="6"/>
      <c r="G23" s="6"/>
      <c r="H23" s="6">
        <f t="shared" si="7"/>
        <v>0</v>
      </c>
      <c r="I23" s="6">
        <f t="shared" si="7"/>
        <v>0</v>
      </c>
      <c r="J23" s="6">
        <f t="shared" si="7"/>
        <v>0</v>
      </c>
      <c r="K23" s="6">
        <f t="shared" si="6"/>
        <v>0</v>
      </c>
    </row>
    <row r="24" spans="1:11" ht="15.75">
      <c r="A24" s="8" t="s">
        <v>170</v>
      </c>
      <c r="B24" s="6"/>
      <c r="C24" s="6"/>
      <c r="D24" s="6"/>
      <c r="E24" s="6"/>
      <c r="F24" s="6"/>
      <c r="G24" s="6"/>
      <c r="H24" s="6">
        <f t="shared" si="7"/>
        <v>0</v>
      </c>
      <c r="I24" s="6">
        <f t="shared" si="7"/>
        <v>0</v>
      </c>
      <c r="J24" s="6">
        <f t="shared" si="7"/>
        <v>0</v>
      </c>
      <c r="K24" s="6">
        <f t="shared" si="6"/>
        <v>0</v>
      </c>
    </row>
    <row r="25" spans="1:11" ht="31.5">
      <c r="A25" s="8" t="s">
        <v>172</v>
      </c>
      <c r="B25" s="6">
        <v>28288291</v>
      </c>
      <c r="C25" s="6">
        <v>87433768</v>
      </c>
      <c r="D25" s="6">
        <v>80828974</v>
      </c>
      <c r="E25" s="6"/>
      <c r="F25" s="6"/>
      <c r="G25" s="6"/>
      <c r="H25" s="6">
        <f t="shared" si="7"/>
        <v>28288291</v>
      </c>
      <c r="I25" s="6">
        <f t="shared" si="7"/>
        <v>87433768</v>
      </c>
      <c r="J25" s="6">
        <f t="shared" si="7"/>
        <v>80828974</v>
      </c>
      <c r="K25" s="6">
        <f t="shared" si="6"/>
        <v>80828974</v>
      </c>
    </row>
    <row r="26" spans="1:11" ht="15.75">
      <c r="A26" s="8" t="s">
        <v>173</v>
      </c>
      <c r="B26" s="6"/>
      <c r="C26" s="6"/>
      <c r="D26" s="6"/>
      <c r="E26" s="6"/>
      <c r="F26" s="6"/>
      <c r="G26" s="6"/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6"/>
        <v>0</v>
      </c>
    </row>
    <row r="27" spans="1:11" ht="15.75">
      <c r="A27" s="8" t="s">
        <v>174</v>
      </c>
      <c r="B27" s="6"/>
      <c r="C27" s="6"/>
      <c r="D27" s="6"/>
      <c r="E27" s="6"/>
      <c r="F27" s="6"/>
      <c r="G27" s="6"/>
      <c r="H27" s="6">
        <f t="shared" si="7"/>
        <v>0</v>
      </c>
      <c r="I27" s="6">
        <f t="shared" si="7"/>
        <v>0</v>
      </c>
      <c r="J27" s="6">
        <f t="shared" si="7"/>
        <v>0</v>
      </c>
      <c r="K27" s="6">
        <f t="shared" si="6"/>
        <v>0</v>
      </c>
    </row>
    <row r="28" spans="1:11" ht="15.75">
      <c r="A28" s="8" t="s">
        <v>175</v>
      </c>
      <c r="B28" s="6"/>
      <c r="C28" s="6"/>
      <c r="D28" s="6"/>
      <c r="E28" s="6"/>
      <c r="F28" s="6"/>
      <c r="G28" s="6"/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6"/>
        <v>0</v>
      </c>
    </row>
    <row r="29" spans="1:11" ht="15.75">
      <c r="A29" s="8" t="s">
        <v>176</v>
      </c>
      <c r="B29" s="6"/>
      <c r="C29" s="6"/>
      <c r="D29" s="6"/>
      <c r="E29" s="6"/>
      <c r="F29" s="6"/>
      <c r="G29" s="6"/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6"/>
        <v>0</v>
      </c>
    </row>
    <row r="30" spans="1:11" ht="15.75">
      <c r="A30" s="8" t="s">
        <v>177</v>
      </c>
      <c r="B30" s="6"/>
      <c r="C30" s="6"/>
      <c r="D30" s="6"/>
      <c r="E30" s="6"/>
      <c r="F30" s="6"/>
      <c r="G30" s="6"/>
      <c r="H30" s="6"/>
      <c r="I30" s="6"/>
      <c r="J30" s="6"/>
      <c r="K30" s="6">
        <f t="shared" si="6"/>
        <v>0</v>
      </c>
    </row>
    <row r="31" spans="1:11" ht="31.5">
      <c r="A31" s="8" t="s">
        <v>178</v>
      </c>
      <c r="B31" s="6"/>
      <c r="C31" s="6"/>
      <c r="D31" s="6"/>
      <c r="E31" s="6"/>
      <c r="F31" s="6"/>
      <c r="G31" s="6"/>
      <c r="H31" s="6">
        <f aca="true" t="shared" si="8" ref="H31:J33">B31+E31</f>
        <v>0</v>
      </c>
      <c r="I31" s="6">
        <f t="shared" si="8"/>
        <v>0</v>
      </c>
      <c r="J31" s="6">
        <f t="shared" si="8"/>
        <v>0</v>
      </c>
      <c r="K31" s="6">
        <f t="shared" si="6"/>
        <v>0</v>
      </c>
    </row>
    <row r="32" spans="1:11" ht="24.75" customHeight="1">
      <c r="A32" s="8" t="s">
        <v>179</v>
      </c>
      <c r="B32" s="6"/>
      <c r="C32" s="6"/>
      <c r="D32" s="6"/>
      <c r="E32" s="6"/>
      <c r="F32" s="6"/>
      <c r="G32" s="6"/>
      <c r="H32" s="6">
        <f t="shared" si="8"/>
        <v>0</v>
      </c>
      <c r="I32" s="6">
        <f t="shared" si="8"/>
        <v>0</v>
      </c>
      <c r="J32" s="6">
        <f t="shared" si="8"/>
        <v>0</v>
      </c>
      <c r="K32" s="6">
        <f t="shared" si="6"/>
        <v>0</v>
      </c>
    </row>
    <row r="33" spans="1:11" ht="15.75">
      <c r="A33" s="9" t="s">
        <v>251</v>
      </c>
      <c r="B33" s="6">
        <v>14716736</v>
      </c>
      <c r="C33" s="6">
        <v>44716727</v>
      </c>
      <c r="D33" s="6">
        <v>44716727</v>
      </c>
      <c r="E33" s="6"/>
      <c r="F33" s="6"/>
      <c r="G33" s="6"/>
      <c r="H33" s="6">
        <f t="shared" si="8"/>
        <v>14716736</v>
      </c>
      <c r="I33" s="6">
        <f t="shared" si="8"/>
        <v>44716727</v>
      </c>
      <c r="J33" s="6">
        <f t="shared" si="8"/>
        <v>44716727</v>
      </c>
      <c r="K33" s="6">
        <f t="shared" si="6"/>
        <v>44716727</v>
      </c>
    </row>
  </sheetData>
  <sheetProtection/>
  <mergeCells count="2">
    <mergeCell ref="A1:K1"/>
    <mergeCell ref="A2:K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&amp;C5. melléklet a 6/2019. (V.31.)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K32" sqref="A1:K32"/>
    </sheetView>
  </sheetViews>
  <sheetFormatPr defaultColWidth="9.140625" defaultRowHeight="12.75"/>
  <cols>
    <col min="1" max="1" width="46.28125" style="2" customWidth="1"/>
    <col min="2" max="4" width="20.57421875" style="3" customWidth="1"/>
    <col min="5" max="7" width="19.28125" style="3" customWidth="1"/>
    <col min="8" max="9" width="19.00390625" style="3" customWidth="1"/>
    <col min="10" max="10" width="19.00390625" style="3" hidden="1" customWidth="1"/>
    <col min="11" max="11" width="19.00390625" style="3" customWidth="1"/>
    <col min="12" max="16384" width="9.140625" style="2" customWidth="1"/>
  </cols>
  <sheetData>
    <row r="1" spans="1:11" ht="15.75">
      <c r="A1" s="408" t="s">
        <v>205</v>
      </c>
      <c r="B1" s="409"/>
      <c r="C1" s="409"/>
      <c r="D1" s="409"/>
      <c r="E1" s="409"/>
      <c r="F1" s="409"/>
      <c r="G1" s="409"/>
      <c r="H1" s="407"/>
      <c r="I1" s="407"/>
      <c r="J1" s="407"/>
      <c r="K1" s="407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7"/>
      <c r="I2" s="407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243</v>
      </c>
    </row>
    <row r="6" spans="1:11" s="1" customFormat="1" ht="15.75">
      <c r="A6" s="113" t="s">
        <v>151</v>
      </c>
      <c r="B6" s="10"/>
      <c r="C6" s="10">
        <f>SUM(C7:C17)</f>
        <v>0</v>
      </c>
      <c r="D6" s="10">
        <f>SUM(D7:D17)</f>
        <v>0</v>
      </c>
      <c r="E6" s="10"/>
      <c r="F6" s="10"/>
      <c r="G6" s="10"/>
      <c r="H6" s="10">
        <f aca="true" t="shared" si="0" ref="H6:H15">B6+E6</f>
        <v>0</v>
      </c>
      <c r="I6" s="10">
        <f aca="true" t="shared" si="1" ref="I6:I15">C6+F6</f>
        <v>0</v>
      </c>
      <c r="J6" s="10">
        <f aca="true" t="shared" si="2" ref="J6:J15">D6+G6</f>
        <v>0</v>
      </c>
      <c r="K6" s="10">
        <f>D6+G6</f>
        <v>0</v>
      </c>
    </row>
    <row r="7" spans="1:11" ht="15.75">
      <c r="A7" s="8" t="s">
        <v>180</v>
      </c>
      <c r="B7" s="6"/>
      <c r="C7" s="6"/>
      <c r="D7" s="6"/>
      <c r="E7" s="6"/>
      <c r="F7" s="6"/>
      <c r="G7" s="6"/>
      <c r="H7" s="6">
        <f t="shared" si="0"/>
        <v>0</v>
      </c>
      <c r="I7" s="6">
        <f t="shared" si="1"/>
        <v>0</v>
      </c>
      <c r="J7" s="6">
        <f t="shared" si="2"/>
        <v>0</v>
      </c>
      <c r="K7" s="6">
        <f aca="true" t="shared" si="3" ref="K7:K17">D7+G7</f>
        <v>0</v>
      </c>
    </row>
    <row r="8" spans="1:11" ht="15.75">
      <c r="A8" s="8" t="s">
        <v>181</v>
      </c>
      <c r="B8" s="6"/>
      <c r="C8" s="6"/>
      <c r="D8" s="6"/>
      <c r="E8" s="6"/>
      <c r="F8" s="6"/>
      <c r="G8" s="6"/>
      <c r="H8" s="6">
        <f t="shared" si="0"/>
        <v>0</v>
      </c>
      <c r="I8" s="6">
        <f t="shared" si="1"/>
        <v>0</v>
      </c>
      <c r="J8" s="6">
        <f t="shared" si="2"/>
        <v>0</v>
      </c>
      <c r="K8" s="6">
        <f t="shared" si="3"/>
        <v>0</v>
      </c>
    </row>
    <row r="9" spans="1:11" ht="15.75">
      <c r="A9" s="8" t="s">
        <v>182</v>
      </c>
      <c r="B9" s="6"/>
      <c r="C9" s="6"/>
      <c r="D9" s="6"/>
      <c r="E9" s="6"/>
      <c r="F9" s="6"/>
      <c r="G9" s="6"/>
      <c r="H9" s="6">
        <f t="shared" si="0"/>
        <v>0</v>
      </c>
      <c r="I9" s="6">
        <f t="shared" si="1"/>
        <v>0</v>
      </c>
      <c r="J9" s="6">
        <f t="shared" si="2"/>
        <v>0</v>
      </c>
      <c r="K9" s="6">
        <f t="shared" si="3"/>
        <v>0</v>
      </c>
    </row>
    <row r="10" spans="1:11" ht="15.75">
      <c r="A10" s="8" t="s">
        <v>183</v>
      </c>
      <c r="B10" s="6"/>
      <c r="C10" s="6"/>
      <c r="D10" s="6"/>
      <c r="E10" s="6"/>
      <c r="F10" s="6"/>
      <c r="G10" s="6"/>
      <c r="H10" s="6">
        <f t="shared" si="0"/>
        <v>0</v>
      </c>
      <c r="I10" s="6">
        <f t="shared" si="1"/>
        <v>0</v>
      </c>
      <c r="J10" s="6">
        <f t="shared" si="2"/>
        <v>0</v>
      </c>
      <c r="K10" s="6">
        <f t="shared" si="3"/>
        <v>0</v>
      </c>
    </row>
    <row r="11" spans="1:11" ht="15.75">
      <c r="A11" s="8" t="s">
        <v>184</v>
      </c>
      <c r="B11" s="6"/>
      <c r="C11" s="6"/>
      <c r="D11" s="6"/>
      <c r="E11" s="6"/>
      <c r="F11" s="6"/>
      <c r="G11" s="6"/>
      <c r="H11" s="6">
        <f t="shared" si="0"/>
        <v>0</v>
      </c>
      <c r="I11" s="6">
        <f t="shared" si="1"/>
        <v>0</v>
      </c>
      <c r="J11" s="6">
        <f t="shared" si="2"/>
        <v>0</v>
      </c>
      <c r="K11" s="6">
        <f t="shared" si="3"/>
        <v>0</v>
      </c>
    </row>
    <row r="12" spans="1:11" ht="31.5">
      <c r="A12" s="8" t="s">
        <v>185</v>
      </c>
      <c r="B12" s="6"/>
      <c r="C12" s="6"/>
      <c r="D12" s="6"/>
      <c r="E12" s="6"/>
      <c r="F12" s="6"/>
      <c r="G12" s="6"/>
      <c r="H12" s="6">
        <f t="shared" si="0"/>
        <v>0</v>
      </c>
      <c r="I12" s="6">
        <f t="shared" si="1"/>
        <v>0</v>
      </c>
      <c r="J12" s="6">
        <f t="shared" si="2"/>
        <v>0</v>
      </c>
      <c r="K12" s="6">
        <f t="shared" si="3"/>
        <v>0</v>
      </c>
    </row>
    <row r="13" spans="1:11" ht="31.5">
      <c r="A13" s="8" t="s">
        <v>186</v>
      </c>
      <c r="B13" s="6"/>
      <c r="C13" s="6">
        <v>0</v>
      </c>
      <c r="D13" s="6">
        <v>0</v>
      </c>
      <c r="E13" s="6"/>
      <c r="F13" s="6"/>
      <c r="G13" s="6"/>
      <c r="H13" s="6">
        <f t="shared" si="0"/>
        <v>0</v>
      </c>
      <c r="I13" s="6">
        <f t="shared" si="1"/>
        <v>0</v>
      </c>
      <c r="J13" s="6">
        <f t="shared" si="2"/>
        <v>0</v>
      </c>
      <c r="K13" s="6">
        <f t="shared" si="3"/>
        <v>0</v>
      </c>
    </row>
    <row r="14" spans="1:11" ht="18.75" customHeight="1">
      <c r="A14" s="8" t="s">
        <v>187</v>
      </c>
      <c r="B14" s="6"/>
      <c r="C14" s="6"/>
      <c r="D14" s="6"/>
      <c r="E14" s="6"/>
      <c r="F14" s="6"/>
      <c r="G14" s="6"/>
      <c r="H14" s="6">
        <f t="shared" si="0"/>
        <v>0</v>
      </c>
      <c r="I14" s="6">
        <f t="shared" si="1"/>
        <v>0</v>
      </c>
      <c r="J14" s="6">
        <f t="shared" si="2"/>
        <v>0</v>
      </c>
      <c r="K14" s="6">
        <f t="shared" si="3"/>
        <v>0</v>
      </c>
    </row>
    <row r="15" spans="1:11" ht="18" customHeight="1">
      <c r="A15" s="8" t="s">
        <v>188</v>
      </c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f t="shared" si="3"/>
        <v>0</v>
      </c>
    </row>
    <row r="16" spans="1:11" ht="26.25" customHeight="1">
      <c r="A16" s="8" t="s">
        <v>189</v>
      </c>
      <c r="B16" s="6"/>
      <c r="C16" s="6"/>
      <c r="D16" s="6"/>
      <c r="E16" s="6"/>
      <c r="F16" s="6"/>
      <c r="G16" s="6"/>
      <c r="H16" s="6"/>
      <c r="I16" s="6"/>
      <c r="J16" s="6"/>
      <c r="K16" s="6">
        <f t="shared" si="3"/>
        <v>0</v>
      </c>
    </row>
    <row r="17" spans="1:11" ht="26.25" customHeight="1">
      <c r="A17" s="8" t="s">
        <v>190</v>
      </c>
      <c r="B17" s="6"/>
      <c r="C17" s="6"/>
      <c r="D17" s="6"/>
      <c r="E17" s="6"/>
      <c r="F17" s="6"/>
      <c r="G17" s="6"/>
      <c r="H17" s="6"/>
      <c r="I17" s="6"/>
      <c r="J17" s="6"/>
      <c r="K17" s="6">
        <f t="shared" si="3"/>
        <v>0</v>
      </c>
    </row>
    <row r="18" ht="15.75">
      <c r="A18" s="39"/>
    </row>
    <row r="19" ht="15.75">
      <c r="A19" s="39"/>
    </row>
    <row r="20" spans="1:11" ht="63">
      <c r="A20" s="4" t="s">
        <v>11</v>
      </c>
      <c r="B20" s="12" t="s">
        <v>236</v>
      </c>
      <c r="C20" s="12" t="s">
        <v>237</v>
      </c>
      <c r="D20" s="12" t="s">
        <v>244</v>
      </c>
      <c r="E20" s="12" t="s">
        <v>238</v>
      </c>
      <c r="F20" s="12" t="s">
        <v>253</v>
      </c>
      <c r="G20" s="12" t="s">
        <v>240</v>
      </c>
      <c r="H20" s="78" t="s">
        <v>241</v>
      </c>
      <c r="I20" s="78" t="s">
        <v>242</v>
      </c>
      <c r="J20" s="78" t="s">
        <v>243</v>
      </c>
      <c r="K20" s="78" t="s">
        <v>254</v>
      </c>
    </row>
    <row r="21" spans="1:11" s="1" customFormat="1" ht="15.75">
      <c r="A21" s="113" t="s">
        <v>153</v>
      </c>
      <c r="B21" s="10">
        <f aca="true" t="shared" si="4" ref="B21:J21">SUM(B22:B32)</f>
        <v>0</v>
      </c>
      <c r="C21" s="10">
        <f t="shared" si="4"/>
        <v>20400</v>
      </c>
      <c r="D21" s="10">
        <f t="shared" si="4"/>
        <v>20400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20400</v>
      </c>
      <c r="J21" s="10">
        <f t="shared" si="4"/>
        <v>20400</v>
      </c>
      <c r="K21" s="10">
        <f aca="true" t="shared" si="5" ref="K21:K32">D21+G21</f>
        <v>20400</v>
      </c>
    </row>
    <row r="22" spans="1:11" ht="15.75">
      <c r="A22" s="8" t="s">
        <v>180</v>
      </c>
      <c r="B22" s="6"/>
      <c r="C22" s="6"/>
      <c r="D22" s="6"/>
      <c r="E22" s="6"/>
      <c r="F22" s="6"/>
      <c r="G22" s="6"/>
      <c r="H22" s="6">
        <f aca="true" t="shared" si="6" ref="H22:H32">B22+E22</f>
        <v>0</v>
      </c>
      <c r="I22" s="6">
        <f aca="true" t="shared" si="7" ref="I22:I32">C22+F22</f>
        <v>0</v>
      </c>
      <c r="J22" s="6">
        <f aca="true" t="shared" si="8" ref="J22:J32">D22+G22</f>
        <v>0</v>
      </c>
      <c r="K22" s="6">
        <f t="shared" si="5"/>
        <v>0</v>
      </c>
    </row>
    <row r="23" spans="1:11" ht="15.75">
      <c r="A23" s="8" t="s">
        <v>181</v>
      </c>
      <c r="B23" s="6"/>
      <c r="C23" s="6"/>
      <c r="D23" s="6"/>
      <c r="E23" s="6"/>
      <c r="F23" s="6"/>
      <c r="G23" s="6"/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5"/>
        <v>0</v>
      </c>
    </row>
    <row r="24" spans="1:11" ht="15.75">
      <c r="A24" s="8" t="s">
        <v>182</v>
      </c>
      <c r="B24" s="6"/>
      <c r="C24" s="6"/>
      <c r="D24" s="6"/>
      <c r="E24" s="6"/>
      <c r="F24" s="6"/>
      <c r="G24" s="6"/>
      <c r="H24" s="6">
        <f t="shared" si="6"/>
        <v>0</v>
      </c>
      <c r="I24" s="6">
        <f t="shared" si="7"/>
        <v>0</v>
      </c>
      <c r="J24" s="6">
        <f t="shared" si="8"/>
        <v>0</v>
      </c>
      <c r="K24" s="6">
        <f t="shared" si="5"/>
        <v>0</v>
      </c>
    </row>
    <row r="25" spans="1:11" ht="15.75">
      <c r="A25" s="8" t="s">
        <v>183</v>
      </c>
      <c r="B25" s="6"/>
      <c r="C25" s="6">
        <v>20400</v>
      </c>
      <c r="D25" s="6">
        <v>20400</v>
      </c>
      <c r="E25" s="6"/>
      <c r="F25" s="6"/>
      <c r="G25" s="6"/>
      <c r="H25" s="6">
        <f t="shared" si="6"/>
        <v>0</v>
      </c>
      <c r="I25" s="6">
        <f t="shared" si="7"/>
        <v>20400</v>
      </c>
      <c r="J25" s="6">
        <f t="shared" si="8"/>
        <v>20400</v>
      </c>
      <c r="K25" s="6">
        <f t="shared" si="5"/>
        <v>20400</v>
      </c>
    </row>
    <row r="26" spans="1:11" ht="15.75">
      <c r="A26" s="8" t="s">
        <v>184</v>
      </c>
      <c r="B26" s="6"/>
      <c r="C26" s="6"/>
      <c r="D26" s="6"/>
      <c r="E26" s="6"/>
      <c r="F26" s="6"/>
      <c r="G26" s="6"/>
      <c r="H26" s="6">
        <f t="shared" si="6"/>
        <v>0</v>
      </c>
      <c r="I26" s="6">
        <f t="shared" si="7"/>
        <v>0</v>
      </c>
      <c r="J26" s="6">
        <f t="shared" si="8"/>
        <v>0</v>
      </c>
      <c r="K26" s="6">
        <f t="shared" si="5"/>
        <v>0</v>
      </c>
    </row>
    <row r="27" spans="1:11" ht="31.5">
      <c r="A27" s="8" t="s">
        <v>185</v>
      </c>
      <c r="B27" s="6"/>
      <c r="C27" s="6"/>
      <c r="D27" s="6"/>
      <c r="E27" s="6"/>
      <c r="F27" s="6"/>
      <c r="G27" s="6"/>
      <c r="H27" s="6">
        <f t="shared" si="6"/>
        <v>0</v>
      </c>
      <c r="I27" s="6">
        <f t="shared" si="7"/>
        <v>0</v>
      </c>
      <c r="J27" s="6">
        <f t="shared" si="8"/>
        <v>0</v>
      </c>
      <c r="K27" s="6">
        <f t="shared" si="5"/>
        <v>0</v>
      </c>
    </row>
    <row r="28" spans="1:11" ht="31.5">
      <c r="A28" s="8" t="s">
        <v>186</v>
      </c>
      <c r="B28" s="6"/>
      <c r="C28" s="6"/>
      <c r="D28" s="6"/>
      <c r="E28" s="6"/>
      <c r="F28" s="6"/>
      <c r="G28" s="6"/>
      <c r="H28" s="6">
        <f t="shared" si="6"/>
        <v>0</v>
      </c>
      <c r="I28" s="6">
        <f t="shared" si="7"/>
        <v>0</v>
      </c>
      <c r="J28" s="6">
        <f t="shared" si="8"/>
        <v>0</v>
      </c>
      <c r="K28" s="6">
        <f t="shared" si="5"/>
        <v>0</v>
      </c>
    </row>
    <row r="29" spans="1:11" ht="15.75">
      <c r="A29" s="8" t="s">
        <v>187</v>
      </c>
      <c r="B29" s="6"/>
      <c r="C29" s="6"/>
      <c r="D29" s="6"/>
      <c r="E29" s="6"/>
      <c r="F29" s="6"/>
      <c r="G29" s="6"/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5"/>
        <v>0</v>
      </c>
    </row>
    <row r="30" spans="1:11" s="47" customFormat="1" ht="15.75">
      <c r="A30" s="8" t="s">
        <v>188</v>
      </c>
      <c r="B30" s="11"/>
      <c r="C30" s="11"/>
      <c r="D30" s="11"/>
      <c r="E30" s="11"/>
      <c r="F30" s="11"/>
      <c r="G30" s="11"/>
      <c r="H30" s="6">
        <f t="shared" si="6"/>
        <v>0</v>
      </c>
      <c r="I30" s="6">
        <f t="shared" si="7"/>
        <v>0</v>
      </c>
      <c r="J30" s="6">
        <f t="shared" si="8"/>
        <v>0</v>
      </c>
      <c r="K30" s="6">
        <f t="shared" si="5"/>
        <v>0</v>
      </c>
    </row>
    <row r="31" spans="1:11" ht="15.75">
      <c r="A31" s="8" t="s">
        <v>189</v>
      </c>
      <c r="B31" s="6"/>
      <c r="C31" s="6"/>
      <c r="D31" s="6"/>
      <c r="E31" s="6"/>
      <c r="F31" s="6"/>
      <c r="G31" s="6"/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5"/>
        <v>0</v>
      </c>
    </row>
    <row r="32" spans="1:11" ht="15.75">
      <c r="A32" s="8" t="s">
        <v>190</v>
      </c>
      <c r="B32" s="6"/>
      <c r="C32" s="6"/>
      <c r="D32" s="6"/>
      <c r="E32" s="6"/>
      <c r="F32" s="6"/>
      <c r="G32" s="6"/>
      <c r="H32" s="6">
        <f t="shared" si="6"/>
        <v>0</v>
      </c>
      <c r="I32" s="6">
        <f t="shared" si="7"/>
        <v>0</v>
      </c>
      <c r="J32" s="6">
        <f t="shared" si="8"/>
        <v>0</v>
      </c>
      <c r="K32" s="6">
        <f t="shared" si="5"/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&amp;C6. melléklet a 6/2019. (V.31.)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1">
      <selection activeCell="J21" sqref="A1:J21"/>
    </sheetView>
  </sheetViews>
  <sheetFormatPr defaultColWidth="9.140625" defaultRowHeight="12.75"/>
  <cols>
    <col min="1" max="1" width="46.28125" style="2" customWidth="1"/>
    <col min="2" max="4" width="18.421875" style="3" customWidth="1"/>
    <col min="5" max="7" width="16.140625" style="3" customWidth="1"/>
    <col min="8" max="10" width="18.8515625" style="3" customWidth="1"/>
    <col min="11" max="16384" width="9.140625" style="2" customWidth="1"/>
  </cols>
  <sheetData>
    <row r="1" spans="1:10" ht="15.75">
      <c r="A1" s="408" t="s">
        <v>148</v>
      </c>
      <c r="B1" s="409"/>
      <c r="C1" s="409"/>
      <c r="D1" s="409"/>
      <c r="E1" s="409"/>
      <c r="F1" s="409"/>
      <c r="G1" s="409"/>
      <c r="H1" s="409"/>
      <c r="I1" s="407"/>
      <c r="J1" s="407"/>
    </row>
    <row r="2" spans="1:10" ht="15.75">
      <c r="A2" s="408" t="s">
        <v>938</v>
      </c>
      <c r="B2" s="409"/>
      <c r="C2" s="409"/>
      <c r="D2" s="409"/>
      <c r="E2" s="409"/>
      <c r="F2" s="409"/>
      <c r="G2" s="409"/>
      <c r="H2" s="409"/>
      <c r="I2" s="407"/>
      <c r="J2" s="407"/>
    </row>
    <row r="3" spans="1:10" ht="15.75">
      <c r="A3" s="112"/>
      <c r="B3" s="111"/>
      <c r="C3" s="111"/>
      <c r="D3" s="111"/>
      <c r="E3" s="111"/>
      <c r="F3" s="111"/>
      <c r="G3" s="111"/>
      <c r="H3" s="111"/>
      <c r="I3" s="111"/>
      <c r="J3" s="111"/>
    </row>
    <row r="5" spans="1:10" ht="78.75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</row>
    <row r="6" spans="1:10" ht="15.75">
      <c r="A6" s="37" t="s">
        <v>192</v>
      </c>
      <c r="B6" s="125">
        <f aca="true" t="shared" si="0" ref="B6:I6">SUM(B7)</f>
        <v>2500000</v>
      </c>
      <c r="C6" s="125">
        <f t="shared" si="0"/>
        <v>2017392</v>
      </c>
      <c r="D6" s="125">
        <f t="shared" si="0"/>
        <v>1689500</v>
      </c>
      <c r="E6" s="97">
        <f t="shared" si="0"/>
        <v>0</v>
      </c>
      <c r="F6" s="157">
        <f t="shared" si="0"/>
        <v>0</v>
      </c>
      <c r="G6" s="157">
        <f t="shared" si="0"/>
        <v>0</v>
      </c>
      <c r="H6" s="97">
        <f t="shared" si="0"/>
        <v>2500000</v>
      </c>
      <c r="I6" s="97">
        <f t="shared" si="0"/>
        <v>2017392</v>
      </c>
      <c r="J6" s="97">
        <f>D6+G6</f>
        <v>1689500</v>
      </c>
    </row>
    <row r="7" spans="1:10" ht="15.75">
      <c r="A7" s="41" t="s">
        <v>32</v>
      </c>
      <c r="B7" s="6">
        <v>2500000</v>
      </c>
      <c r="C7" s="6">
        <v>2017392</v>
      </c>
      <c r="D7" s="6">
        <v>1689500</v>
      </c>
      <c r="E7" s="6">
        <v>0</v>
      </c>
      <c r="F7" s="6">
        <v>0</v>
      </c>
      <c r="G7" s="6">
        <v>0</v>
      </c>
      <c r="H7" s="6">
        <f>B7+E7</f>
        <v>2500000</v>
      </c>
      <c r="I7" s="6">
        <f>C7+F7</f>
        <v>2017392</v>
      </c>
      <c r="J7" s="157">
        <f aca="true" t="shared" si="1" ref="J7:J21">D7+G7</f>
        <v>1689500</v>
      </c>
    </row>
    <row r="8" spans="1:10" s="1" customFormat="1" ht="15.75">
      <c r="A8" s="129" t="s">
        <v>193</v>
      </c>
      <c r="B8" s="10">
        <f aca="true" t="shared" si="2" ref="B8:I8">SUM(B9:B9)</f>
        <v>6900000</v>
      </c>
      <c r="C8" s="10">
        <f t="shared" si="2"/>
        <v>9258229</v>
      </c>
      <c r="D8" s="10">
        <f t="shared" si="2"/>
        <v>6579664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6900000</v>
      </c>
      <c r="I8" s="10">
        <f t="shared" si="2"/>
        <v>9258229</v>
      </c>
      <c r="J8" s="97">
        <f t="shared" si="1"/>
        <v>6579664</v>
      </c>
    </row>
    <row r="9" spans="1:10" ht="31.5">
      <c r="A9" s="41" t="s">
        <v>191</v>
      </c>
      <c r="B9" s="6">
        <v>6900000</v>
      </c>
      <c r="C9" s="6">
        <v>9258229</v>
      </c>
      <c r="D9" s="6">
        <v>6579664</v>
      </c>
      <c r="E9" s="6"/>
      <c r="F9" s="6"/>
      <c r="G9" s="6"/>
      <c r="H9" s="6">
        <f>B9+E9</f>
        <v>6900000</v>
      </c>
      <c r="I9" s="6">
        <f>C9+F9</f>
        <v>9258229</v>
      </c>
      <c r="J9" s="157">
        <f t="shared" si="1"/>
        <v>6579664</v>
      </c>
    </row>
    <row r="10" spans="1:10" s="1" customFormat="1" ht="15.75">
      <c r="A10" s="129" t="s">
        <v>194</v>
      </c>
      <c r="B10" s="10">
        <f>SUM(B11)</f>
        <v>2300000</v>
      </c>
      <c r="C10" s="10">
        <f>C11</f>
        <v>2389501</v>
      </c>
      <c r="D10" s="10">
        <f>D11</f>
        <v>1841042</v>
      </c>
      <c r="E10" s="10">
        <f>E13</f>
        <v>0</v>
      </c>
      <c r="F10" s="10">
        <f>F13</f>
        <v>0</v>
      </c>
      <c r="G10" s="10">
        <f>G13</f>
        <v>0</v>
      </c>
      <c r="H10" s="10">
        <f>H11</f>
        <v>2300000</v>
      </c>
      <c r="I10" s="10">
        <f>I11</f>
        <v>2389501</v>
      </c>
      <c r="J10" s="97">
        <f t="shared" si="1"/>
        <v>1841042</v>
      </c>
    </row>
    <row r="11" spans="1:10" ht="15.75">
      <c r="A11" s="42" t="s">
        <v>57</v>
      </c>
      <c r="B11" s="6">
        <v>2300000</v>
      </c>
      <c r="C11" s="6">
        <v>2389501</v>
      </c>
      <c r="D11" s="6">
        <v>1841042</v>
      </c>
      <c r="E11" s="6"/>
      <c r="F11" s="6"/>
      <c r="G11" s="6"/>
      <c r="H11" s="6">
        <f aca="true" t="shared" si="3" ref="H11:I13">B11+E11</f>
        <v>2300000</v>
      </c>
      <c r="I11" s="6">
        <f t="shared" si="3"/>
        <v>2389501</v>
      </c>
      <c r="J11" s="157">
        <f t="shared" si="1"/>
        <v>1841042</v>
      </c>
    </row>
    <row r="12" spans="1:10" ht="15.75" hidden="1">
      <c r="A12" s="42" t="s">
        <v>101</v>
      </c>
      <c r="B12" s="6">
        <v>0</v>
      </c>
      <c r="C12" s="6">
        <v>0</v>
      </c>
      <c r="D12" s="6"/>
      <c r="E12" s="6"/>
      <c r="F12" s="6"/>
      <c r="G12" s="6"/>
      <c r="H12" s="6">
        <f t="shared" si="3"/>
        <v>0</v>
      </c>
      <c r="I12" s="6">
        <f t="shared" si="3"/>
        <v>0</v>
      </c>
      <c r="J12" s="157">
        <f t="shared" si="1"/>
        <v>0</v>
      </c>
    </row>
    <row r="13" spans="1:10" ht="15.75" hidden="1">
      <c r="A13" s="42" t="s">
        <v>195</v>
      </c>
      <c r="B13" s="6">
        <v>0</v>
      </c>
      <c r="C13" s="6">
        <v>0</v>
      </c>
      <c r="D13" s="6">
        <v>0</v>
      </c>
      <c r="E13" s="6"/>
      <c r="F13" s="6"/>
      <c r="G13" s="6"/>
      <c r="H13" s="6">
        <f t="shared" si="3"/>
        <v>0</v>
      </c>
      <c r="I13" s="6">
        <f t="shared" si="3"/>
        <v>0</v>
      </c>
      <c r="J13" s="157">
        <f t="shared" si="1"/>
        <v>0</v>
      </c>
    </row>
    <row r="14" spans="1:10" s="1" customFormat="1" ht="15.75">
      <c r="A14" s="130" t="s">
        <v>196</v>
      </c>
      <c r="B14" s="10">
        <f aca="true" t="shared" si="4" ref="B14:I14">SUM(B15)</f>
        <v>0</v>
      </c>
      <c r="C14" s="10">
        <f t="shared" si="4"/>
        <v>0</v>
      </c>
      <c r="D14" s="10">
        <f t="shared" si="4"/>
        <v>0</v>
      </c>
      <c r="E14" s="10">
        <f t="shared" si="4"/>
        <v>0</v>
      </c>
      <c r="F14" s="10">
        <f t="shared" si="4"/>
        <v>0</v>
      </c>
      <c r="G14" s="10">
        <f t="shared" si="4"/>
        <v>0</v>
      </c>
      <c r="H14" s="10">
        <f t="shared" si="4"/>
        <v>0</v>
      </c>
      <c r="I14" s="10">
        <f t="shared" si="4"/>
        <v>0</v>
      </c>
      <c r="J14" s="97">
        <f t="shared" si="1"/>
        <v>0</v>
      </c>
    </row>
    <row r="15" spans="1:10" ht="15.75">
      <c r="A15" s="41" t="s">
        <v>99</v>
      </c>
      <c r="B15" s="6"/>
      <c r="C15" s="6">
        <v>0</v>
      </c>
      <c r="D15" s="6">
        <v>0</v>
      </c>
      <c r="E15" s="6"/>
      <c r="F15" s="6"/>
      <c r="G15" s="6"/>
      <c r="H15" s="6">
        <f aca="true" t="shared" si="5" ref="H15:I20">B15+E15</f>
        <v>0</v>
      </c>
      <c r="I15" s="6">
        <f t="shared" si="5"/>
        <v>0</v>
      </c>
      <c r="J15" s="157">
        <f t="shared" si="1"/>
        <v>0</v>
      </c>
    </row>
    <row r="16" spans="1:10" ht="15.75">
      <c r="A16" s="37" t="s">
        <v>248</v>
      </c>
      <c r="B16" s="10">
        <v>2900000</v>
      </c>
      <c r="C16" s="10">
        <v>1010849</v>
      </c>
      <c r="D16" s="10">
        <v>336027</v>
      </c>
      <c r="E16" s="6"/>
      <c r="F16" s="6"/>
      <c r="G16" s="6"/>
      <c r="H16" s="10">
        <f t="shared" si="5"/>
        <v>2900000</v>
      </c>
      <c r="I16" s="10">
        <f t="shared" si="5"/>
        <v>1010849</v>
      </c>
      <c r="J16" s="97">
        <f t="shared" si="1"/>
        <v>336027</v>
      </c>
    </row>
    <row r="17" spans="1:10" ht="15.75" hidden="1">
      <c r="A17" s="41" t="s">
        <v>99</v>
      </c>
      <c r="B17" s="6"/>
      <c r="C17" s="6"/>
      <c r="D17" s="6"/>
      <c r="E17" s="6"/>
      <c r="F17" s="6"/>
      <c r="G17" s="6"/>
      <c r="H17" s="6"/>
      <c r="I17" s="6">
        <f t="shared" si="5"/>
        <v>0</v>
      </c>
      <c r="J17" s="157">
        <f t="shared" si="1"/>
        <v>0</v>
      </c>
    </row>
    <row r="18" spans="1:10" ht="15.75" hidden="1">
      <c r="A18" s="41" t="s">
        <v>260</v>
      </c>
      <c r="B18" s="6">
        <v>0</v>
      </c>
      <c r="C18" s="6"/>
      <c r="D18" s="6"/>
      <c r="E18" s="6"/>
      <c r="F18" s="6"/>
      <c r="G18" s="6"/>
      <c r="H18" s="6"/>
      <c r="I18" s="6">
        <f t="shared" si="5"/>
        <v>0</v>
      </c>
      <c r="J18" s="157">
        <f t="shared" si="1"/>
        <v>0</v>
      </c>
    </row>
    <row r="19" spans="1:10" ht="15.75" hidden="1">
      <c r="A19" s="41" t="s">
        <v>261</v>
      </c>
      <c r="B19" s="6"/>
      <c r="C19" s="6"/>
      <c r="D19" s="6">
        <v>0</v>
      </c>
      <c r="E19" s="6"/>
      <c r="F19" s="6"/>
      <c r="G19" s="6"/>
      <c r="H19" s="6"/>
      <c r="I19" s="6">
        <f t="shared" si="5"/>
        <v>0</v>
      </c>
      <c r="J19" s="157">
        <f t="shared" si="1"/>
        <v>0</v>
      </c>
    </row>
    <row r="20" spans="1:10" s="1" customFormat="1" ht="15.75" hidden="1">
      <c r="A20" s="9" t="s">
        <v>262</v>
      </c>
      <c r="B20" s="10"/>
      <c r="C20" s="6"/>
      <c r="D20" s="6">
        <v>0</v>
      </c>
      <c r="E20" s="10"/>
      <c r="F20" s="10"/>
      <c r="G20" s="10"/>
      <c r="H20" s="6">
        <f t="shared" si="5"/>
        <v>0</v>
      </c>
      <c r="I20" s="6">
        <f t="shared" si="5"/>
        <v>0</v>
      </c>
      <c r="J20" s="157">
        <f t="shared" si="1"/>
        <v>0</v>
      </c>
    </row>
    <row r="21" spans="1:10" s="1" customFormat="1" ht="15.75">
      <c r="A21" s="37" t="s">
        <v>100</v>
      </c>
      <c r="B21" s="10">
        <f>B6+B8+B10+B14+B16</f>
        <v>14600000</v>
      </c>
      <c r="C21" s="10">
        <f>C6+C8+C10+C14+C16</f>
        <v>14675971</v>
      </c>
      <c r="D21" s="10">
        <f>D6+D8+D10+D14+D16</f>
        <v>10446233</v>
      </c>
      <c r="E21" s="10">
        <f>E6+E8+E10+E14+E20</f>
        <v>0</v>
      </c>
      <c r="F21" s="10">
        <f>F6+F8+F10+F14+F16</f>
        <v>0</v>
      </c>
      <c r="G21" s="10">
        <f>G6+G8+G10+G14+G16</f>
        <v>0</v>
      </c>
      <c r="H21" s="10">
        <f>H6+H8+H10+H14+H16</f>
        <v>14600000</v>
      </c>
      <c r="I21" s="10">
        <f>I6+I8+I10+I14+I16</f>
        <v>14675971</v>
      </c>
      <c r="J21" s="97">
        <f t="shared" si="1"/>
        <v>10446233</v>
      </c>
    </row>
  </sheetData>
  <sheetProtection/>
  <mergeCells count="2">
    <mergeCell ref="A2:J2"/>
    <mergeCell ref="A1:J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&amp;C7. melléklet a  6/2019. 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Layout" workbookViewId="0" topLeftCell="A1">
      <selection activeCell="K14" sqref="A1:K14"/>
    </sheetView>
  </sheetViews>
  <sheetFormatPr defaultColWidth="9.140625" defaultRowHeight="12.75"/>
  <cols>
    <col min="1" max="1" width="66.57421875" style="2" customWidth="1"/>
    <col min="2" max="4" width="19.8515625" style="3" customWidth="1"/>
    <col min="5" max="7" width="17.140625" style="3" customWidth="1"/>
    <col min="8" max="9" width="18.8515625" style="3" customWidth="1"/>
    <col min="10" max="10" width="18.8515625" style="3" hidden="1" customWidth="1"/>
    <col min="11" max="11" width="18.8515625" style="3" customWidth="1"/>
    <col min="12" max="16384" width="9.140625" style="2" customWidth="1"/>
  </cols>
  <sheetData>
    <row r="1" spans="1:11" ht="15.75">
      <c r="A1" s="408" t="s">
        <v>150</v>
      </c>
      <c r="B1" s="409"/>
      <c r="C1" s="409"/>
      <c r="D1" s="409"/>
      <c r="E1" s="409"/>
      <c r="F1" s="409"/>
      <c r="G1" s="409"/>
      <c r="H1" s="409"/>
      <c r="I1" s="407"/>
      <c r="J1" s="407"/>
      <c r="K1" s="407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9"/>
      <c r="I2" s="407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78.75">
      <c r="A5" s="4" t="s">
        <v>11</v>
      </c>
      <c r="B5" s="12" t="s">
        <v>236</v>
      </c>
      <c r="C5" s="12" t="s">
        <v>271</v>
      </c>
      <c r="D5" s="12" t="s">
        <v>244</v>
      </c>
      <c r="E5" s="12" t="s">
        <v>238</v>
      </c>
      <c r="F5" s="12" t="s">
        <v>239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243</v>
      </c>
    </row>
    <row r="6" spans="1:11" ht="15.75">
      <c r="A6" s="7" t="s">
        <v>198</v>
      </c>
      <c r="B6" s="6"/>
      <c r="C6" s="6"/>
      <c r="D6" s="6"/>
      <c r="E6" s="6"/>
      <c r="F6" s="6"/>
      <c r="G6" s="6"/>
      <c r="H6" s="6">
        <f aca="true" t="shared" si="0" ref="H6:J7">B6+E6</f>
        <v>0</v>
      </c>
      <c r="I6" s="6">
        <f t="shared" si="0"/>
        <v>0</v>
      </c>
      <c r="J6" s="6">
        <f t="shared" si="0"/>
        <v>0</v>
      </c>
      <c r="K6" s="6">
        <f>D6+G6</f>
        <v>0</v>
      </c>
    </row>
    <row r="7" spans="1:11" ht="15.75">
      <c r="A7" s="7" t="s">
        <v>197</v>
      </c>
      <c r="B7" s="6"/>
      <c r="C7" s="6">
        <v>87360</v>
      </c>
      <c r="D7" s="6">
        <v>87360</v>
      </c>
      <c r="E7" s="6"/>
      <c r="F7" s="6"/>
      <c r="G7" s="6"/>
      <c r="H7" s="6">
        <f t="shared" si="0"/>
        <v>0</v>
      </c>
      <c r="I7" s="6">
        <f t="shared" si="0"/>
        <v>87360</v>
      </c>
      <c r="J7" s="6">
        <f t="shared" si="0"/>
        <v>87360</v>
      </c>
      <c r="K7" s="6">
        <f>D7+G7</f>
        <v>87360</v>
      </c>
    </row>
    <row r="8" spans="1:11" ht="15.75">
      <c r="A8" s="7" t="s">
        <v>199</v>
      </c>
      <c r="B8" s="6"/>
      <c r="C8" s="6"/>
      <c r="D8" s="6"/>
      <c r="E8" s="6"/>
      <c r="F8" s="6"/>
      <c r="G8" s="6"/>
      <c r="H8" s="6"/>
      <c r="I8" s="6"/>
      <c r="J8" s="6"/>
      <c r="K8" s="6">
        <f>D8+G8</f>
        <v>0</v>
      </c>
    </row>
    <row r="9" spans="1:11" ht="15.75">
      <c r="A9" s="7" t="s">
        <v>200</v>
      </c>
      <c r="B9" s="6"/>
      <c r="C9" s="6"/>
      <c r="D9" s="6"/>
      <c r="E9" s="6"/>
      <c r="F9" s="6"/>
      <c r="G9" s="6"/>
      <c r="H9" s="6">
        <f aca="true" t="shared" si="1" ref="H9:J10">B9+E9</f>
        <v>0</v>
      </c>
      <c r="I9" s="6">
        <f t="shared" si="1"/>
        <v>0</v>
      </c>
      <c r="J9" s="6">
        <f t="shared" si="1"/>
        <v>0</v>
      </c>
      <c r="K9" s="6">
        <f>D9+G9</f>
        <v>0</v>
      </c>
    </row>
    <row r="10" spans="1:11" s="1" customFormat="1" ht="15.75">
      <c r="A10" s="43" t="s">
        <v>34</v>
      </c>
      <c r="B10" s="10">
        <f aca="true" t="shared" si="2" ref="B10:G10">SUM(B6:B9)</f>
        <v>0</v>
      </c>
      <c r="C10" s="10">
        <f t="shared" si="2"/>
        <v>87360</v>
      </c>
      <c r="D10" s="10">
        <f t="shared" si="2"/>
        <v>87360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1"/>
        <v>0</v>
      </c>
      <c r="I10" s="10">
        <f t="shared" si="1"/>
        <v>87360</v>
      </c>
      <c r="J10" s="10">
        <f t="shared" si="1"/>
        <v>87360</v>
      </c>
      <c r="K10" s="10">
        <f>D10+G10</f>
        <v>87360</v>
      </c>
    </row>
    <row r="11" ht="15.75">
      <c r="A11" s="44"/>
    </row>
    <row r="12" ht="15.75">
      <c r="A12" s="44"/>
    </row>
    <row r="13" spans="1:11" ht="78.75">
      <c r="A13" s="4" t="s">
        <v>11</v>
      </c>
      <c r="B13" s="12" t="s">
        <v>236</v>
      </c>
      <c r="C13" s="12" t="s">
        <v>271</v>
      </c>
      <c r="D13" s="12" t="s">
        <v>244</v>
      </c>
      <c r="E13" s="12" t="s">
        <v>238</v>
      </c>
      <c r="F13" s="12" t="s">
        <v>239</v>
      </c>
      <c r="G13" s="12" t="s">
        <v>240</v>
      </c>
      <c r="H13" s="78" t="s">
        <v>241</v>
      </c>
      <c r="I13" s="78" t="s">
        <v>242</v>
      </c>
      <c r="J13" s="78" t="s">
        <v>243</v>
      </c>
      <c r="K13" s="78" t="s">
        <v>243</v>
      </c>
    </row>
    <row r="14" spans="1:11" ht="15.75">
      <c r="A14" s="13" t="s">
        <v>33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&amp;C8. melléklet a  6/2019. (V.31.)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Layout" workbookViewId="0" topLeftCell="A1">
      <selection activeCell="K39" sqref="A1:K39"/>
    </sheetView>
  </sheetViews>
  <sheetFormatPr defaultColWidth="9.140625" defaultRowHeight="12.75"/>
  <cols>
    <col min="1" max="1" width="68.57421875" style="2" customWidth="1"/>
    <col min="2" max="4" width="20.140625" style="3" customWidth="1"/>
    <col min="5" max="9" width="16.28125" style="3" customWidth="1"/>
    <col min="10" max="10" width="16.28125" style="3" hidden="1" customWidth="1"/>
    <col min="11" max="11" width="16.28125" style="3" customWidth="1"/>
    <col min="12" max="16384" width="9.140625" style="2" customWidth="1"/>
  </cols>
  <sheetData>
    <row r="1" spans="1:11" s="1" customFormat="1" ht="33" customHeight="1">
      <c r="A1" s="408" t="s">
        <v>577</v>
      </c>
      <c r="B1" s="409"/>
      <c r="C1" s="409"/>
      <c r="D1" s="409"/>
      <c r="E1" s="409"/>
      <c r="F1" s="409"/>
      <c r="G1" s="409"/>
      <c r="H1" s="407"/>
      <c r="I1" s="407"/>
      <c r="J1" s="407"/>
      <c r="K1" s="407"/>
    </row>
    <row r="2" spans="1:11" ht="15.75">
      <c r="A2" s="408" t="s">
        <v>938</v>
      </c>
      <c r="B2" s="409"/>
      <c r="C2" s="409"/>
      <c r="D2" s="409"/>
      <c r="E2" s="409"/>
      <c r="F2" s="409"/>
      <c r="G2" s="409"/>
      <c r="H2" s="407"/>
      <c r="I2" s="407"/>
      <c r="J2" s="407"/>
      <c r="K2" s="407"/>
    </row>
    <row r="3" spans="1:1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5" spans="1:11" ht="62.25" customHeight="1">
      <c r="A5" s="4" t="s">
        <v>11</v>
      </c>
      <c r="B5" s="12" t="s">
        <v>236</v>
      </c>
      <c r="C5" s="12" t="s">
        <v>237</v>
      </c>
      <c r="D5" s="12" t="s">
        <v>244</v>
      </c>
      <c r="E5" s="12" t="s">
        <v>238</v>
      </c>
      <c r="F5" s="12" t="s">
        <v>253</v>
      </c>
      <c r="G5" s="12" t="s">
        <v>240</v>
      </c>
      <c r="H5" s="78" t="s">
        <v>241</v>
      </c>
      <c r="I5" s="78" t="s">
        <v>242</v>
      </c>
      <c r="J5" s="78" t="s">
        <v>243</v>
      </c>
      <c r="K5" s="78" t="s">
        <v>243</v>
      </c>
    </row>
    <row r="6" spans="1:11" ht="15.75">
      <c r="A6" s="63" t="s">
        <v>122</v>
      </c>
      <c r="B6" s="101">
        <v>33388200</v>
      </c>
      <c r="C6" s="101">
        <v>33388200</v>
      </c>
      <c r="D6" s="101">
        <v>33388200</v>
      </c>
      <c r="E6" s="6"/>
      <c r="F6" s="6"/>
      <c r="G6" s="6"/>
      <c r="H6" s="6">
        <f aca="true" t="shared" si="0" ref="H6:J14">B6+E6</f>
        <v>33388200</v>
      </c>
      <c r="I6" s="6">
        <f t="shared" si="0"/>
        <v>33388200</v>
      </c>
      <c r="J6" s="6">
        <f t="shared" si="0"/>
        <v>33388200</v>
      </c>
      <c r="K6" s="6">
        <f>D6+G6</f>
        <v>33388200</v>
      </c>
    </row>
    <row r="7" spans="1:11" ht="15.75">
      <c r="A7" s="63" t="s">
        <v>123</v>
      </c>
      <c r="B7" s="101">
        <v>2468610</v>
      </c>
      <c r="C7" s="101">
        <v>2468610</v>
      </c>
      <c r="D7" s="101">
        <v>2468610</v>
      </c>
      <c r="E7" s="6"/>
      <c r="F7" s="6"/>
      <c r="G7" s="6"/>
      <c r="H7" s="6">
        <f t="shared" si="0"/>
        <v>2468610</v>
      </c>
      <c r="I7" s="6">
        <f t="shared" si="0"/>
        <v>2468610</v>
      </c>
      <c r="J7" s="6">
        <f t="shared" si="0"/>
        <v>2468610</v>
      </c>
      <c r="K7" s="6">
        <f aca="true" t="shared" si="1" ref="K7:K31">D7+G7</f>
        <v>2468610</v>
      </c>
    </row>
    <row r="8" spans="1:11" ht="15.75">
      <c r="A8" s="63" t="s">
        <v>124</v>
      </c>
      <c r="B8" s="101">
        <v>2400000</v>
      </c>
      <c r="C8" s="101">
        <v>2400000</v>
      </c>
      <c r="D8" s="101">
        <v>2400000</v>
      </c>
      <c r="E8" s="6"/>
      <c r="F8" s="6"/>
      <c r="G8" s="6"/>
      <c r="H8" s="6">
        <f t="shared" si="0"/>
        <v>2400000</v>
      </c>
      <c r="I8" s="6">
        <f t="shared" si="0"/>
        <v>2400000</v>
      </c>
      <c r="J8" s="6">
        <f t="shared" si="0"/>
        <v>2400000</v>
      </c>
      <c r="K8" s="6">
        <f t="shared" si="1"/>
        <v>2400000</v>
      </c>
    </row>
    <row r="9" spans="1:11" ht="15.75">
      <c r="A9" s="63" t="s">
        <v>125</v>
      </c>
      <c r="B9" s="101">
        <v>675372</v>
      </c>
      <c r="C9" s="101">
        <v>675372</v>
      </c>
      <c r="D9" s="101">
        <v>675372</v>
      </c>
      <c r="E9" s="6"/>
      <c r="F9" s="6"/>
      <c r="G9" s="6"/>
      <c r="H9" s="6">
        <f t="shared" si="0"/>
        <v>675372</v>
      </c>
      <c r="I9" s="6">
        <f t="shared" si="0"/>
        <v>675372</v>
      </c>
      <c r="J9" s="6">
        <f t="shared" si="0"/>
        <v>675372</v>
      </c>
      <c r="K9" s="6">
        <f t="shared" si="1"/>
        <v>675372</v>
      </c>
    </row>
    <row r="10" spans="1:11" ht="15.75">
      <c r="A10" s="63" t="s">
        <v>126</v>
      </c>
      <c r="B10" s="101">
        <v>1135000</v>
      </c>
      <c r="C10" s="101">
        <v>1135000</v>
      </c>
      <c r="D10" s="101">
        <v>1135000</v>
      </c>
      <c r="E10" s="6"/>
      <c r="F10" s="6"/>
      <c r="G10" s="6"/>
      <c r="H10" s="6">
        <f t="shared" si="0"/>
        <v>1135000</v>
      </c>
      <c r="I10" s="6">
        <f t="shared" si="0"/>
        <v>1135000</v>
      </c>
      <c r="J10" s="6">
        <f t="shared" si="0"/>
        <v>1135000</v>
      </c>
      <c r="K10" s="6">
        <f t="shared" si="1"/>
        <v>1135000</v>
      </c>
    </row>
    <row r="11" spans="1:11" ht="15.75">
      <c r="A11" s="63" t="s">
        <v>127</v>
      </c>
      <c r="B11" s="101">
        <v>5000000</v>
      </c>
      <c r="C11" s="101">
        <v>5000000</v>
      </c>
      <c r="D11" s="101">
        <v>5000000</v>
      </c>
      <c r="E11" s="6"/>
      <c r="F11" s="6"/>
      <c r="G11" s="6"/>
      <c r="H11" s="6">
        <f t="shared" si="0"/>
        <v>5000000</v>
      </c>
      <c r="I11" s="6">
        <f t="shared" si="0"/>
        <v>5000000</v>
      </c>
      <c r="J11" s="6">
        <f t="shared" si="0"/>
        <v>5000000</v>
      </c>
      <c r="K11" s="6">
        <f t="shared" si="1"/>
        <v>5000000</v>
      </c>
    </row>
    <row r="12" spans="1:11" ht="15.75">
      <c r="A12" s="63" t="s">
        <v>580</v>
      </c>
      <c r="B12" s="101">
        <v>20280232</v>
      </c>
      <c r="C12" s="101">
        <v>20280232</v>
      </c>
      <c r="D12" s="101">
        <v>20280232</v>
      </c>
      <c r="E12" s="6"/>
      <c r="F12" s="6"/>
      <c r="G12" s="6"/>
      <c r="H12" s="6">
        <f t="shared" si="0"/>
        <v>20280232</v>
      </c>
      <c r="I12" s="6">
        <f t="shared" si="0"/>
        <v>20280232</v>
      </c>
      <c r="J12" s="6">
        <f t="shared" si="0"/>
        <v>20280232</v>
      </c>
      <c r="K12" s="6">
        <f t="shared" si="1"/>
        <v>20280232</v>
      </c>
    </row>
    <row r="13" spans="1:11" ht="15.75">
      <c r="A13" s="42" t="s">
        <v>1049</v>
      </c>
      <c r="B13" s="101">
        <v>0</v>
      </c>
      <c r="C13" s="101">
        <v>42334</v>
      </c>
      <c r="D13" s="101">
        <v>42334</v>
      </c>
      <c r="E13" s="6"/>
      <c r="F13" s="6"/>
      <c r="G13" s="6"/>
      <c r="H13" s="6">
        <f t="shared" si="0"/>
        <v>0</v>
      </c>
      <c r="I13" s="6">
        <f t="shared" si="0"/>
        <v>42334</v>
      </c>
      <c r="J13" s="6">
        <f t="shared" si="0"/>
        <v>42334</v>
      </c>
      <c r="K13" s="6">
        <f t="shared" si="1"/>
        <v>42334</v>
      </c>
    </row>
    <row r="14" spans="1:11" ht="15.75">
      <c r="A14" s="42" t="s">
        <v>1050</v>
      </c>
      <c r="B14" s="101">
        <v>1170400</v>
      </c>
      <c r="C14" s="101">
        <v>1170400</v>
      </c>
      <c r="D14" s="101">
        <v>1170400</v>
      </c>
      <c r="E14" s="6"/>
      <c r="F14" s="6"/>
      <c r="G14" s="6"/>
      <c r="H14" s="6">
        <f t="shared" si="0"/>
        <v>1170400</v>
      </c>
      <c r="I14" s="6">
        <f t="shared" si="0"/>
        <v>1170400</v>
      </c>
      <c r="J14" s="6"/>
      <c r="K14" s="6">
        <f t="shared" si="1"/>
        <v>1170400</v>
      </c>
    </row>
    <row r="15" spans="1:11" s="47" customFormat="1" ht="15.75">
      <c r="A15" s="30" t="s">
        <v>201</v>
      </c>
      <c r="B15" s="51">
        <f aca="true" t="shared" si="2" ref="B15:I15">SUM(B6:B14)</f>
        <v>66517814</v>
      </c>
      <c r="C15" s="51">
        <f t="shared" si="2"/>
        <v>66560148</v>
      </c>
      <c r="D15" s="51">
        <f t="shared" si="2"/>
        <v>66560148</v>
      </c>
      <c r="E15" s="51">
        <f t="shared" si="2"/>
        <v>0</v>
      </c>
      <c r="F15" s="51">
        <f t="shared" si="2"/>
        <v>0</v>
      </c>
      <c r="G15" s="51">
        <f t="shared" si="2"/>
        <v>0</v>
      </c>
      <c r="H15" s="51">
        <f t="shared" si="2"/>
        <v>66517814</v>
      </c>
      <c r="I15" s="51">
        <f t="shared" si="2"/>
        <v>66560148</v>
      </c>
      <c r="J15" s="51">
        <f>SUM(J6:J13)</f>
        <v>65389748</v>
      </c>
      <c r="K15" s="10">
        <f t="shared" si="1"/>
        <v>66560148</v>
      </c>
    </row>
    <row r="16" spans="1:11" ht="15.75" hidden="1">
      <c r="A16" s="63"/>
      <c r="B16" s="101">
        <v>0</v>
      </c>
      <c r="C16" s="101">
        <v>0</v>
      </c>
      <c r="D16" s="101">
        <v>0</v>
      </c>
      <c r="E16" s="6"/>
      <c r="F16" s="6"/>
      <c r="G16" s="6"/>
      <c r="H16" s="6">
        <f aca="true" t="shared" si="3" ref="H16:J20">B16+E16</f>
        <v>0</v>
      </c>
      <c r="I16" s="6">
        <f t="shared" si="3"/>
        <v>0</v>
      </c>
      <c r="J16" s="6">
        <f t="shared" si="3"/>
        <v>0</v>
      </c>
      <c r="K16" s="6">
        <f t="shared" si="1"/>
        <v>0</v>
      </c>
    </row>
    <row r="17" spans="1:11" ht="15.75">
      <c r="A17" s="63" t="s">
        <v>947</v>
      </c>
      <c r="B17" s="101">
        <v>5767000</v>
      </c>
      <c r="C17" s="101">
        <v>5767000</v>
      </c>
      <c r="D17" s="101">
        <v>5767000</v>
      </c>
      <c r="E17" s="6"/>
      <c r="F17" s="6"/>
      <c r="G17" s="6"/>
      <c r="H17" s="6">
        <f t="shared" si="3"/>
        <v>5767000</v>
      </c>
      <c r="I17" s="6">
        <f t="shared" si="3"/>
        <v>5767000</v>
      </c>
      <c r="J17" s="6">
        <f t="shared" si="3"/>
        <v>5767000</v>
      </c>
      <c r="K17" s="6">
        <f t="shared" si="1"/>
        <v>5767000</v>
      </c>
    </row>
    <row r="18" spans="1:11" s="126" customFormat="1" ht="15.75">
      <c r="A18" s="63" t="s">
        <v>234</v>
      </c>
      <c r="B18" s="101">
        <v>1064000</v>
      </c>
      <c r="C18" s="101">
        <v>912000</v>
      </c>
      <c r="D18" s="101">
        <v>912000</v>
      </c>
      <c r="E18" s="101"/>
      <c r="F18" s="101"/>
      <c r="G18" s="101"/>
      <c r="H18" s="101">
        <f t="shared" si="3"/>
        <v>1064000</v>
      </c>
      <c r="I18" s="101">
        <f t="shared" si="3"/>
        <v>912000</v>
      </c>
      <c r="J18" s="101">
        <f t="shared" si="3"/>
        <v>912000</v>
      </c>
      <c r="K18" s="6">
        <f t="shared" si="1"/>
        <v>912000</v>
      </c>
    </row>
    <row r="19" spans="1:11" s="126" customFormat="1" ht="15.75">
      <c r="A19" s="63" t="s">
        <v>235</v>
      </c>
      <c r="B19" s="101">
        <v>1623132</v>
      </c>
      <c r="C19" s="101">
        <v>1391256</v>
      </c>
      <c r="D19" s="101">
        <v>1391256</v>
      </c>
      <c r="E19" s="101"/>
      <c r="F19" s="101"/>
      <c r="G19" s="101"/>
      <c r="H19" s="101">
        <f t="shared" si="3"/>
        <v>1623132</v>
      </c>
      <c r="I19" s="101">
        <f t="shared" si="3"/>
        <v>1391256</v>
      </c>
      <c r="J19" s="101">
        <f t="shared" si="3"/>
        <v>1391256</v>
      </c>
      <c r="K19" s="6">
        <f t="shared" si="1"/>
        <v>1391256</v>
      </c>
    </row>
    <row r="20" spans="1:11" s="126" customFormat="1" ht="15.75">
      <c r="A20" s="63" t="s">
        <v>948</v>
      </c>
      <c r="B20" s="101">
        <v>1069320</v>
      </c>
      <c r="C20" s="101">
        <v>821940</v>
      </c>
      <c r="D20" s="101">
        <v>821940</v>
      </c>
      <c r="E20" s="101"/>
      <c r="F20" s="101"/>
      <c r="G20" s="101"/>
      <c r="H20" s="101">
        <f t="shared" si="3"/>
        <v>1069320</v>
      </c>
      <c r="I20" s="101">
        <f t="shared" si="3"/>
        <v>821940</v>
      </c>
      <c r="J20" s="101">
        <f t="shared" si="3"/>
        <v>821940</v>
      </c>
      <c r="K20" s="6">
        <f t="shared" si="1"/>
        <v>821940</v>
      </c>
    </row>
    <row r="21" spans="1:11" s="1" customFormat="1" ht="31.5">
      <c r="A21" s="120" t="s">
        <v>581</v>
      </c>
      <c r="B21" s="110">
        <f>SUM(B16:B20)</f>
        <v>9523452</v>
      </c>
      <c r="C21" s="110">
        <f>SUM(C16:C20)</f>
        <v>8892196</v>
      </c>
      <c r="D21" s="110">
        <f>SUM(D16:D20)</f>
        <v>8892196</v>
      </c>
      <c r="E21" s="110">
        <f aca="true" t="shared" si="4" ref="E21:J21">SUM(E16:E19)</f>
        <v>0</v>
      </c>
      <c r="F21" s="110">
        <f t="shared" si="4"/>
        <v>0</v>
      </c>
      <c r="G21" s="110">
        <f t="shared" si="4"/>
        <v>0</v>
      </c>
      <c r="H21" s="110">
        <f t="shared" si="4"/>
        <v>8454132</v>
      </c>
      <c r="I21" s="110">
        <f t="shared" si="4"/>
        <v>8070256</v>
      </c>
      <c r="J21" s="110">
        <f t="shared" si="4"/>
        <v>8070256</v>
      </c>
      <c r="K21" s="10">
        <f t="shared" si="1"/>
        <v>8892196</v>
      </c>
    </row>
    <row r="22" spans="1:11" ht="31.5">
      <c r="A22" s="100" t="s">
        <v>102</v>
      </c>
      <c r="B22" s="101">
        <v>1800000</v>
      </c>
      <c r="C22" s="101">
        <v>1800000</v>
      </c>
      <c r="D22" s="101">
        <v>1800000</v>
      </c>
      <c r="E22" s="6"/>
      <c r="F22" s="6"/>
      <c r="G22" s="6"/>
      <c r="H22" s="6">
        <f>B22+E22</f>
        <v>1800000</v>
      </c>
      <c r="I22" s="6">
        <f>C22+F22</f>
        <v>1800000</v>
      </c>
      <c r="J22" s="6">
        <f>D22+G22</f>
        <v>1800000</v>
      </c>
      <c r="K22" s="6">
        <f t="shared" si="1"/>
        <v>1800000</v>
      </c>
    </row>
    <row r="23" spans="1:11" s="1" customFormat="1" ht="15.75">
      <c r="A23" s="130" t="s">
        <v>202</v>
      </c>
      <c r="B23" s="10">
        <f aca="true" t="shared" si="5" ref="B23:J23">SUM(B22)</f>
        <v>1800000</v>
      </c>
      <c r="C23" s="10">
        <f t="shared" si="5"/>
        <v>1800000</v>
      </c>
      <c r="D23" s="10">
        <f t="shared" si="5"/>
        <v>1800000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1800000</v>
      </c>
      <c r="I23" s="10">
        <f t="shared" si="5"/>
        <v>1800000</v>
      </c>
      <c r="J23" s="10">
        <f t="shared" si="5"/>
        <v>1800000</v>
      </c>
      <c r="K23" s="10">
        <f t="shared" si="1"/>
        <v>1800000</v>
      </c>
    </row>
    <row r="24" spans="1:11" ht="15.75">
      <c r="A24" s="9" t="s">
        <v>249</v>
      </c>
      <c r="B24" s="6"/>
      <c r="C24" s="6">
        <v>6740100</v>
      </c>
      <c r="D24" s="6">
        <v>6740100</v>
      </c>
      <c r="E24" s="6"/>
      <c r="F24" s="6"/>
      <c r="G24" s="6"/>
      <c r="H24" s="6">
        <f aca="true" t="shared" si="6" ref="H24:J29">B24+E24</f>
        <v>0</v>
      </c>
      <c r="I24" s="6">
        <f t="shared" si="6"/>
        <v>6740100</v>
      </c>
      <c r="J24" s="6">
        <f t="shared" si="6"/>
        <v>6740100</v>
      </c>
      <c r="K24" s="6">
        <f t="shared" si="1"/>
        <v>6740100</v>
      </c>
    </row>
    <row r="25" spans="1:11" ht="15.75">
      <c r="A25" s="9" t="s">
        <v>1052</v>
      </c>
      <c r="B25" s="6"/>
      <c r="C25" s="6">
        <v>215933</v>
      </c>
      <c r="D25" s="6">
        <v>215933</v>
      </c>
      <c r="E25" s="6"/>
      <c r="F25" s="6"/>
      <c r="G25" s="6"/>
      <c r="H25" s="6"/>
      <c r="I25" s="6"/>
      <c r="J25" s="6"/>
      <c r="K25" s="6">
        <f t="shared" si="1"/>
        <v>215933</v>
      </c>
    </row>
    <row r="26" spans="1:11" ht="15.75">
      <c r="A26" s="9" t="s">
        <v>583</v>
      </c>
      <c r="B26" s="6"/>
      <c r="C26" s="6">
        <v>5000000</v>
      </c>
      <c r="D26" s="6">
        <v>5000000</v>
      </c>
      <c r="E26" s="6"/>
      <c r="F26" s="6"/>
      <c r="G26" s="6"/>
      <c r="H26" s="6">
        <f t="shared" si="6"/>
        <v>0</v>
      </c>
      <c r="I26" s="6">
        <f t="shared" si="6"/>
        <v>5000000</v>
      </c>
      <c r="J26" s="6"/>
      <c r="K26" s="6">
        <f t="shared" si="1"/>
        <v>5000000</v>
      </c>
    </row>
    <row r="27" spans="1:11" ht="15.75">
      <c r="A27" s="9" t="s">
        <v>1051</v>
      </c>
      <c r="B27" s="6"/>
      <c r="C27" s="6">
        <v>540000</v>
      </c>
      <c r="D27" s="6">
        <v>540000</v>
      </c>
      <c r="E27" s="6"/>
      <c r="F27" s="6"/>
      <c r="G27" s="6"/>
      <c r="H27" s="6">
        <f t="shared" si="6"/>
        <v>0</v>
      </c>
      <c r="I27" s="6">
        <f t="shared" si="6"/>
        <v>540000</v>
      </c>
      <c r="J27" s="6"/>
      <c r="K27" s="6">
        <f t="shared" si="1"/>
        <v>540000</v>
      </c>
    </row>
    <row r="28" spans="1:11" ht="15.75">
      <c r="A28" s="9" t="s">
        <v>1054</v>
      </c>
      <c r="B28" s="6"/>
      <c r="C28" s="6">
        <v>291200</v>
      </c>
      <c r="D28" s="6">
        <v>291200</v>
      </c>
      <c r="E28" s="6"/>
      <c r="F28" s="6"/>
      <c r="G28" s="6"/>
      <c r="H28" s="6">
        <f t="shared" si="6"/>
        <v>0</v>
      </c>
      <c r="I28" s="6">
        <f t="shared" si="6"/>
        <v>291200</v>
      </c>
      <c r="J28" s="6"/>
      <c r="K28" s="6">
        <f t="shared" si="1"/>
        <v>291200</v>
      </c>
    </row>
    <row r="29" spans="1:11" ht="15.75">
      <c r="A29" s="42" t="s">
        <v>1055</v>
      </c>
      <c r="B29" s="6"/>
      <c r="C29" s="6">
        <v>1056000</v>
      </c>
      <c r="D29" s="6">
        <v>1056000</v>
      </c>
      <c r="E29" s="6"/>
      <c r="F29" s="6"/>
      <c r="G29" s="6"/>
      <c r="H29" s="6">
        <f t="shared" si="6"/>
        <v>0</v>
      </c>
      <c r="I29" s="6">
        <f t="shared" si="6"/>
        <v>1056000</v>
      </c>
      <c r="J29" s="6">
        <f t="shared" si="6"/>
        <v>1056000</v>
      </c>
      <c r="K29" s="6">
        <f t="shared" si="1"/>
        <v>1056000</v>
      </c>
    </row>
    <row r="30" spans="1:11" s="1" customFormat="1" ht="15.75">
      <c r="A30" s="139" t="s">
        <v>582</v>
      </c>
      <c r="B30" s="10">
        <f aca="true" t="shared" si="7" ref="B30:J30">SUM(B24:B29)</f>
        <v>0</v>
      </c>
      <c r="C30" s="10">
        <f t="shared" si="7"/>
        <v>13843233</v>
      </c>
      <c r="D30" s="10">
        <f t="shared" si="7"/>
        <v>13843233</v>
      </c>
      <c r="E30" s="10">
        <f t="shared" si="7"/>
        <v>0</v>
      </c>
      <c r="F30" s="10">
        <f t="shared" si="7"/>
        <v>0</v>
      </c>
      <c r="G30" s="10">
        <f t="shared" si="7"/>
        <v>0</v>
      </c>
      <c r="H30" s="10">
        <f t="shared" si="7"/>
        <v>0</v>
      </c>
      <c r="I30" s="10">
        <f t="shared" si="7"/>
        <v>13627300</v>
      </c>
      <c r="J30" s="10">
        <f t="shared" si="7"/>
        <v>7796100</v>
      </c>
      <c r="K30" s="6">
        <f t="shared" si="1"/>
        <v>13843233</v>
      </c>
    </row>
    <row r="31" spans="1:11" s="47" customFormat="1" ht="15.75">
      <c r="A31" s="4" t="s">
        <v>206</v>
      </c>
      <c r="B31" s="11">
        <f aca="true" t="shared" si="8" ref="B31:J31">B15+B21+B23+B30</f>
        <v>77841266</v>
      </c>
      <c r="C31" s="11">
        <f t="shared" si="8"/>
        <v>91095577</v>
      </c>
      <c r="D31" s="11">
        <f t="shared" si="8"/>
        <v>91095577</v>
      </c>
      <c r="E31" s="11">
        <f t="shared" si="8"/>
        <v>0</v>
      </c>
      <c r="F31" s="11">
        <f t="shared" si="8"/>
        <v>0</v>
      </c>
      <c r="G31" s="11">
        <f t="shared" si="8"/>
        <v>0</v>
      </c>
      <c r="H31" s="11">
        <f t="shared" si="8"/>
        <v>76771946</v>
      </c>
      <c r="I31" s="11">
        <f t="shared" si="8"/>
        <v>90057704</v>
      </c>
      <c r="J31" s="11">
        <f t="shared" si="8"/>
        <v>83056104</v>
      </c>
      <c r="K31" s="10">
        <f t="shared" si="1"/>
        <v>91095577</v>
      </c>
    </row>
    <row r="32" spans="1:11" ht="15.75" hidden="1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47" customFormat="1" ht="15.75" hidden="1">
      <c r="A33" s="45" t="s">
        <v>251</v>
      </c>
      <c r="B33" s="11">
        <v>0</v>
      </c>
      <c r="C33" s="11"/>
      <c r="D33" s="11"/>
      <c r="E33" s="11">
        <v>0</v>
      </c>
      <c r="F33" s="11">
        <v>0</v>
      </c>
      <c r="G33" s="11">
        <v>0</v>
      </c>
      <c r="H33" s="11">
        <f>B33+E33</f>
        <v>0</v>
      </c>
      <c r="I33" s="11">
        <f>C33+F33</f>
        <v>0</v>
      </c>
      <c r="J33" s="11">
        <f>D33+G33</f>
        <v>0</v>
      </c>
      <c r="K33" s="11">
        <f>E33+H33</f>
        <v>0</v>
      </c>
    </row>
    <row r="35" spans="1:11" ht="15.75" hidden="1">
      <c r="A35" s="9"/>
      <c r="B35" s="6"/>
      <c r="C35" s="6">
        <v>0</v>
      </c>
      <c r="D35" s="6"/>
      <c r="E35" s="6"/>
      <c r="F35" s="6"/>
      <c r="G35" s="6"/>
      <c r="H35" s="6"/>
      <c r="I35" s="6"/>
      <c r="J35" s="6"/>
      <c r="K35" s="10">
        <f>D35+G35</f>
        <v>0</v>
      </c>
    </row>
    <row r="36" spans="1:11" ht="15.75">
      <c r="A36" s="9" t="s">
        <v>251</v>
      </c>
      <c r="B36" s="6">
        <v>14716736</v>
      </c>
      <c r="C36" s="6">
        <v>14716736</v>
      </c>
      <c r="D36" s="6">
        <v>14716736</v>
      </c>
      <c r="E36" s="6"/>
      <c r="F36" s="6"/>
      <c r="G36" s="6"/>
      <c r="H36" s="6">
        <f>B36+E36</f>
        <v>14716736</v>
      </c>
      <c r="I36" s="6">
        <f>C36+F36</f>
        <v>14716736</v>
      </c>
      <c r="J36" s="6"/>
      <c r="K36" s="6">
        <f>D36+G36</f>
        <v>14716736</v>
      </c>
    </row>
    <row r="37" spans="1:11" ht="15.75" hidden="1">
      <c r="A37" s="9"/>
      <c r="B37" s="6"/>
      <c r="C37" s="6">
        <v>0</v>
      </c>
      <c r="D37" s="6">
        <v>0</v>
      </c>
      <c r="E37" s="6"/>
      <c r="F37" s="6"/>
      <c r="G37" s="6"/>
      <c r="H37" s="6"/>
      <c r="I37" s="6"/>
      <c r="J37" s="6"/>
      <c r="K37" s="6">
        <f>D37+G37</f>
        <v>0</v>
      </c>
    </row>
    <row r="38" spans="1:11" ht="15.75">
      <c r="A38" s="9" t="s">
        <v>1053</v>
      </c>
      <c r="B38" s="6">
        <v>29999991</v>
      </c>
      <c r="C38" s="6">
        <v>29999991</v>
      </c>
      <c r="D38" s="6">
        <v>29999991</v>
      </c>
      <c r="E38" s="6"/>
      <c r="F38" s="6"/>
      <c r="G38" s="6"/>
      <c r="H38" s="6">
        <f>B38+E38</f>
        <v>29999991</v>
      </c>
      <c r="I38" s="6">
        <f>C38+F38</f>
        <v>29999991</v>
      </c>
      <c r="J38" s="6"/>
      <c r="K38" s="6">
        <f>D38+G38</f>
        <v>29999991</v>
      </c>
    </row>
    <row r="39" spans="1:11" s="1" customFormat="1" ht="15.75">
      <c r="A39" s="30" t="s">
        <v>251</v>
      </c>
      <c r="B39" s="10">
        <f>SUM(B35:B38)</f>
        <v>44716727</v>
      </c>
      <c r="C39" s="10">
        <f aca="true" t="shared" si="9" ref="C39:J39">SUM(C35:C38)</f>
        <v>44716727</v>
      </c>
      <c r="D39" s="10">
        <f t="shared" si="9"/>
        <v>44716727</v>
      </c>
      <c r="E39" s="10">
        <f t="shared" si="9"/>
        <v>0</v>
      </c>
      <c r="F39" s="10">
        <f t="shared" si="9"/>
        <v>0</v>
      </c>
      <c r="G39" s="10">
        <f t="shared" si="9"/>
        <v>0</v>
      </c>
      <c r="H39" s="10">
        <f t="shared" si="9"/>
        <v>44716727</v>
      </c>
      <c r="I39" s="10">
        <f t="shared" si="9"/>
        <v>44716727</v>
      </c>
      <c r="J39" s="10">
        <f t="shared" si="9"/>
        <v>0</v>
      </c>
      <c r="K39" s="10">
        <f>D39+G39</f>
        <v>44716727</v>
      </c>
    </row>
  </sheetData>
  <sheetProtection/>
  <mergeCells count="2">
    <mergeCell ref="A2:K2"/>
    <mergeCell ref="A1:K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&amp;C9. melléklet a 6/2019.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Windows-felhasználó</cp:lastModifiedBy>
  <cp:lastPrinted>2019-06-03T08:28:22Z</cp:lastPrinted>
  <dcterms:created xsi:type="dcterms:W3CDTF">2013-01-22T19:33:25Z</dcterms:created>
  <dcterms:modified xsi:type="dcterms:W3CDTF">2019-06-03T08:28:27Z</dcterms:modified>
  <cp:category/>
  <cp:version/>
  <cp:contentType/>
  <cp:contentStatus/>
</cp:coreProperties>
</file>