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1760" tabRatio="727" firstSheet="14" activeTab="18"/>
  </bookViews>
  <sheets>
    <sheet name="1.mell. összesen" sheetId="1" r:id="rId1"/>
    <sheet name="1.mell. kötelező" sheetId="2" r:id="rId2"/>
    <sheet name="1.mell. önként vállalt " sheetId="3" r:id="rId3"/>
    <sheet name="1.mell. államigazgatási" sheetId="4" r:id="rId4"/>
    <sheet name="2.mell. működési" sheetId="5" r:id="rId5"/>
    <sheet name="2. mell. felhalmozási" sheetId="6" r:id="rId6"/>
    <sheet name="3. mell. maradvány" sheetId="7" r:id="rId7"/>
    <sheet name="4. mell. mérleg" sheetId="8" r:id="rId8"/>
    <sheet name="5. mell. eredménykimutatás" sheetId="9" r:id="rId9"/>
    <sheet name="6. mell. pénzeszköz változás" sheetId="10" r:id="rId10"/>
    <sheet name="7A. mell. vagyonkimut.eszköz" sheetId="11" r:id="rId11"/>
    <sheet name="7B. mell. vagyonkimut.forrás" sheetId="12" r:id="rId12"/>
    <sheet name="7C. mell.vagyonkimut.értéknélk." sheetId="13" r:id="rId13"/>
    <sheet name="8. mell. többéves kihatás" sheetId="14" r:id="rId14"/>
    <sheet name="9. mell. adósságállomány" sheetId="15" r:id="rId15"/>
    <sheet name="10.mell. részesedés" sheetId="16" r:id="rId16"/>
    <sheet name="11. mell. közvetett támogatások" sheetId="17" r:id="rId17"/>
    <sheet name="12. mell. beruházás" sheetId="18" r:id="rId18"/>
    <sheet name="13. mell. felújítás" sheetId="19" r:id="rId19"/>
  </sheets>
  <definedNames>
    <definedName name="_xlfn.IFERROR" hidden="1">#NAME?</definedName>
    <definedName name="_xlnm.Print_Area" localSheetId="3">'1.mell. államigazgatási'!$A$1:$F$161</definedName>
    <definedName name="_xlnm.Print_Area" localSheetId="1">'1.mell. kötelező'!$A$1:$F$161</definedName>
    <definedName name="_xlnm.Print_Area" localSheetId="2">'1.mell. önként vállalt '!$A$1:$F$161</definedName>
    <definedName name="_xlnm.Print_Area" localSheetId="0">'1.mell. összesen'!$A$1:$F$161</definedName>
    <definedName name="_xlnm.Print_Area" localSheetId="4">'2.mell. működési'!$A$1:$I$32</definedName>
    <definedName name="_xlnm.Print_Area" localSheetId="10">'7A. mell. vagyonkimut.eszköz'!$A$1:$D$67</definedName>
  </definedNames>
  <calcPr fullCalcOnLoad="1"/>
</workbook>
</file>

<file path=xl/sharedStrings.xml><?xml version="1.0" encoding="utf-8"?>
<sst xmlns="http://schemas.openxmlformats.org/spreadsheetml/2006/main" count="2107" uniqueCount="765">
  <si>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</si>
  <si>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</si>
  <si>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</si>
  <si>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</si>
  <si>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</si>
  <si>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</si>
  <si>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</si>
  <si>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</si>
  <si>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</si>
  <si>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</si>
  <si>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</si>
  <si>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</si>
  <si>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</si>
  <si>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</si>
  <si>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</si>
  <si>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</si>
  <si>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</si>
  <si>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</si>
  <si>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</si>
  <si>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</si>
  <si>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</si>
  <si>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</si>
  <si>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</si>
  <si>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</si>
  <si>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</si>
  <si>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</si>
  <si>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</si>
  <si>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</si>
  <si>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</si>
  <si>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</si>
  <si>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</si>
  <si>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</si>
  <si>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</si>
  <si>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</si>
  <si>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</si>
  <si>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</si>
  <si>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</si>
  <si>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</si>
  <si>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</si>
  <si>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</si>
  <si>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</si>
  <si>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</si>
  <si>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</si>
  <si>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</si>
  <si>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</si>
  <si>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</si>
  <si>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</si>
  <si>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</si>
  <si>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</si>
  <si>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</si>
  <si>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</si>
  <si>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</si>
  <si>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</si>
  <si>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</si>
  <si>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</si>
  <si>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</si>
  <si>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</si>
  <si>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</si>
  <si>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</si>
  <si>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</si>
  <si>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</si>
  <si>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</si>
  <si>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</si>
  <si>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</si>
  <si>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</si>
  <si>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</si>
  <si>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</si>
  <si>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</si>
  <si>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</si>
  <si>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</si>
  <si>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</si>
  <si>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</si>
  <si>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</si>
  <si>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</si>
  <si>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</si>
  <si>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</si>
  <si>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</si>
  <si>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</si>
  <si>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</si>
  <si>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</si>
  <si>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</si>
  <si>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</si>
  <si>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</si>
  <si>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</si>
  <si>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</si>
  <si>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</si>
  <si>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</si>
  <si>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</si>
  <si>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</si>
  <si>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</si>
  <si>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</si>
  <si>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</si>
  <si>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</si>
  <si>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</si>
  <si>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</si>
  <si>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</si>
  <si>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</si>
  <si>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</si>
  <si>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</si>
  <si>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</si>
  <si>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</si>
  <si>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</si>
  <si>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</si>
  <si>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</si>
  <si>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</si>
  <si>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</si>
  <si>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</si>
  <si>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</si>
  <si>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</si>
  <si>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</si>
  <si>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</si>
  <si>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</si>
  <si>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</si>
  <si>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</si>
  <si>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</si>
  <si>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</si>
  <si>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</si>
  <si>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</si>
  <si>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</si>
  <si>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</si>
  <si>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</si>
  <si>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</si>
  <si>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</si>
  <si>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</si>
  <si>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</si>
  <si>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</si>
  <si>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</si>
  <si>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</si>
  <si>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</si>
  <si>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</si>
  <si>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</si>
  <si>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</si>
  <si>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</si>
  <si>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</si>
  <si>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</si>
  <si>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</si>
  <si>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</si>
  <si>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</si>
  <si>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</si>
  <si>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</si>
  <si>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</si>
  <si>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</si>
  <si>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</si>
  <si>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</si>
  <si>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</si>
  <si>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</si>
  <si>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</si>
  <si>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</si>
  <si>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</si>
  <si>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</si>
  <si>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</si>
  <si>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</si>
  <si>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</si>
  <si>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</si>
  <si>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</si>
  <si>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</si>
  <si>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</si>
  <si>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</si>
  <si>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</si>
  <si>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</si>
  <si>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</si>
  <si>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</si>
  <si>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</si>
  <si>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</si>
  <si>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</si>
  <si>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</si>
  <si>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</si>
  <si>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</si>
  <si>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</si>
  <si>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</si>
  <si>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</si>
  <si>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</si>
  <si>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</si>
  <si>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</si>
  <si>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</si>
  <si>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</si>
  <si>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</si>
  <si>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</si>
  <si>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</si>
  <si>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</si>
  <si>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</si>
  <si>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</si>
  <si>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</si>
  <si>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</si>
  <si>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</si>
  <si>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</si>
  <si>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</si>
  <si>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</si>
  <si>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</si>
  <si>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</si>
  <si>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</si>
  <si>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</si>
  <si>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</si>
  <si>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</si>
  <si>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</si>
  <si>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</si>
  <si>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</si>
  <si>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</si>
  <si>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</si>
  <si>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</si>
  <si>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</si>
  <si>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</si>
  <si>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</si>
  <si>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</si>
  <si>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</si>
  <si>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</si>
  <si>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</si>
  <si>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</si>
  <si>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</si>
  <si>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</si>
  <si>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</si>
  <si>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</si>
  <si>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</si>
  <si>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</si>
  <si>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</si>
  <si>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</si>
  <si>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</si>
  <si>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</si>
  <si>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</si>
  <si>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</si>
  <si>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</si>
  <si>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</si>
  <si>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</si>
  <si>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</si>
  <si>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</si>
  <si>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</si>
  <si>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</si>
  <si>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</si>
  <si>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</si>
  <si>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</si>
  <si>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</si>
  <si>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</si>
  <si>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</si>
  <si>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</si>
  <si>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</si>
  <si>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</si>
  <si>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</si>
  <si>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</si>
  <si>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</si>
  <si>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</si>
  <si>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</si>
  <si>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</si>
  <si>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</si>
  <si>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</si>
  <si>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</si>
  <si>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</si>
  <si>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</si>
  <si>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</si>
  <si>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</si>
  <si>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</si>
  <si>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</si>
  <si>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</si>
  <si>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</si>
  <si>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</si>
  <si>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</si>
  <si>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</si>
  <si>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</si>
  <si>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</si>
  <si>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</si>
  <si>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</si>
  <si>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</si>
  <si>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</si>
  <si>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</si>
  <si>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</si>
  <si>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</si>
  <si>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</si>
  <si>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</si>
  <si>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</si>
  <si>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</si>
  <si>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</si>
  <si>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</si>
  <si>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</si>
  <si>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</si>
  <si>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</si>
  <si>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</si>
  <si>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</si>
  <si>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</si>
  <si>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</si>
  <si>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</si>
  <si>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</si>
  <si>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</si>
  <si>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</si>
  <si>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</si>
  <si>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</si>
  <si>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</si>
  <si>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</si>
  <si>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</si>
  <si>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</si>
  <si>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</si>
  <si>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</si>
  <si>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</si>
  <si>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</si>
  <si>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</si>
  <si>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</si>
  <si>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</si>
  <si>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</si>
  <si>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</si>
  <si>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</si>
  <si>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</si>
  <si>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</si>
  <si>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</si>
  <si>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</si>
  <si>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</si>
  <si>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</si>
  <si>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</si>
  <si>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</si>
  <si>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</si>
  <si>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</si>
  <si>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</si>
  <si>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</si>
  <si>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</si>
  <si>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</si>
  <si>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</si>
  <si>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</si>
  <si>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</si>
  <si>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</si>
  <si>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</si>
  <si>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</si>
  <si>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</si>
  <si>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</si>
  <si>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</si>
  <si>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</si>
  <si>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</si>
  <si>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</si>
  <si>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</si>
  <si>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</si>
  <si>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</si>
  <si>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</si>
  <si>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</si>
  <si>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</si>
  <si>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</si>
  <si>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</si>
  <si>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</si>
  <si>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</si>
  <si>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</si>
  <si>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</si>
  <si>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</si>
  <si>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</si>
  <si>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</si>
  <si>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</si>
  <si>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</si>
  <si>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</si>
  <si>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</si>
  <si>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</si>
  <si>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</si>
  <si>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</si>
  <si>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</si>
  <si>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</si>
  <si>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</si>
  <si>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</si>
  <si>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</si>
  <si>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1. számú táblázat</t>
  </si>
  <si>
    <t>2. számú táblázat</t>
  </si>
  <si>
    <t>Teljesítés %-ban</t>
  </si>
  <si>
    <t>Módosított előirányzat</t>
  </si>
  <si>
    <t>Vagyoni típusú adók (Magánszemélyek kommunláls adója)</t>
  </si>
  <si>
    <t>forintban</t>
  </si>
  <si>
    <t xml:space="preserve"> forintban</t>
  </si>
  <si>
    <t>3. számú táblázat</t>
  </si>
  <si>
    <t>forintban !</t>
  </si>
  <si>
    <t xml:space="preserve"> </t>
  </si>
  <si>
    <t>Eredeti előirányzat</t>
  </si>
  <si>
    <t xml:space="preserve">Teljesítés 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</si>
  <si>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</si>
  <si>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</si>
  <si>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</si>
  <si>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</si>
  <si>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</si>
  <si>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</si>
  <si>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</si>
  <si>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</si>
  <si>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</si>
  <si>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</si>
  <si>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</si>
  <si>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</si>
  <si>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</si>
  <si>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</si>
  <si>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</si>
  <si>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</si>
  <si>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</si>
  <si>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</si>
  <si>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</si>
  <si>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</si>
  <si>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</si>
  <si>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</si>
  <si>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</si>
  <si>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</si>
  <si>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</si>
  <si>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</si>
  <si>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</si>
  <si>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</si>
  <si>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</si>
  <si>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</si>
  <si>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</si>
  <si>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</si>
  <si>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</si>
  <si>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</si>
  <si>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</si>
  <si>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</si>
  <si>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</si>
  <si>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</si>
  <si>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</si>
  <si>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</si>
  <si>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Előző időszak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</si>
  <si>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</si>
  <si>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</si>
  <si>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</si>
  <si>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</si>
  <si>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</si>
  <si>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</si>
  <si>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</si>
  <si>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</si>
  <si>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</si>
  <si>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</si>
  <si>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</si>
  <si>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</si>
  <si>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</si>
  <si>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</si>
  <si>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</si>
  <si>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</si>
  <si>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</si>
  <si>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</si>
  <si>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</si>
  <si>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</si>
  <si>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</si>
  <si>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</si>
  <si>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</si>
  <si>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</si>
  <si>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</si>
  <si>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</si>
  <si>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</si>
  <si>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</si>
  <si>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</si>
  <si>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</si>
  <si>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</si>
  <si>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</si>
  <si>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</si>
  <si>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</si>
  <si>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09        Különféle egyéb eredményszemléletű bevételek</t>
  </si>
  <si>
    <t>08        Felhalmozási célú támogatások eredményszemléletű bevételei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</si>
  <si>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</si>
  <si>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</si>
  <si>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</si>
  <si>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</si>
  <si>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III        Egyéb eredményszemléletű bevételek (=06+07+08+09) (12=08+09+10+11)</t>
  </si>
  <si>
    <t>IV        Anyagjellegű ráfordítások (=10+11+12+13) (17=13+...+16)</t>
  </si>
  <si>
    <t>A) TEVÉKENYSÉGEK EREDMÉNYE (=I±II+III-IV-V-VI-VII) (24=04±07+12-(17+21+22+23))</t>
  </si>
  <si>
    <t>14        Bérköltség</t>
  </si>
  <si>
    <t>15        Személyi jellegű egyéb kifizetések</t>
  </si>
  <si>
    <t>16        Bérjárulékok</t>
  </si>
  <si>
    <t>17        Kapott (járó) osztalék és részesedés</t>
  </si>
  <si>
    <t>18        Részesedésekből származó eredményszemléletű bevételek, árfolyamnyereségek</t>
  </si>
  <si>
    <t>20        Egyéb kapott (járó) kamatok és kamatjellegű eredményszemléletű bevételek</t>
  </si>
  <si>
    <t>21a        - ebből: lekötött bankbetétek mérlegfordulónapi értékelése során megállapított (nem realizált) árfolyamnyeresége</t>
  </si>
  <si>
    <t>21b        - ebből: egyéb pénzeszközök mérlegfordulónapi értékelése során megállapított (nem realizált) árfolyamnyeresége</t>
  </si>
  <si>
    <t>21        Pénzügyi műveletek egyéb eredményszemléletű bevételei (&gt;=21a+21b) (29&gt;=30+31)</t>
  </si>
  <si>
    <t>VIII        Pénzügyi műveletek eredményszemléletű bevételei (=17+18+19+20+21) (32=25+...+29)</t>
  </si>
  <si>
    <t>22        Részesedésekből származó ráfordítások, árfolyamveszteségek</t>
  </si>
  <si>
    <t>19        Befektetett pénzügyi eszközökből származó eredményszemléletű bevételek, árfolyamnyereségek</t>
  </si>
  <si>
    <t>23        Befektetett pénzügyi eszközökből (értékpapírokból, kölcsönökből) származó ráfordítások, árfolyamveszteségek</t>
  </si>
  <si>
    <t>24        Fizetendő kamatok és kamatjellegű ráfordítások</t>
  </si>
  <si>
    <t>25a        - ebből: lekötött bankbetétek értékvesztése</t>
  </si>
  <si>
    <t>25b        - ebből: Kincstáron kívüli forint- és devizaszámlák értékvesztése</t>
  </si>
  <si>
    <t>39</t>
  </si>
  <si>
    <t>42</t>
  </si>
  <si>
    <t>43</t>
  </si>
  <si>
    <t>44</t>
  </si>
  <si>
    <t>26        Pénzügyi műveletek egyéb ráfordításai (&gt;=26a+26b) (39&gt;=40+41)</t>
  </si>
  <si>
    <t>25        Részesedések, értékpapírok, pénzeszközök értékvesztése (&gt;25a+25b) (36&gt;=37+38)</t>
  </si>
  <si>
    <t>26a        - ebből: lekötött bankbetétek mérlegfordulónapi értékelése során megállapított (nem realizált) árfolyamvesztesége</t>
  </si>
  <si>
    <t>26b        - ebből: egyéb pénzeszközök mérlegfordulónapi értékelése során megállapított (nem realizált) árfolyamvesztesége</t>
  </si>
  <si>
    <t>IX        Pénzügyi műveletek ráfordításai (=22+23+24+25+26) (42=33+34+35+36+39)</t>
  </si>
  <si>
    <t>B)        PÉNZÜGYI MŰVELETEK EREDMÉNYE (=VIII-IX) (43=32-42</t>
  </si>
  <si>
    <t>C)        MÉRLEG SZERINTI EREDMÉNY (=±A±B) (44=±24±43)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</si>
  <si>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</si>
  <si>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</si>
  <si>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</si>
  <si>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</si>
  <si>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</si>
  <si>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</si>
  <si>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VAGYONKIMUTATÁS
a könyvviteli mérlegben értékkel szereplő eszközökről
2014.</t>
  </si>
  <si>
    <t>ESZKÖZÖK</t>
  </si>
  <si>
    <t>Előző évi</t>
  </si>
  <si>
    <t>Tárgyévi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</si>
  <si>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</si>
  <si>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</si>
  <si>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</si>
  <si>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</si>
  <si>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</si>
  <si>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</si>
  <si>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</si>
  <si>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</si>
  <si>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</si>
  <si>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</si>
  <si>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</si>
  <si>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</si>
  <si>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</si>
  <si>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</si>
  <si>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</si>
  <si>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</si>
  <si>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</si>
  <si>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</si>
  <si>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</si>
  <si>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</si>
  <si>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</si>
  <si>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</si>
  <si>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</si>
  <si>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</si>
  <si>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</si>
  <si>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</si>
  <si>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</si>
  <si>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</si>
  <si>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</si>
  <si>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</si>
  <si>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</si>
  <si>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</si>
  <si>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</si>
  <si>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</si>
  <si>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</si>
  <si>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</si>
  <si>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</si>
  <si>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</si>
  <si>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</si>
  <si>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</si>
  <si>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</si>
  <si>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</si>
  <si>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</si>
  <si>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</si>
  <si>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</si>
  <si>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</si>
  <si>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</si>
  <si>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</si>
  <si>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</si>
  <si>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</si>
  <si>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</si>
  <si>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</si>
  <si>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</si>
  <si>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</si>
  <si>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</si>
  <si>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</si>
  <si>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</si>
  <si>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</si>
  <si>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</si>
  <si>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</si>
  <si>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</si>
  <si>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</si>
  <si>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</si>
  <si>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</si>
  <si>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</si>
  <si>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</si>
  <si>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</si>
  <si>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</si>
  <si>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</si>
  <si>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</si>
  <si>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</si>
  <si>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</si>
  <si>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</si>
  <si>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</si>
  <si>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</si>
  <si>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</si>
  <si>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</si>
  <si>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</si>
  <si>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</si>
  <si>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</si>
  <si>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</si>
  <si>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</si>
  <si>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</si>
  <si>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</si>
  <si>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</si>
  <si>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</si>
  <si>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</si>
  <si>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</si>
  <si>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</si>
  <si>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</si>
  <si>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</si>
  <si>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</si>
  <si>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</si>
  <si>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</si>
  <si>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</si>
  <si>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</si>
  <si>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</si>
  <si>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</si>
  <si>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</si>
  <si>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</si>
  <si>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</si>
  <si>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</si>
  <si>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</si>
  <si>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Összeg  ( Ft )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</si>
  <si>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</si>
  <si>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</si>
  <si>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</si>
  <si>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</si>
  <si>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</si>
  <si>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</si>
  <si>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</si>
  <si>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</si>
  <si>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</si>
  <si>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</si>
  <si>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</si>
  <si>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</si>
  <si>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</si>
  <si>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</si>
  <si>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</si>
  <si>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</si>
  <si>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</si>
  <si>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</si>
  <si>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</si>
  <si>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</si>
  <si>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</si>
  <si>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</si>
  <si>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</si>
  <si>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</si>
  <si>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</si>
  <si>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</si>
  <si>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</si>
  <si>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</si>
  <si>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</si>
  <si>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</si>
  <si>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</si>
  <si>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</si>
  <si>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</si>
  <si>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</si>
  <si>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</si>
  <si>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</si>
  <si>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</si>
  <si>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</si>
  <si>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</si>
  <si>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</si>
  <si>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</si>
  <si>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</si>
  <si>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</si>
  <si>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</si>
  <si>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</si>
  <si>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</si>
  <si>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</si>
  <si>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</si>
  <si>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</si>
  <si>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</si>
  <si>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</si>
  <si>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</si>
  <si>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</si>
  <si>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</si>
  <si>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</si>
  <si>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</si>
  <si>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</si>
  <si>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</si>
  <si>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</si>
  <si>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</si>
  <si>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</si>
  <si>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</si>
  <si>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</si>
  <si>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</si>
  <si>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</si>
  <si>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</si>
  <si>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</si>
  <si>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</si>
  <si>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</si>
  <si>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</si>
  <si>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</si>
  <si>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</si>
  <si>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</si>
  <si>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</si>
  <si>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</si>
  <si>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</si>
  <si>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</si>
  <si>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</si>
  <si>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Beruházási (felhalmozási) kiadások előirányzata felújításonként</t>
  </si>
  <si>
    <t>Felújítás  megnevezése</t>
  </si>
  <si>
    <t>Teljes költség</t>
  </si>
  <si>
    <t>Kivitelezés kezdési és befejezési éve</t>
  </si>
  <si>
    <t>Teljesítés</t>
  </si>
  <si>
    <t>ÖSSZESEN:</t>
  </si>
  <si>
    <t xml:space="preserve"> forintban </t>
  </si>
  <si>
    <t>Felújítási kiadások előirányzata felújításonként</t>
  </si>
  <si>
    <t>E S Z K Ö Z Ö 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</si>
  <si>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</si>
  <si>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</si>
  <si>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</si>
  <si>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</si>
  <si>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</si>
  <si>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</si>
  <si>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</si>
  <si>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</si>
  <si>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</si>
  <si>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</si>
  <si>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</si>
  <si>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</si>
  <si>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</si>
  <si>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</si>
  <si>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</si>
  <si>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</si>
  <si>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</si>
  <si>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</si>
  <si>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</si>
  <si>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</si>
  <si>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</si>
  <si>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</si>
  <si>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</si>
  <si>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</si>
  <si>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</si>
  <si>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</si>
  <si>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</si>
  <si>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</si>
  <si>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</si>
  <si>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</si>
  <si>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</si>
  <si>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</si>
  <si>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</si>
  <si>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Egyéb korrekciós tételek (+,-)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</si>
  <si>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</si>
  <si>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</si>
  <si>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</si>
  <si>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</si>
  <si>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</si>
  <si>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</si>
  <si>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</si>
  <si>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</si>
  <si>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</si>
  <si>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</si>
  <si>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</si>
  <si>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</si>
  <si>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</si>
  <si>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</si>
  <si>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</si>
  <si>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</si>
  <si>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</si>
  <si>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</si>
  <si>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</si>
  <si>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</si>
  <si>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</si>
  <si>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</si>
  <si>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</si>
  <si>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</si>
  <si>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</si>
  <si>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</si>
  <si>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</si>
  <si>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2020.</t>
  </si>
  <si>
    <t>2021.</t>
  </si>
  <si>
    <r>
      <t>Pénzkészlet 2019. január 1-jén
e</t>
    </r>
    <r>
      <rPr>
        <i/>
        <sz val="10"/>
        <rFont val="Times New Roman CE"/>
        <family val="0"/>
      </rPr>
      <t>bből:</t>
    </r>
  </si>
  <si>
    <r>
      <t>Záró pénzkészlet 2019. december 31-én
e</t>
    </r>
    <r>
      <rPr>
        <i/>
        <sz val="10"/>
        <rFont val="Times New Roman CE"/>
        <family val="0"/>
      </rPr>
      <t>bből:</t>
    </r>
  </si>
  <si>
    <t>2019. év</t>
  </si>
  <si>
    <t>VAGYONKIMUTATÁS az érték nélkül nyilvántartott eszközökről 2019. év</t>
  </si>
  <si>
    <t>2019.
évi
teljesítés</t>
  </si>
  <si>
    <t>2022.</t>
  </si>
  <si>
    <t>2022. 
után</t>
  </si>
  <si>
    <t>Felhasználás 2018. XII. 31-ig</t>
  </si>
  <si>
    <t>2019. évi előirányzat</t>
  </si>
  <si>
    <t>2019. év utáni szükséglet             (F=B - D - E)</t>
  </si>
  <si>
    <t>2019. évi</t>
  </si>
  <si>
    <t>Egyéb működési célú támogatások bevételei államháztartáson belülről</t>
  </si>
  <si>
    <t>2019.</t>
  </si>
  <si>
    <t>BONYHÁDVARASD KÖZSÉG ÖNKORMÁNYZATA
EGYSZERŰSÍTETT MÉRLEG 2019. ÉV</t>
  </si>
  <si>
    <t>BONYHÁDVARASD KÖZSÉG ÖNKORMÁNYZATA tulajdonában álló gazdálkodó szervezetek működéséből származó kötelezettségek és részesedések alakulása</t>
  </si>
  <si>
    <t>Falugondnoki buszbeszerzés</t>
  </si>
  <si>
    <t>Sörpadok, asztalok beszerzése</t>
  </si>
  <si>
    <t>Leader pályázat</t>
  </si>
  <si>
    <t>MFP eszközbeszerzés</t>
  </si>
  <si>
    <t>MFP orvosi eszköz beszerzés</t>
  </si>
  <si>
    <t>egyéb eszközbeszerzés</t>
  </si>
  <si>
    <t>TOP-3.2.1-15.TL1-2016-00028 pályázat</t>
  </si>
  <si>
    <t>járda felújtás</t>
  </si>
  <si>
    <t>kazáncsere</t>
  </si>
  <si>
    <t>mezőföld</t>
  </si>
  <si>
    <t>2018-2019</t>
  </si>
  <si>
    <t>2019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</si>
</sst>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#__"/>
    <numFmt numFmtId="174" formatCode="00"/>
    <numFmt numFmtId="175" formatCode="#,###__;\-#,###__"/>
    <numFmt numFmtId="176" formatCode="#,###\ _F_t;\-#,###\ _F_t"/>
    <numFmt numFmtId="177" formatCode="#,###__;\-\ #,###__"/>
  </numFmts>
  <fonts count="86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10"/>
      <name val="MS Sans Serif"/>
      <family val="2"/>
    </font>
    <font>
      <i/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i/>
      <sz val="9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vertical="center" wrapText="1"/>
      <protection/>
    </xf>
    <xf numFmtId="0" fontId="10" fillId="0" borderId="10" xfId="63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vertical="center" wrapText="1" indent="1"/>
      <protection/>
    </xf>
    <xf numFmtId="0" fontId="10" fillId="0" borderId="12" xfId="63" applyFont="1" applyFill="1" applyBorder="1" applyAlignment="1" applyProtection="1">
      <alignment horizontal="left" vertical="center" wrapText="1" indent="1"/>
      <protection/>
    </xf>
    <xf numFmtId="0" fontId="10" fillId="0" borderId="13" xfId="63" applyFont="1" applyFill="1" applyBorder="1" applyAlignment="1" applyProtection="1">
      <alignment horizontal="left" vertical="center" wrapText="1" indent="1"/>
      <protection/>
    </xf>
    <xf numFmtId="0" fontId="10" fillId="0" borderId="14" xfId="63" applyFont="1" applyFill="1" applyBorder="1" applyAlignment="1" applyProtection="1">
      <alignment horizontal="left" vertical="center" wrapText="1" indent="1"/>
      <protection/>
    </xf>
    <xf numFmtId="0" fontId="10" fillId="0" borderId="15" xfId="63" applyFont="1" applyFill="1" applyBorder="1" applyAlignment="1" applyProtection="1">
      <alignment horizontal="left" vertical="center" wrapText="1" indent="1"/>
      <protection/>
    </xf>
    <xf numFmtId="49" fontId="10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3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3" applyFont="1" applyFill="1" applyBorder="1" applyAlignment="1" applyProtection="1">
      <alignment horizontal="left" vertical="center" wrapText="1" indent="1"/>
      <protection/>
    </xf>
    <xf numFmtId="0" fontId="9" fillId="0" borderId="22" xfId="63" applyFont="1" applyFill="1" applyBorder="1" applyAlignment="1" applyProtection="1">
      <alignment horizontal="left" vertical="center" wrapText="1" indent="1"/>
      <protection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0" fontId="9" fillId="0" borderId="24" xfId="63" applyFont="1" applyFill="1" applyBorder="1" applyAlignment="1" applyProtection="1">
      <alignment horizontal="left" vertical="center" wrapText="1" indent="1"/>
      <protection/>
    </xf>
    <xf numFmtId="0" fontId="9" fillId="0" borderId="23" xfId="63" applyFont="1" applyFill="1" applyBorder="1" applyAlignment="1" applyProtection="1">
      <alignment vertical="center" wrapText="1"/>
      <protection/>
    </xf>
    <xf numFmtId="0" fontId="9" fillId="0" borderId="25" xfId="63" applyFont="1" applyFill="1" applyBorder="1" applyAlignment="1" applyProtection="1">
      <alignment vertical="center" wrapText="1"/>
      <protection/>
    </xf>
    <xf numFmtId="0" fontId="9" fillId="0" borderId="22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indent="6"/>
      <protection/>
    </xf>
    <xf numFmtId="0" fontId="10" fillId="0" borderId="11" xfId="63" applyFont="1" applyFill="1" applyBorder="1" applyAlignment="1" applyProtection="1">
      <alignment horizontal="left" vertical="center" wrapText="1" indent="6"/>
      <protection/>
    </xf>
    <xf numFmtId="0" fontId="10" fillId="0" borderId="15" xfId="63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164" fontId="9" fillId="0" borderId="32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2" xfId="63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6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2" xfId="0" applyFont="1" applyBorder="1" applyAlignment="1" applyProtection="1">
      <alignment horizontal="left" vertical="center" wrapText="1" indent="1"/>
      <protection/>
    </xf>
    <xf numFmtId="0" fontId="5" fillId="0" borderId="0" xfId="63" applyFont="1" applyFill="1" applyProtection="1">
      <alignment/>
      <protection/>
    </xf>
    <xf numFmtId="0" fontId="5" fillId="0" borderId="0" xfId="63" applyFont="1" applyFill="1" applyAlignment="1" applyProtection="1">
      <alignment horizontal="right" vertical="center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63" applyNumberFormat="1" applyFont="1" applyFill="1" applyBorder="1" applyAlignment="1" applyProtection="1">
      <alignment horizontal="right" vertical="center" wrapText="1" indent="1"/>
      <protection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4" xfId="63" applyFont="1" applyFill="1" applyBorder="1" applyAlignment="1" applyProtection="1">
      <alignment horizontal="center" vertical="center" wrapText="1"/>
      <protection/>
    </xf>
    <xf numFmtId="0" fontId="9" fillId="0" borderId="25" xfId="63" applyFont="1" applyFill="1" applyBorder="1" applyAlignment="1" applyProtection="1">
      <alignment horizontal="center" vertical="center" wrapText="1"/>
      <protection/>
    </xf>
    <xf numFmtId="0" fontId="9" fillId="0" borderId="44" xfId="63" applyFont="1" applyFill="1" applyBorder="1" applyAlignment="1" applyProtection="1">
      <alignment horizontal="center" vertical="center" wrapText="1"/>
      <protection/>
    </xf>
    <xf numFmtId="0" fontId="10" fillId="0" borderId="12" xfId="63" applyFont="1" applyFill="1" applyBorder="1" applyAlignment="1" applyProtection="1">
      <alignment horizontal="left" vertical="center" wrapText="1" indent="6"/>
      <protection/>
    </xf>
    <xf numFmtId="0" fontId="5" fillId="0" borderId="0" xfId="63" applyFill="1" applyProtection="1">
      <alignment/>
      <protection/>
    </xf>
    <xf numFmtId="0" fontId="10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42" xfId="0" applyFont="1" applyBorder="1" applyAlignment="1" applyProtection="1">
      <alignment wrapText="1"/>
      <protection/>
    </xf>
    <xf numFmtId="0" fontId="5" fillId="0" borderId="0" xfId="63" applyFill="1" applyAlignment="1" applyProtection="1">
      <alignment/>
      <protection/>
    </xf>
    <xf numFmtId="0" fontId="11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9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7" xfId="63" applyFont="1" applyFill="1" applyBorder="1" applyAlignment="1" applyProtection="1">
      <alignment horizontal="center" vertical="center" wrapText="1"/>
      <protection/>
    </xf>
    <xf numFmtId="164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9" fillId="0" borderId="31" xfId="63" applyFont="1" applyFill="1" applyBorder="1" applyAlignment="1" applyProtection="1">
      <alignment horizontal="left" vertical="center" wrapText="1" indent="1"/>
      <protection/>
    </xf>
    <xf numFmtId="0" fontId="9" fillId="0" borderId="42" xfId="63" applyFont="1" applyFill="1" applyBorder="1" applyAlignment="1" applyProtection="1">
      <alignment vertical="center" wrapText="1"/>
      <protection/>
    </xf>
    <xf numFmtId="0" fontId="10" fillId="0" borderId="45" xfId="63" applyFont="1" applyFill="1" applyBorder="1" applyAlignment="1" applyProtection="1">
      <alignment horizontal="left" vertical="center" wrapText="1" indent="7"/>
      <protection/>
    </xf>
    <xf numFmtId="0" fontId="9" fillId="0" borderId="22" xfId="63" applyFont="1" applyFill="1" applyBorder="1" applyAlignment="1" applyProtection="1">
      <alignment horizontal="left" vertical="center" wrapTex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63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 locked="0"/>
    </xf>
    <xf numFmtId="0" fontId="13" fillId="0" borderId="15" xfId="0" applyFont="1" applyBorder="1" applyAlignment="1" applyProtection="1">
      <alignment horizontal="left" indent="1"/>
      <protection/>
    </xf>
    <xf numFmtId="0" fontId="9" fillId="0" borderId="46" xfId="63" applyFont="1" applyFill="1" applyBorder="1" applyAlignment="1" applyProtection="1">
      <alignment horizontal="center" vertical="center" wrapText="1"/>
      <protection/>
    </xf>
    <xf numFmtId="164" fontId="9" fillId="0" borderId="47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48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9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9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8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63" applyFont="1" applyFill="1" applyBorder="1" applyAlignment="1" applyProtection="1">
      <alignment horizontal="center" vertical="center" wrapText="1"/>
      <protection/>
    </xf>
    <xf numFmtId="164" fontId="9" fillId="0" borderId="46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2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63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7" xfId="0" applyNumberFormat="1" applyFont="1" applyFill="1" applyBorder="1" applyAlignment="1" applyProtection="1">
      <alignment horizontal="center" vertical="center" wrapText="1"/>
      <protection/>
    </xf>
    <xf numFmtId="164" fontId="1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63" applyFont="1" applyFill="1" applyBorder="1" applyAlignment="1" applyProtection="1">
      <alignment horizontal="center" vertical="center" wrapText="1"/>
      <protection/>
    </xf>
    <xf numFmtId="0" fontId="4" fillId="0" borderId="45" xfId="63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60">
      <alignment/>
      <protection/>
    </xf>
    <xf numFmtId="0" fontId="18" fillId="0" borderId="0" xfId="60" applyFont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9" applyFill="1">
      <alignment/>
      <protection/>
    </xf>
    <xf numFmtId="0" fontId="21" fillId="0" borderId="0" xfId="59" applyFont="1" applyFill="1" applyAlignment="1">
      <alignment horizontal="right"/>
      <protection/>
    </xf>
    <xf numFmtId="0" fontId="22" fillId="0" borderId="0" xfId="59" applyFont="1" applyFill="1" applyAlignment="1">
      <alignment horizontal="center"/>
      <protection/>
    </xf>
    <xf numFmtId="0" fontId="23" fillId="0" borderId="0" xfId="59" applyFont="1" applyFill="1" applyAlignment="1">
      <alignment horizontal="right"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0" fontId="22" fillId="0" borderId="23" xfId="59" applyFont="1" applyFill="1" applyBorder="1" applyAlignment="1">
      <alignment horizontal="center" vertical="center"/>
      <protection/>
    </xf>
    <xf numFmtId="0" fontId="22" fillId="0" borderId="32" xfId="59" applyFont="1" applyFill="1" applyBorder="1" applyAlignment="1">
      <alignment horizontal="center" vertical="center" wrapText="1"/>
      <protection/>
    </xf>
    <xf numFmtId="0" fontId="0" fillId="0" borderId="18" xfId="59" applyFill="1" applyBorder="1" applyAlignment="1">
      <alignment horizontal="center" vertical="center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 locked="0"/>
    </xf>
    <xf numFmtId="173" fontId="4" fillId="0" borderId="33" xfId="59" applyNumberFormat="1" applyFont="1" applyFill="1" applyBorder="1" applyAlignment="1" applyProtection="1">
      <alignment horizontal="right" vertical="center"/>
      <protection/>
    </xf>
    <xf numFmtId="0" fontId="0" fillId="0" borderId="17" xfId="59" applyFill="1" applyBorder="1" applyAlignment="1">
      <alignment horizontal="center" vertical="center"/>
      <protection/>
    </xf>
    <xf numFmtId="0" fontId="24" fillId="0" borderId="11" xfId="59" applyFont="1" applyFill="1" applyBorder="1" applyAlignment="1">
      <alignment horizontal="left" vertical="center" indent="5"/>
      <protection/>
    </xf>
    <xf numFmtId="173" fontId="25" fillId="0" borderId="26" xfId="59" applyNumberFormat="1" applyFont="1" applyFill="1" applyBorder="1" applyAlignment="1" applyProtection="1">
      <alignment horizontal="right" vertical="center"/>
      <protection locked="0"/>
    </xf>
    <xf numFmtId="0" fontId="0" fillId="0" borderId="11" xfId="59" applyFont="1" applyFill="1" applyBorder="1" applyAlignment="1">
      <alignment horizontal="left" vertical="center" indent="1"/>
      <protection/>
    </xf>
    <xf numFmtId="0" fontId="0" fillId="0" borderId="19" xfId="59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left" vertical="center" indent="1"/>
      <protection/>
    </xf>
    <xf numFmtId="173" fontId="25" fillId="0" borderId="34" xfId="59" applyNumberFormat="1" applyFont="1" applyFill="1" applyBorder="1" applyAlignment="1" applyProtection="1">
      <alignment horizontal="right" vertical="center"/>
      <protection locked="0"/>
    </xf>
    <xf numFmtId="0" fontId="0" fillId="0" borderId="13" xfId="59" applyFont="1" applyFill="1" applyBorder="1" applyAlignment="1" applyProtection="1">
      <alignment horizontal="left" vertical="center" wrapText="1" indent="1"/>
      <protection locked="0"/>
    </xf>
    <xf numFmtId="0" fontId="24" fillId="0" borderId="45" xfId="59" applyFont="1" applyFill="1" applyBorder="1" applyAlignment="1">
      <alignment horizontal="left" vertical="center" indent="5"/>
      <protection/>
    </xf>
    <xf numFmtId="0" fontId="26" fillId="0" borderId="0" xfId="66" applyFill="1" applyProtection="1">
      <alignment/>
      <protection/>
    </xf>
    <xf numFmtId="0" fontId="28" fillId="0" borderId="0" xfId="66" applyFont="1" applyFill="1" applyProtection="1">
      <alignment/>
      <protection/>
    </xf>
    <xf numFmtId="0" fontId="13" fillId="0" borderId="0" xfId="66" applyFont="1" applyFill="1" applyProtection="1">
      <alignment/>
      <protection/>
    </xf>
    <xf numFmtId="3" fontId="26" fillId="0" borderId="0" xfId="66" applyNumberFormat="1" applyFont="1" applyFill="1" applyProtection="1">
      <alignment/>
      <protection/>
    </xf>
    <xf numFmtId="0" fontId="26" fillId="0" borderId="0" xfId="66" applyFont="1" applyFill="1" applyProtection="1">
      <alignment/>
      <protection/>
    </xf>
    <xf numFmtId="0" fontId="0" fillId="0" borderId="0" xfId="65" applyFill="1" applyAlignment="1" applyProtection="1">
      <alignment vertical="center" wrapText="1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0" fillId="0" borderId="0" xfId="65" applyFill="1" applyAlignment="1" applyProtection="1">
      <alignment vertical="center"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49" fontId="9" fillId="0" borderId="21" xfId="65" applyNumberFormat="1" applyFont="1" applyFill="1" applyBorder="1" applyAlignment="1" applyProtection="1">
      <alignment horizontal="center" vertical="center" wrapText="1"/>
      <protection/>
    </xf>
    <xf numFmtId="164" fontId="0" fillId="0" borderId="0" xfId="59" applyNumberFormat="1" applyFill="1" applyAlignment="1" applyProtection="1">
      <alignment horizontal="center" vertical="center" wrapText="1"/>
      <protection locked="0"/>
    </xf>
    <xf numFmtId="164" fontId="0" fillId="0" borderId="0" xfId="59" applyNumberFormat="1" applyFill="1" applyAlignment="1" applyProtection="1">
      <alignment vertical="center" wrapText="1"/>
      <protection locked="0"/>
    </xf>
    <xf numFmtId="164" fontId="2" fillId="0" borderId="0" xfId="59" applyNumberFormat="1" applyFont="1" applyFill="1" applyAlignment="1" applyProtection="1">
      <alignment horizontal="right" vertical="center"/>
      <protection locked="0"/>
    </xf>
    <xf numFmtId="164" fontId="4" fillId="0" borderId="50" xfId="59" applyNumberFormat="1" applyFont="1" applyFill="1" applyBorder="1" applyAlignment="1" applyProtection="1">
      <alignment horizontal="centerContinuous" vertical="center"/>
      <protection/>
    </xf>
    <xf numFmtId="164" fontId="4" fillId="0" borderId="56" xfId="59" applyNumberFormat="1" applyFont="1" applyFill="1" applyBorder="1" applyAlignment="1" applyProtection="1">
      <alignment horizontal="centerContinuous" vertical="center"/>
      <protection/>
    </xf>
    <xf numFmtId="164" fontId="4" fillId="0" borderId="57" xfId="59" applyNumberFormat="1" applyFont="1" applyFill="1" applyBorder="1" applyAlignment="1" applyProtection="1">
      <alignment horizontal="centerContinuous" vertical="center"/>
      <protection/>
    </xf>
    <xf numFmtId="164" fontId="4" fillId="0" borderId="51" xfId="59" applyNumberFormat="1" applyFont="1" applyFill="1" applyBorder="1" applyAlignment="1" applyProtection="1">
      <alignment horizontal="center" vertical="center"/>
      <protection/>
    </xf>
    <xf numFmtId="164" fontId="4" fillId="0" borderId="58" xfId="59" applyNumberFormat="1" applyFont="1" applyFill="1" applyBorder="1" applyAlignment="1" applyProtection="1">
      <alignment horizontal="center" vertical="center" wrapText="1"/>
      <protection/>
    </xf>
    <xf numFmtId="164" fontId="9" fillId="0" borderId="59" xfId="59" applyNumberFormat="1" applyFont="1" applyFill="1" applyBorder="1" applyAlignment="1" applyProtection="1">
      <alignment horizontal="center" vertical="center" wrapText="1"/>
      <protection/>
    </xf>
    <xf numFmtId="164" fontId="9" fillId="0" borderId="23" xfId="59" applyNumberFormat="1" applyFont="1" applyFill="1" applyBorder="1" applyAlignment="1" applyProtection="1">
      <alignment horizontal="center" vertical="center" wrapText="1"/>
      <protection/>
    </xf>
    <xf numFmtId="164" fontId="9" fillId="0" borderId="47" xfId="59" applyNumberFormat="1" applyFont="1" applyFill="1" applyBorder="1" applyAlignment="1" applyProtection="1">
      <alignment horizontal="center" vertical="center" wrapText="1"/>
      <protection/>
    </xf>
    <xf numFmtId="164" fontId="9" fillId="0" borderId="40" xfId="59" applyNumberFormat="1" applyFont="1" applyFill="1" applyBorder="1" applyAlignment="1" applyProtection="1">
      <alignment horizontal="center" vertical="center" wrapText="1"/>
      <protection/>
    </xf>
    <xf numFmtId="164" fontId="9" fillId="0" borderId="20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9" applyNumberFormat="1" applyFont="1" applyFill="1" applyBorder="1" applyAlignment="1" applyProtection="1">
      <alignment horizontal="center" vertical="center" wrapText="1"/>
      <protection/>
    </xf>
    <xf numFmtId="164" fontId="9" fillId="0" borderId="13" xfId="59" applyNumberFormat="1" applyFont="1" applyFill="1" applyBorder="1" applyAlignment="1" applyProtection="1">
      <alignment vertical="center" wrapText="1"/>
      <protection/>
    </xf>
    <xf numFmtId="164" fontId="9" fillId="0" borderId="50" xfId="59" applyNumberFormat="1" applyFont="1" applyFill="1" applyBorder="1" applyAlignment="1" applyProtection="1">
      <alignment vertical="center" wrapText="1"/>
      <protection/>
    </xf>
    <xf numFmtId="164" fontId="9" fillId="0" borderId="60" xfId="59" applyNumberFormat="1" applyFont="1" applyFill="1" applyBorder="1" applyAlignment="1" applyProtection="1">
      <alignment vertical="center" wrapText="1"/>
      <protection/>
    </xf>
    <xf numFmtId="164" fontId="9" fillId="0" borderId="17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59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59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59" applyNumberFormat="1" applyFont="1" applyFill="1" applyBorder="1" applyAlignment="1" applyProtection="1">
      <alignment vertical="center" wrapText="1"/>
      <protection locked="0"/>
    </xf>
    <xf numFmtId="164" fontId="10" fillId="0" borderId="35" xfId="59" applyNumberFormat="1" applyFont="1" applyFill="1" applyBorder="1" applyAlignment="1" applyProtection="1">
      <alignment vertical="center" wrapText="1"/>
      <protection locked="0"/>
    </xf>
    <xf numFmtId="164" fontId="10" fillId="0" borderId="38" xfId="59" applyNumberFormat="1" applyFont="1" applyFill="1" applyBorder="1" applyAlignment="1" applyProtection="1">
      <alignment vertical="center" wrapText="1"/>
      <protection/>
    </xf>
    <xf numFmtId="164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1" xfId="59" applyNumberFormat="1" applyFont="1" applyFill="1" applyBorder="1" applyAlignment="1" applyProtection="1">
      <alignment horizontal="center" vertical="center" wrapText="1"/>
      <protection/>
    </xf>
    <xf numFmtId="164" fontId="9" fillId="0" borderId="11" xfId="59" applyNumberFormat="1" applyFont="1" applyFill="1" applyBorder="1" applyAlignment="1" applyProtection="1">
      <alignment vertical="center" wrapText="1"/>
      <protection/>
    </xf>
    <xf numFmtId="164" fontId="9" fillId="0" borderId="35" xfId="59" applyNumberFormat="1" applyFont="1" applyFill="1" applyBorder="1" applyAlignment="1" applyProtection="1">
      <alignment vertical="center" wrapText="1"/>
      <protection/>
    </xf>
    <xf numFmtId="164" fontId="9" fillId="0" borderId="38" xfId="59" applyNumberFormat="1" applyFont="1" applyFill="1" applyBorder="1" applyAlignment="1" applyProtection="1">
      <alignment vertical="center" wrapText="1"/>
      <protection/>
    </xf>
    <xf numFmtId="164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9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0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5" xfId="59" applyNumberFormat="1" applyFont="1" applyFill="1" applyBorder="1" applyAlignment="1" applyProtection="1">
      <alignment horizontal="center" vertical="center" wrapText="1"/>
      <protection/>
    </xf>
    <xf numFmtId="164" fontId="9" fillId="0" borderId="10" xfId="59" applyNumberFormat="1" applyFont="1" applyFill="1" applyBorder="1" applyAlignment="1" applyProtection="1">
      <alignment vertical="center" wrapText="1"/>
      <protection/>
    </xf>
    <xf numFmtId="164" fontId="9" fillId="0" borderId="43" xfId="59" applyNumberFormat="1" applyFont="1" applyFill="1" applyBorder="1" applyAlignment="1" applyProtection="1">
      <alignment vertical="center" wrapText="1"/>
      <protection/>
    </xf>
    <xf numFmtId="1" fontId="0" fillId="0" borderId="43" xfId="59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9" applyNumberFormat="1" applyFont="1" applyFill="1" applyBorder="1" applyAlignment="1" applyProtection="1">
      <alignment vertical="center" wrapText="1"/>
      <protection locked="0"/>
    </xf>
    <xf numFmtId="164" fontId="10" fillId="0" borderId="43" xfId="59" applyNumberFormat="1" applyFont="1" applyFill="1" applyBorder="1" applyAlignment="1" applyProtection="1">
      <alignment vertical="center" wrapText="1"/>
      <protection locked="0"/>
    </xf>
    <xf numFmtId="164" fontId="9" fillId="0" borderId="22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23" xfId="59" applyNumberFormat="1" applyFont="1" applyFill="1" applyBorder="1" applyAlignment="1" applyProtection="1">
      <alignment horizontal="left" vertical="center" wrapText="1" indent="1"/>
      <protection/>
    </xf>
    <xf numFmtId="1" fontId="10" fillId="33" borderId="47" xfId="59" applyNumberFormat="1" applyFont="1" applyFill="1" applyBorder="1" applyAlignment="1" applyProtection="1">
      <alignment vertical="center" wrapText="1"/>
      <protection/>
    </xf>
    <xf numFmtId="164" fontId="9" fillId="0" borderId="23" xfId="59" applyNumberFormat="1" applyFont="1" applyFill="1" applyBorder="1" applyAlignment="1" applyProtection="1">
      <alignment vertical="center" wrapText="1"/>
      <protection/>
    </xf>
    <xf numFmtId="164" fontId="9" fillId="0" borderId="47" xfId="59" applyNumberFormat="1" applyFont="1" applyFill="1" applyBorder="1" applyAlignment="1" applyProtection="1">
      <alignment vertical="center" wrapText="1"/>
      <protection/>
    </xf>
    <xf numFmtId="164" fontId="9" fillId="0" borderId="36" xfId="59" applyNumberFormat="1" applyFont="1" applyFill="1" applyBorder="1" applyAlignment="1" applyProtection="1">
      <alignment vertical="center" wrapText="1"/>
      <protection/>
    </xf>
    <xf numFmtId="164" fontId="0" fillId="0" borderId="0" xfId="59" applyNumberFormat="1" applyFill="1" applyAlignment="1">
      <alignment horizontal="center" vertical="center" wrapText="1"/>
      <protection/>
    </xf>
    <xf numFmtId="164" fontId="0" fillId="0" borderId="0" xfId="59" applyNumberFormat="1" applyFill="1" applyAlignment="1">
      <alignment vertical="center" wrapText="1"/>
      <protection/>
    </xf>
    <xf numFmtId="0" fontId="0" fillId="0" borderId="0" xfId="59" applyFill="1" applyAlignment="1">
      <alignment horizontal="center" vertical="center" wrapText="1"/>
      <protection/>
    </xf>
    <xf numFmtId="0" fontId="27" fillId="0" borderId="0" xfId="59" applyFont="1" applyAlignment="1">
      <alignment horizontal="center" wrapText="1"/>
      <protection/>
    </xf>
    <xf numFmtId="164" fontId="31" fillId="0" borderId="0" xfId="59" applyNumberFormat="1" applyFont="1" applyFill="1" applyAlignment="1">
      <alignment horizontal="center" vertical="center" wrapText="1"/>
      <protection/>
    </xf>
    <xf numFmtId="164" fontId="31" fillId="0" borderId="0" xfId="59" applyNumberFormat="1" applyFont="1" applyFill="1" applyAlignment="1">
      <alignment vertical="center" wrapText="1"/>
      <protection/>
    </xf>
    <xf numFmtId="164" fontId="2" fillId="0" borderId="0" xfId="59" applyNumberFormat="1" applyFont="1" applyFill="1" applyAlignment="1">
      <alignment horizontal="right" vertical="center"/>
      <protection/>
    </xf>
    <xf numFmtId="0" fontId="4" fillId="0" borderId="22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 applyProtection="1">
      <alignment horizontal="center" vertical="center" wrapText="1"/>
      <protection/>
    </xf>
    <xf numFmtId="0" fontId="4" fillId="0" borderId="32" xfId="59" applyFont="1" applyFill="1" applyBorder="1" applyAlignment="1" applyProtection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 applyProtection="1">
      <alignment horizontal="center" vertical="center" wrapText="1"/>
      <protection/>
    </xf>
    <xf numFmtId="0" fontId="9" fillId="0" borderId="32" xfId="59" applyFont="1" applyFill="1" applyBorder="1" applyAlignment="1" applyProtection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3" fillId="0" borderId="61" xfId="59" applyFont="1" applyFill="1" applyBorder="1" applyAlignment="1" applyProtection="1">
      <alignment horizontal="left" vertical="center" wrapText="1" indent="1"/>
      <protection/>
    </xf>
    <xf numFmtId="164" fontId="10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164" fontId="10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59" applyFont="1" applyFill="1" applyBorder="1" applyAlignment="1" applyProtection="1">
      <alignment horizontal="left" vertical="center" wrapText="1" indent="8"/>
      <protection/>
    </xf>
    <xf numFmtId="164" fontId="10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59" applyFont="1" applyFill="1" applyBorder="1" applyAlignment="1" applyProtection="1">
      <alignment vertical="center" wrapText="1"/>
      <protection locked="0"/>
    </xf>
    <xf numFmtId="0" fontId="10" fillId="0" borderId="19" xfId="59" applyFont="1" applyFill="1" applyBorder="1" applyAlignment="1">
      <alignment horizontal="center" vertical="center" wrapText="1"/>
      <protection/>
    </xf>
    <xf numFmtId="0" fontId="10" fillId="0" borderId="45" xfId="59" applyFont="1" applyFill="1" applyBorder="1" applyAlignment="1" applyProtection="1">
      <alignment vertical="center" wrapText="1"/>
      <protection locked="0"/>
    </xf>
    <xf numFmtId="164" fontId="10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 applyProtection="1">
      <alignment vertical="center" wrapText="1"/>
      <protection/>
    </xf>
    <xf numFmtId="164" fontId="9" fillId="0" borderId="42" xfId="59" applyNumberFormat="1" applyFont="1" applyFill="1" applyBorder="1" applyAlignment="1" applyProtection="1">
      <alignment vertical="center" wrapText="1"/>
      <protection/>
    </xf>
    <xf numFmtId="164" fontId="9" fillId="0" borderId="62" xfId="59" applyNumberFormat="1" applyFont="1" applyFill="1" applyBorder="1" applyAlignment="1" applyProtection="1">
      <alignment vertical="center" wrapText="1"/>
      <protection/>
    </xf>
    <xf numFmtId="0" fontId="0" fillId="0" borderId="0" xfId="59" applyFill="1" applyAlignment="1">
      <alignment horizontal="right" vertical="center" wrapText="1"/>
      <protection/>
    </xf>
    <xf numFmtId="0" fontId="0" fillId="0" borderId="0" xfId="59" applyFill="1" applyAlignment="1">
      <alignment vertical="center" wrapText="1"/>
      <protection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47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1" xfId="59" applyFont="1" applyFill="1" applyBorder="1" applyAlignment="1" applyProtection="1">
      <alignment vertical="center" wrapText="1"/>
      <protection/>
    </xf>
    <xf numFmtId="164" fontId="10" fillId="0" borderId="11" xfId="59" applyNumberFormat="1" applyFont="1" applyFill="1" applyBorder="1" applyAlignment="1" applyProtection="1">
      <alignment vertical="center"/>
      <protection locked="0"/>
    </xf>
    <xf numFmtId="164" fontId="10" fillId="0" borderId="35" xfId="59" applyNumberFormat="1" applyFont="1" applyFill="1" applyBorder="1" applyAlignment="1" applyProtection="1">
      <alignment vertical="center"/>
      <protection locked="0"/>
    </xf>
    <xf numFmtId="164" fontId="9" fillId="0" borderId="35" xfId="59" applyNumberFormat="1" applyFont="1" applyFill="1" applyBorder="1" applyAlignment="1" applyProtection="1">
      <alignment vertical="center"/>
      <protection/>
    </xf>
    <xf numFmtId="164" fontId="9" fillId="0" borderId="26" xfId="59" applyNumberFormat="1" applyFont="1" applyFill="1" applyBorder="1" applyAlignment="1" applyProtection="1">
      <alignment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vertical="center" wrapText="1"/>
      <protection/>
    </xf>
    <xf numFmtId="0" fontId="10" fillId="0" borderId="15" xfId="59" applyFont="1" applyFill="1" applyBorder="1" applyAlignment="1" applyProtection="1">
      <alignment vertical="center" wrapText="1"/>
      <protection locked="0"/>
    </xf>
    <xf numFmtId="164" fontId="10" fillId="0" borderId="15" xfId="59" applyNumberFormat="1" applyFont="1" applyFill="1" applyBorder="1" applyAlignment="1" applyProtection="1">
      <alignment vertical="center"/>
      <protection locked="0"/>
    </xf>
    <xf numFmtId="164" fontId="10" fillId="0" borderId="49" xfId="59" applyNumberFormat="1" applyFont="1" applyFill="1" applyBorder="1" applyAlignment="1" applyProtection="1">
      <alignment vertical="center"/>
      <protection locked="0"/>
    </xf>
    <xf numFmtId="0" fontId="10" fillId="0" borderId="21" xfId="59" applyFont="1" applyFill="1" applyBorder="1" applyAlignment="1" applyProtection="1">
      <alignment horizontal="center" vertical="center"/>
      <protection/>
    </xf>
    <xf numFmtId="0" fontId="10" fillId="0" borderId="45" xfId="59" applyFont="1" applyFill="1" applyBorder="1" applyAlignment="1" applyProtection="1">
      <alignment vertical="center" wrapText="1"/>
      <protection/>
    </xf>
    <xf numFmtId="164" fontId="10" fillId="0" borderId="45" xfId="59" applyNumberFormat="1" applyFont="1" applyFill="1" applyBorder="1" applyAlignment="1" applyProtection="1">
      <alignment vertical="center"/>
      <protection locked="0"/>
    </xf>
    <xf numFmtId="164" fontId="10" fillId="0" borderId="51" xfId="59" applyNumberFormat="1" applyFont="1" applyFill="1" applyBorder="1" applyAlignment="1" applyProtection="1">
      <alignment vertical="center"/>
      <protection locked="0"/>
    </xf>
    <xf numFmtId="164" fontId="9" fillId="0" borderId="23" xfId="59" applyNumberFormat="1" applyFont="1" applyFill="1" applyBorder="1" applyAlignment="1" applyProtection="1">
      <alignment vertical="center"/>
      <protection/>
    </xf>
    <xf numFmtId="164" fontId="9" fillId="0" borderId="47" xfId="59" applyNumberFormat="1" applyFont="1" applyFill="1" applyBorder="1" applyAlignment="1" applyProtection="1">
      <alignment vertical="center"/>
      <protection/>
    </xf>
    <xf numFmtId="164" fontId="9" fillId="0" borderId="32" xfId="59" applyNumberFormat="1" applyFont="1" applyFill="1" applyBorder="1" applyAlignment="1" applyProtection="1">
      <alignment vertical="center"/>
      <protection/>
    </xf>
    <xf numFmtId="164" fontId="9" fillId="0" borderId="58" xfId="59" applyNumberFormat="1" applyFont="1" applyFill="1" applyBorder="1" applyAlignment="1" applyProtection="1">
      <alignment vertical="center"/>
      <protection/>
    </xf>
    <xf numFmtId="164" fontId="4" fillId="0" borderId="23" xfId="59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9" fillId="0" borderId="31" xfId="0" applyNumberFormat="1" applyFont="1" applyFill="1" applyBorder="1" applyAlignment="1" applyProtection="1">
      <alignment horizontal="center" vertical="center" wrapText="1"/>
      <protection/>
    </xf>
    <xf numFmtId="164" fontId="9" fillId="0" borderId="42" xfId="0" applyNumberFormat="1" applyFont="1" applyFill="1" applyBorder="1" applyAlignment="1" applyProtection="1">
      <alignment horizontal="center" vertical="center" wrapText="1"/>
      <protection/>
    </xf>
    <xf numFmtId="164" fontId="9" fillId="0" borderId="62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vertical="center" wrapText="1"/>
      <protection locked="0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49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164" fontId="4" fillId="0" borderId="23" xfId="0" applyNumberFormat="1" applyFont="1" applyFill="1" applyBorder="1" applyAlignment="1" applyProtection="1">
      <alignment vertical="center" wrapText="1"/>
      <protection/>
    </xf>
    <xf numFmtId="164" fontId="4" fillId="33" borderId="23" xfId="0" applyNumberFormat="1" applyFont="1" applyFill="1" applyBorder="1" applyAlignment="1" applyProtection="1">
      <alignment vertical="center" wrapText="1"/>
      <protection/>
    </xf>
    <xf numFmtId="164" fontId="4" fillId="0" borderId="32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0" fontId="19" fillId="0" borderId="0" xfId="64" applyFill="1">
      <alignment/>
      <protection/>
    </xf>
    <xf numFmtId="164" fontId="19" fillId="0" borderId="0" xfId="64" applyNumberFormat="1" applyFill="1" applyAlignment="1">
      <alignment vertical="center"/>
      <protection/>
    </xf>
    <xf numFmtId="164" fontId="9" fillId="0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3" fontId="25" fillId="0" borderId="62" xfId="59" applyNumberFormat="1" applyFont="1" applyFill="1" applyBorder="1" applyAlignment="1" applyProtection="1">
      <alignment horizontal="right" vertical="center"/>
      <protection locked="0"/>
    </xf>
    <xf numFmtId="0" fontId="24" fillId="0" borderId="35" xfId="59" applyFont="1" applyFill="1" applyBorder="1" applyAlignment="1">
      <alignment horizontal="left" vertical="center" indent="5"/>
      <protection/>
    </xf>
    <xf numFmtId="0" fontId="26" fillId="0" borderId="0" xfId="66" applyFill="1">
      <alignment/>
      <protection/>
    </xf>
    <xf numFmtId="0" fontId="12" fillId="0" borderId="24" xfId="66" applyFont="1" applyFill="1" applyBorder="1" applyAlignment="1">
      <alignment horizontal="center" vertical="center"/>
      <protection/>
    </xf>
    <xf numFmtId="0" fontId="12" fillId="0" borderId="22" xfId="66" applyFont="1" applyFill="1" applyBorder="1" applyAlignment="1">
      <alignment horizontal="center" vertical="center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33" fillId="0" borderId="0" xfId="66" applyFont="1" applyFill="1">
      <alignment/>
      <protection/>
    </xf>
    <xf numFmtId="0" fontId="13" fillId="0" borderId="0" xfId="66" applyFont="1" applyFill="1">
      <alignment/>
      <protection/>
    </xf>
    <xf numFmtId="0" fontId="26" fillId="0" borderId="0" xfId="66" applyFont="1" applyFill="1">
      <alignment/>
      <protection/>
    </xf>
    <xf numFmtId="3" fontId="26" fillId="0" borderId="0" xfId="66" applyNumberFormat="1" applyFont="1" applyFill="1" applyAlignment="1">
      <alignment horizontal="center"/>
      <protection/>
    </xf>
    <xf numFmtId="0" fontId="26" fillId="0" borderId="0" xfId="66" applyFont="1" applyFill="1" applyAlignment="1">
      <alignment/>
      <protection/>
    </xf>
    <xf numFmtId="0" fontId="34" fillId="0" borderId="0" xfId="59" applyFont="1" applyAlignment="1" applyProtection="1">
      <alignment horizontal="right"/>
      <protection/>
    </xf>
    <xf numFmtId="0" fontId="0" fillId="0" borderId="0" xfId="59" applyProtection="1">
      <alignment/>
      <protection/>
    </xf>
    <xf numFmtId="0" fontId="36" fillId="0" borderId="0" xfId="59" applyFont="1" applyAlignment="1" applyProtection="1">
      <alignment horizontal="center"/>
      <protection/>
    </xf>
    <xf numFmtId="0" fontId="37" fillId="0" borderId="22" xfId="59" applyFont="1" applyBorder="1" applyAlignment="1" applyProtection="1">
      <alignment horizontal="center" vertical="center" wrapText="1"/>
      <protection/>
    </xf>
    <xf numFmtId="0" fontId="36" fillId="0" borderId="23" xfId="59" applyFont="1" applyBorder="1" applyAlignment="1" applyProtection="1">
      <alignment horizontal="center" vertical="center" wrapText="1"/>
      <protection/>
    </xf>
    <xf numFmtId="0" fontId="36" fillId="0" borderId="32" xfId="59" applyFont="1" applyBorder="1" applyAlignment="1" applyProtection="1">
      <alignment horizontal="center" vertical="center" wrapText="1"/>
      <protection/>
    </xf>
    <xf numFmtId="0" fontId="36" fillId="0" borderId="18" xfId="59" applyFont="1" applyBorder="1" applyAlignment="1" applyProtection="1">
      <alignment horizontal="center" vertical="top" wrapText="1"/>
      <protection/>
    </xf>
    <xf numFmtId="0" fontId="38" fillId="0" borderId="12" xfId="59" applyFont="1" applyBorder="1" applyAlignment="1" applyProtection="1">
      <alignment horizontal="left" vertical="top" wrapText="1"/>
      <protection locked="0"/>
    </xf>
    <xf numFmtId="9" fontId="38" fillId="0" borderId="12" xfId="74" applyFont="1" applyBorder="1" applyAlignment="1" applyProtection="1">
      <alignment horizontal="center" vertical="center" wrapText="1"/>
      <protection locked="0"/>
    </xf>
    <xf numFmtId="166" fontId="38" fillId="0" borderId="12" xfId="42" applyNumberFormat="1" applyFont="1" applyBorder="1" applyAlignment="1" applyProtection="1">
      <alignment horizontal="center" vertical="center" wrapText="1"/>
      <protection locked="0"/>
    </xf>
    <xf numFmtId="166" fontId="38" fillId="0" borderId="33" xfId="42" applyNumberFormat="1" applyFont="1" applyBorder="1" applyAlignment="1" applyProtection="1">
      <alignment horizontal="center" vertical="top" wrapText="1"/>
      <protection locked="0"/>
    </xf>
    <xf numFmtId="0" fontId="36" fillId="0" borderId="17" xfId="59" applyFont="1" applyBorder="1" applyAlignment="1" applyProtection="1">
      <alignment horizontal="center" vertical="top" wrapText="1"/>
      <protection/>
    </xf>
    <xf numFmtId="0" fontId="38" fillId="0" borderId="11" xfId="59" applyFont="1" applyBorder="1" applyAlignment="1" applyProtection="1">
      <alignment horizontal="left" vertical="top" wrapText="1"/>
      <protection locked="0"/>
    </xf>
    <xf numFmtId="9" fontId="38" fillId="0" borderId="11" xfId="74" applyFont="1" applyBorder="1" applyAlignment="1" applyProtection="1">
      <alignment horizontal="center" vertical="center" wrapText="1"/>
      <protection locked="0"/>
    </xf>
    <xf numFmtId="166" fontId="38" fillId="0" borderId="11" xfId="42" applyNumberFormat="1" applyFont="1" applyBorder="1" applyAlignment="1" applyProtection="1">
      <alignment horizontal="center" vertical="center" wrapText="1"/>
      <protection locked="0"/>
    </xf>
    <xf numFmtId="166" fontId="38" fillId="0" borderId="26" xfId="42" applyNumberFormat="1" applyFont="1" applyBorder="1" applyAlignment="1" applyProtection="1">
      <alignment horizontal="center" vertical="top" wrapText="1"/>
      <protection locked="0"/>
    </xf>
    <xf numFmtId="0" fontId="36" fillId="0" borderId="19" xfId="59" applyFont="1" applyBorder="1" applyAlignment="1" applyProtection="1">
      <alignment horizontal="center" vertical="top" wrapText="1"/>
      <protection/>
    </xf>
    <xf numFmtId="0" fontId="38" fillId="0" borderId="15" xfId="59" applyFont="1" applyBorder="1" applyAlignment="1" applyProtection="1">
      <alignment horizontal="left" vertical="top" wrapText="1"/>
      <protection locked="0"/>
    </xf>
    <xf numFmtId="9" fontId="38" fillId="0" borderId="15" xfId="74" applyFont="1" applyBorder="1" applyAlignment="1" applyProtection="1">
      <alignment horizontal="center" vertical="center" wrapText="1"/>
      <protection locked="0"/>
    </xf>
    <xf numFmtId="166" fontId="38" fillId="0" borderId="15" xfId="42" applyNumberFormat="1" applyFont="1" applyBorder="1" applyAlignment="1" applyProtection="1">
      <alignment horizontal="center" vertical="center" wrapText="1"/>
      <protection locked="0"/>
    </xf>
    <xf numFmtId="166" fontId="38" fillId="0" borderId="34" xfId="42" applyNumberFormat="1" applyFont="1" applyBorder="1" applyAlignment="1" applyProtection="1">
      <alignment horizontal="center" vertical="top" wrapText="1"/>
      <protection locked="0"/>
    </xf>
    <xf numFmtId="0" fontId="36" fillId="34" borderId="23" xfId="59" applyFont="1" applyFill="1" applyBorder="1" applyAlignment="1" applyProtection="1">
      <alignment horizontal="center" vertical="top" wrapText="1"/>
      <protection/>
    </xf>
    <xf numFmtId="166" fontId="38" fillId="0" borderId="23" xfId="42" applyNumberFormat="1" applyFont="1" applyBorder="1" applyAlignment="1" applyProtection="1">
      <alignment horizontal="center" vertical="center" wrapText="1"/>
      <protection/>
    </xf>
    <xf numFmtId="166" fontId="38" fillId="0" borderId="32" xfId="42" applyNumberFormat="1" applyFont="1" applyBorder="1" applyAlignment="1" applyProtection="1">
      <alignment horizontal="center" vertical="top" wrapText="1"/>
      <protection/>
    </xf>
    <xf numFmtId="0" fontId="84" fillId="0" borderId="45" xfId="62" applyFont="1" applyFill="1" applyBorder="1" applyAlignment="1">
      <alignment horizontal="left" vertical="center" indent="1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21" xfId="59" applyFont="1" applyFill="1" applyBorder="1" applyAlignment="1">
      <alignment horizontal="center" vertical="center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73" fontId="25" fillId="0" borderId="58" xfId="62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>
      <alignment/>
      <protection/>
    </xf>
    <xf numFmtId="0" fontId="27" fillId="0" borderId="11" xfId="61" applyFont="1" applyFill="1" applyBorder="1" applyAlignment="1">
      <alignment horizontal="center" vertical="center" wrapText="1"/>
      <protection/>
    </xf>
    <xf numFmtId="0" fontId="39" fillId="0" borderId="11" xfId="60" applyFont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0" fontId="39" fillId="0" borderId="18" xfId="60" applyFont="1" applyBorder="1" applyAlignment="1">
      <alignment horizontal="center" vertical="top" wrapText="1"/>
      <protection/>
    </xf>
    <xf numFmtId="0" fontId="39" fillId="0" borderId="12" xfId="60" applyFont="1" applyBorder="1" applyAlignment="1">
      <alignment horizontal="left" vertical="top" wrapText="1"/>
      <protection/>
    </xf>
    <xf numFmtId="166" fontId="39" fillId="0" borderId="12" xfId="40" applyNumberFormat="1" applyFont="1" applyBorder="1" applyAlignment="1">
      <alignment horizontal="right" vertical="top" wrapText="1"/>
    </xf>
    <xf numFmtId="166" fontId="39" fillId="0" borderId="33" xfId="40" applyNumberFormat="1" applyFont="1" applyBorder="1" applyAlignment="1">
      <alignment horizontal="right" vertical="top" wrapText="1"/>
    </xf>
    <xf numFmtId="0" fontId="39" fillId="0" borderId="17" xfId="60" applyFont="1" applyBorder="1" applyAlignment="1">
      <alignment horizontal="center" vertical="top" wrapText="1"/>
      <protection/>
    </xf>
    <xf numFmtId="166" fontId="39" fillId="0" borderId="11" xfId="40" applyNumberFormat="1" applyFont="1" applyBorder="1" applyAlignment="1">
      <alignment horizontal="right" vertical="top" wrapText="1"/>
    </xf>
    <xf numFmtId="166" fontId="39" fillId="0" borderId="26" xfId="40" applyNumberFormat="1" applyFont="1" applyBorder="1" applyAlignment="1">
      <alignment horizontal="right" vertical="top" wrapText="1"/>
    </xf>
    <xf numFmtId="0" fontId="39" fillId="0" borderId="19" xfId="60" applyFont="1" applyBorder="1" applyAlignment="1">
      <alignment horizontal="center" vertical="top" wrapText="1"/>
      <protection/>
    </xf>
    <xf numFmtId="0" fontId="39" fillId="0" borderId="15" xfId="60" applyFont="1" applyBorder="1" applyAlignment="1">
      <alignment horizontal="left" vertical="top" wrapText="1"/>
      <protection/>
    </xf>
    <xf numFmtId="166" fontId="39" fillId="0" borderId="15" xfId="40" applyNumberFormat="1" applyFont="1" applyBorder="1" applyAlignment="1">
      <alignment horizontal="right" vertical="top" wrapText="1"/>
    </xf>
    <xf numFmtId="166" fontId="39" fillId="0" borderId="34" xfId="40" applyNumberFormat="1" applyFont="1" applyBorder="1" applyAlignment="1">
      <alignment horizontal="right" vertical="top" wrapText="1"/>
    </xf>
    <xf numFmtId="0" fontId="20" fillId="0" borderId="22" xfId="60" applyFont="1" applyBorder="1" applyAlignment="1">
      <alignment horizontal="center" vertical="top" wrapText="1"/>
      <protection/>
    </xf>
    <xf numFmtId="0" fontId="20" fillId="0" borderId="23" xfId="60" applyFont="1" applyBorder="1" applyAlignment="1">
      <alignment horizontal="left" vertical="top" wrapText="1"/>
      <protection/>
    </xf>
    <xf numFmtId="166" fontId="20" fillId="0" borderId="23" xfId="40" applyNumberFormat="1" applyFont="1" applyBorder="1" applyAlignment="1">
      <alignment horizontal="right" vertical="top" wrapText="1"/>
    </xf>
    <xf numFmtId="166" fontId="20" fillId="0" borderId="32" xfId="40" applyNumberFormat="1" applyFont="1" applyBorder="1" applyAlignment="1">
      <alignment horizontal="right" vertical="top" wrapText="1"/>
    </xf>
    <xf numFmtId="0" fontId="39" fillId="0" borderId="20" xfId="60" applyFont="1" applyBorder="1" applyAlignment="1">
      <alignment horizontal="center" vertical="top" wrapText="1"/>
      <protection/>
    </xf>
    <xf numFmtId="0" fontId="39" fillId="0" borderId="21" xfId="60" applyFont="1" applyBorder="1" applyAlignment="1">
      <alignment horizontal="center" vertical="top" wrapText="1"/>
      <protection/>
    </xf>
    <xf numFmtId="0" fontId="39" fillId="0" borderId="20" xfId="60" applyFont="1" applyFill="1" applyBorder="1" applyAlignment="1">
      <alignment horizontal="center" vertical="top" wrapText="1"/>
      <protection/>
    </xf>
    <xf numFmtId="0" fontId="39" fillId="0" borderId="12" xfId="60" applyFont="1" applyFill="1" applyBorder="1" applyAlignment="1">
      <alignment horizontal="left" vertical="top" wrapText="1"/>
      <protection/>
    </xf>
    <xf numFmtId="166" fontId="39" fillId="0" borderId="12" xfId="40" applyNumberFormat="1" applyFont="1" applyFill="1" applyBorder="1" applyAlignment="1">
      <alignment horizontal="right" vertical="top" wrapText="1"/>
    </xf>
    <xf numFmtId="166" fontId="39" fillId="0" borderId="33" xfId="40" applyNumberFormat="1" applyFont="1" applyFill="1" applyBorder="1" applyAlignment="1">
      <alignment horizontal="right" vertical="top" wrapText="1"/>
    </xf>
    <xf numFmtId="0" fontId="39" fillId="0" borderId="17" xfId="60" applyFont="1" applyFill="1" applyBorder="1" applyAlignment="1">
      <alignment horizontal="center" vertical="top" wrapText="1"/>
      <protection/>
    </xf>
    <xf numFmtId="0" fontId="39" fillId="0" borderId="11" xfId="60" applyFont="1" applyFill="1" applyBorder="1" applyAlignment="1">
      <alignment horizontal="left" vertical="top" wrapText="1"/>
      <protection/>
    </xf>
    <xf numFmtId="166" fontId="39" fillId="0" borderId="11" xfId="40" applyNumberFormat="1" applyFont="1" applyFill="1" applyBorder="1" applyAlignment="1">
      <alignment horizontal="right" vertical="top" wrapText="1"/>
    </xf>
    <xf numFmtId="166" fontId="39" fillId="0" borderId="26" xfId="40" applyNumberFormat="1" applyFont="1" applyFill="1" applyBorder="1" applyAlignment="1">
      <alignment horizontal="right" vertical="top" wrapText="1"/>
    </xf>
    <xf numFmtId="0" fontId="39" fillId="0" borderId="15" xfId="60" applyFont="1" applyFill="1" applyBorder="1" applyAlignment="1">
      <alignment horizontal="left" vertical="top" wrapText="1"/>
      <protection/>
    </xf>
    <xf numFmtId="166" fontId="39" fillId="0" borderId="15" xfId="40" applyNumberFormat="1" applyFont="1" applyFill="1" applyBorder="1" applyAlignment="1">
      <alignment horizontal="right" vertical="top" wrapText="1"/>
    </xf>
    <xf numFmtId="166" fontId="39" fillId="0" borderId="34" xfId="40" applyNumberFormat="1" applyFont="1" applyFill="1" applyBorder="1" applyAlignment="1">
      <alignment horizontal="right" vertical="top" wrapText="1"/>
    </xf>
    <xf numFmtId="0" fontId="39" fillId="0" borderId="19" xfId="60" applyFont="1" applyFill="1" applyBorder="1" applyAlignment="1">
      <alignment horizontal="center" vertical="top" wrapText="1"/>
      <protection/>
    </xf>
    <xf numFmtId="0" fontId="20" fillId="0" borderId="22" xfId="60" applyFont="1" applyFill="1" applyBorder="1" applyAlignment="1">
      <alignment horizontal="center" vertical="top" wrapText="1"/>
      <protection/>
    </xf>
    <xf numFmtId="0" fontId="20" fillId="0" borderId="23" xfId="60" applyFont="1" applyFill="1" applyBorder="1" applyAlignment="1">
      <alignment horizontal="left" vertical="top" wrapText="1"/>
      <protection/>
    </xf>
    <xf numFmtId="166" fontId="20" fillId="0" borderId="23" xfId="40" applyNumberFormat="1" applyFont="1" applyFill="1" applyBorder="1" applyAlignment="1">
      <alignment horizontal="right" vertical="top" wrapText="1"/>
    </xf>
    <xf numFmtId="166" fontId="20" fillId="0" borderId="32" xfId="40" applyNumberFormat="1" applyFont="1" applyFill="1" applyBorder="1" applyAlignment="1">
      <alignment horizontal="right" vertical="top" wrapText="1"/>
    </xf>
    <xf numFmtId="0" fontId="39" fillId="0" borderId="18" xfId="60" applyFont="1" applyFill="1" applyBorder="1" applyAlignment="1">
      <alignment horizontal="center" vertical="top" wrapText="1"/>
      <protection/>
    </xf>
    <xf numFmtId="164" fontId="5" fillId="0" borderId="0" xfId="63" applyNumberFormat="1" applyFill="1" applyProtection="1">
      <alignment/>
      <protection/>
    </xf>
    <xf numFmtId="173" fontId="0" fillId="0" borderId="0" xfId="0" applyNumberFormat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60" applyFont="1" applyBorder="1" applyAlignment="1">
      <alignment horizontal="center" vertical="center"/>
      <protection/>
    </xf>
    <xf numFmtId="0" fontId="26" fillId="0" borderId="11" xfId="60" applyFont="1" applyBorder="1" applyAlignment="1">
      <alignment horizontal="center" vertical="top" wrapText="1"/>
      <protection/>
    </xf>
    <xf numFmtId="0" fontId="26" fillId="0" borderId="11" xfId="60" applyFont="1" applyBorder="1" applyAlignment="1">
      <alignment horizontal="left" vertical="top" wrapText="1"/>
      <protection/>
    </xf>
    <xf numFmtId="3" fontId="26" fillId="0" borderId="11" xfId="60" applyNumberFormat="1" applyFont="1" applyBorder="1" applyAlignment="1">
      <alignment horizontal="right" vertical="top" wrapText="1"/>
      <protection/>
    </xf>
    <xf numFmtId="0" fontId="27" fillId="0" borderId="11" xfId="60" applyFont="1" applyBorder="1" applyAlignment="1">
      <alignment horizontal="center" vertical="top" wrapText="1"/>
      <protection/>
    </xf>
    <xf numFmtId="0" fontId="27" fillId="0" borderId="11" xfId="60" applyFont="1" applyBorder="1" applyAlignment="1">
      <alignment horizontal="left" vertical="top" wrapText="1"/>
      <protection/>
    </xf>
    <xf numFmtId="3" fontId="27" fillId="0" borderId="11" xfId="60" applyNumberFormat="1" applyFont="1" applyBorder="1" applyAlignment="1">
      <alignment horizontal="right" vertical="top" wrapText="1"/>
      <protection/>
    </xf>
    <xf numFmtId="0" fontId="1" fillId="0" borderId="23" xfId="64" applyFont="1" applyFill="1" applyBorder="1" applyAlignment="1">
      <alignment horizontal="left" vertical="center" indent="1"/>
      <protection/>
    </xf>
    <xf numFmtId="0" fontId="1" fillId="0" borderId="47" xfId="64" applyFont="1" applyFill="1" applyBorder="1" applyAlignment="1">
      <alignment horizontal="left" vertical="center" indent="1"/>
      <protection/>
    </xf>
    <xf numFmtId="0" fontId="1" fillId="0" borderId="47" xfId="64" applyFont="1" applyFill="1" applyBorder="1" applyAlignment="1" quotePrefix="1">
      <alignment horizontal="left" vertical="center" indent="1"/>
      <protection/>
    </xf>
    <xf numFmtId="0" fontId="1" fillId="0" borderId="32" xfId="59" applyFont="1" applyBorder="1" applyAlignment="1">
      <alignment horizontal="left" vertical="center" indent="1"/>
      <protection/>
    </xf>
    <xf numFmtId="0" fontId="1" fillId="0" borderId="52" xfId="59" applyFont="1" applyBorder="1" applyAlignment="1">
      <alignment horizontal="left" vertical="center" indent="1"/>
      <protection/>
    </xf>
    <xf numFmtId="0" fontId="22" fillId="0" borderId="23" xfId="64" applyFont="1" applyFill="1" applyBorder="1" applyAlignment="1">
      <alignment horizontal="left" vertical="center" indent="1"/>
      <protection/>
    </xf>
    <xf numFmtId="0" fontId="32" fillId="0" borderId="0" xfId="64" applyFont="1" applyFill="1" applyAlignment="1">
      <alignment horizontal="right"/>
      <protection/>
    </xf>
    <xf numFmtId="0" fontId="3" fillId="0" borderId="50" xfId="64" applyFont="1" applyFill="1" applyBorder="1" applyAlignment="1">
      <alignment horizontal="center" vertical="center" wrapText="1"/>
      <protection/>
    </xf>
    <xf numFmtId="0" fontId="3" fillId="0" borderId="60" xfId="64" applyFont="1" applyFill="1" applyBorder="1" applyAlignment="1">
      <alignment horizontal="center" vertical="center" wrapText="1"/>
      <protection/>
    </xf>
    <xf numFmtId="0" fontId="3" fillId="0" borderId="57" xfId="64" applyFont="1" applyFill="1" applyBorder="1" applyAlignment="1">
      <alignment horizontal="center" vertical="center" wrapText="1"/>
      <protection/>
    </xf>
    <xf numFmtId="37" fontId="3" fillId="0" borderId="22" xfId="64" applyNumberFormat="1" applyFont="1" applyFill="1" applyBorder="1" applyAlignment="1">
      <alignment horizontal="left" vertical="center" indent="1"/>
      <protection/>
    </xf>
    <xf numFmtId="177" fontId="3" fillId="0" borderId="59" xfId="64" applyNumberFormat="1" applyFont="1" applyFill="1" applyBorder="1" applyAlignment="1">
      <alignment horizontal="right" vertical="center"/>
      <protection/>
    </xf>
    <xf numFmtId="177" fontId="3" fillId="0" borderId="36" xfId="64" applyNumberFormat="1" applyFont="1" applyFill="1" applyBorder="1" applyAlignment="1">
      <alignment horizontal="right" vertical="center"/>
      <protection/>
    </xf>
    <xf numFmtId="177" fontId="3" fillId="0" borderId="27" xfId="64" applyNumberFormat="1" applyFont="1" applyFill="1" applyBorder="1" applyAlignment="1">
      <alignment horizontal="right" vertical="center"/>
      <protection/>
    </xf>
    <xf numFmtId="37" fontId="5" fillId="0" borderId="20" xfId="64" applyNumberFormat="1" applyFont="1" applyFill="1" applyBorder="1" applyAlignment="1">
      <alignment horizontal="left" indent="1"/>
      <protection/>
    </xf>
    <xf numFmtId="0" fontId="5" fillId="0" borderId="50" xfId="64" applyFont="1" applyFill="1" applyBorder="1" applyAlignment="1">
      <alignment horizontal="left" indent="3"/>
      <protection/>
    </xf>
    <xf numFmtId="177" fontId="5" fillId="0" borderId="60" xfId="64" applyNumberFormat="1" applyFont="1" applyFill="1" applyBorder="1">
      <alignment/>
      <protection/>
    </xf>
    <xf numFmtId="177" fontId="5" fillId="0" borderId="60" xfId="42" applyNumberFormat="1" applyFont="1" applyFill="1" applyBorder="1" applyAlignment="1" applyProtection="1">
      <alignment vertical="center"/>
      <protection locked="0"/>
    </xf>
    <xf numFmtId="177" fontId="5" fillId="0" borderId="57" xfId="64" applyNumberFormat="1" applyFont="1" applyFill="1" applyBorder="1">
      <alignment/>
      <protection/>
    </xf>
    <xf numFmtId="37" fontId="5" fillId="0" borderId="17" xfId="64" applyNumberFormat="1" applyFont="1" applyFill="1" applyBorder="1" applyAlignment="1">
      <alignment horizontal="left" indent="1"/>
      <protection/>
    </xf>
    <xf numFmtId="0" fontId="5" fillId="0" borderId="35" xfId="64" applyFont="1" applyFill="1" applyBorder="1" applyAlignment="1">
      <alignment horizontal="left" indent="3"/>
      <protection/>
    </xf>
    <xf numFmtId="177" fontId="5" fillId="0" borderId="38" xfId="64" applyNumberFormat="1" applyFont="1" applyFill="1" applyBorder="1">
      <alignment/>
      <protection/>
    </xf>
    <xf numFmtId="177" fontId="5" fillId="0" borderId="38" xfId="42" applyNumberFormat="1" applyFont="1" applyFill="1" applyBorder="1" applyAlignment="1" applyProtection="1">
      <alignment vertical="center"/>
      <protection locked="0"/>
    </xf>
    <xf numFmtId="177" fontId="5" fillId="0" borderId="28" xfId="64" applyNumberFormat="1" applyFont="1" applyFill="1" applyBorder="1">
      <alignment/>
      <protection/>
    </xf>
    <xf numFmtId="177" fontId="5" fillId="0" borderId="38" xfId="64" applyNumberFormat="1" applyFont="1" applyFill="1" applyBorder="1" applyAlignment="1" applyProtection="1">
      <alignment vertical="center"/>
      <protection locked="0"/>
    </xf>
    <xf numFmtId="37" fontId="5" fillId="0" borderId="19" xfId="64" applyNumberFormat="1" applyFont="1" applyFill="1" applyBorder="1" applyAlignment="1">
      <alignment horizontal="left" indent="1"/>
      <protection/>
    </xf>
    <xf numFmtId="0" fontId="5" fillId="0" borderId="15" xfId="64" applyFont="1" applyFill="1" applyBorder="1" applyAlignment="1">
      <alignment horizontal="left" indent="3"/>
      <protection/>
    </xf>
    <xf numFmtId="177" fontId="5" fillId="0" borderId="64" xfId="64" applyNumberFormat="1" applyFont="1" applyFill="1" applyBorder="1" applyProtection="1">
      <alignment/>
      <protection locked="0"/>
    </xf>
    <xf numFmtId="177" fontId="5" fillId="0" borderId="65" xfId="64" applyNumberFormat="1" applyFont="1" applyFill="1" applyBorder="1" applyAlignment="1" applyProtection="1">
      <alignment vertical="center"/>
      <protection locked="0"/>
    </xf>
    <xf numFmtId="177" fontId="5" fillId="0" borderId="66" xfId="64" applyNumberFormat="1" applyFont="1" applyFill="1" applyBorder="1">
      <alignment/>
      <protection/>
    </xf>
    <xf numFmtId="37" fontId="5" fillId="0" borderId="22" xfId="64" applyNumberFormat="1" applyFont="1" applyFill="1" applyBorder="1" applyAlignment="1">
      <alignment horizontal="left" indent="1"/>
      <protection/>
    </xf>
    <xf numFmtId="177" fontId="3" fillId="0" borderId="36" xfId="64" applyNumberFormat="1" applyFont="1" applyFill="1" applyBorder="1" applyProtection="1">
      <alignment/>
      <protection locked="0"/>
    </xf>
    <xf numFmtId="37" fontId="5" fillId="0" borderId="18" xfId="64" applyNumberFormat="1" applyFont="1" applyFill="1" applyBorder="1" applyAlignment="1">
      <alignment horizontal="left" indent="1"/>
      <protection/>
    </xf>
    <xf numFmtId="0" fontId="5" fillId="0" borderId="48" xfId="64" applyFont="1" applyFill="1" applyBorder="1" applyAlignment="1">
      <alignment horizontal="left" indent="3"/>
      <protection/>
    </xf>
    <xf numFmtId="177" fontId="5" fillId="0" borderId="37" xfId="64" applyNumberFormat="1" applyFont="1" applyFill="1" applyBorder="1" applyProtection="1">
      <alignment/>
      <protection locked="0"/>
    </xf>
    <xf numFmtId="177" fontId="5" fillId="0" borderId="67" xfId="64" applyNumberFormat="1" applyFont="1" applyFill="1" applyBorder="1" applyAlignment="1" applyProtection="1">
      <alignment vertical="center"/>
      <protection locked="0"/>
    </xf>
    <xf numFmtId="177" fontId="5" fillId="0" borderId="37" xfId="64" applyNumberFormat="1" applyFont="1" applyFill="1" applyBorder="1">
      <alignment/>
      <protection/>
    </xf>
    <xf numFmtId="0" fontId="5" fillId="0" borderId="49" xfId="64" applyFont="1" applyFill="1" applyBorder="1" applyAlignment="1">
      <alignment horizontal="left" indent="3"/>
      <protection/>
    </xf>
    <xf numFmtId="177" fontId="5" fillId="0" borderId="65" xfId="64" applyNumberFormat="1" applyFont="1" applyFill="1" applyBorder="1" applyProtection="1">
      <alignment/>
      <protection locked="0"/>
    </xf>
    <xf numFmtId="177" fontId="5" fillId="0" borderId="54" xfId="64" applyNumberFormat="1" applyFont="1" applyFill="1" applyBorder="1" applyAlignment="1" applyProtection="1">
      <alignment vertical="center"/>
      <protection locked="0"/>
    </xf>
    <xf numFmtId="177" fontId="5" fillId="0" borderId="65" xfId="64" applyNumberFormat="1" applyFont="1" applyFill="1" applyBorder="1">
      <alignment/>
      <protection/>
    </xf>
    <xf numFmtId="177" fontId="3" fillId="0" borderId="55" xfId="64" applyNumberFormat="1" applyFont="1" applyFill="1" applyBorder="1" applyAlignment="1" applyProtection="1">
      <alignment vertical="center"/>
      <protection locked="0"/>
    </xf>
    <xf numFmtId="177" fontId="3" fillId="0" borderId="36" xfId="64" applyNumberFormat="1" applyFont="1" applyFill="1" applyBorder="1">
      <alignment/>
      <protection/>
    </xf>
    <xf numFmtId="177" fontId="3" fillId="0" borderId="59" xfId="64" applyNumberFormat="1" applyFont="1" applyFill="1" applyBorder="1" applyAlignment="1">
      <alignment vertical="center"/>
      <protection/>
    </xf>
    <xf numFmtId="177" fontId="3" fillId="0" borderId="3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left" indent="3"/>
      <protection/>
    </xf>
    <xf numFmtId="177" fontId="5" fillId="0" borderId="68" xfId="64" applyNumberFormat="1" applyFont="1" applyFill="1" applyBorder="1" applyProtection="1">
      <alignment/>
      <protection locked="0"/>
    </xf>
    <xf numFmtId="177" fontId="5" fillId="0" borderId="60" xfId="64" applyNumberFormat="1" applyFont="1" applyFill="1" applyBorder="1" applyAlignment="1" applyProtection="1">
      <alignment vertical="center"/>
      <protection locked="0"/>
    </xf>
    <xf numFmtId="177" fontId="5" fillId="0" borderId="69" xfId="64" applyNumberFormat="1" applyFont="1" applyFill="1" applyBorder="1" applyProtection="1">
      <alignment/>
      <protection locked="0"/>
    </xf>
    <xf numFmtId="177" fontId="5" fillId="0" borderId="30" xfId="64" applyNumberFormat="1" applyFont="1" applyFill="1" applyBorder="1">
      <alignment/>
      <protection/>
    </xf>
    <xf numFmtId="37" fontId="5" fillId="0" borderId="22" xfId="64" applyNumberFormat="1" applyFont="1" applyFill="1" applyBorder="1" applyAlignment="1">
      <alignment horizontal="left" wrapText="1" indent="1"/>
      <protection/>
    </xf>
    <xf numFmtId="177" fontId="3" fillId="0" borderId="59" xfId="64" applyNumberFormat="1" applyFont="1" applyFill="1" applyBorder="1" applyProtection="1">
      <alignment/>
      <protection locked="0"/>
    </xf>
    <xf numFmtId="177" fontId="3" fillId="0" borderId="36" xfId="64" applyNumberFormat="1" applyFont="1" applyFill="1" applyBorder="1" applyAlignment="1" applyProtection="1">
      <alignment vertical="center"/>
      <protection locked="0"/>
    </xf>
    <xf numFmtId="177" fontId="3" fillId="0" borderId="27" xfId="64" applyNumberFormat="1" applyFont="1" applyFill="1" applyBorder="1">
      <alignment/>
      <protection/>
    </xf>
    <xf numFmtId="0" fontId="3" fillId="0" borderId="22" xfId="64" applyFont="1" applyFill="1" applyBorder="1" applyAlignment="1">
      <alignment horizontal="left" vertical="center" indent="1"/>
      <protection/>
    </xf>
    <xf numFmtId="0" fontId="5" fillId="0" borderId="17" xfId="64" applyFont="1" applyFill="1" applyBorder="1" applyAlignment="1">
      <alignment horizontal="left" indent="1"/>
      <protection/>
    </xf>
    <xf numFmtId="0" fontId="5" fillId="0" borderId="43" xfId="64" applyFont="1" applyFill="1" applyBorder="1" applyAlignment="1">
      <alignment horizontal="left" indent="3"/>
      <protection/>
    </xf>
    <xf numFmtId="177" fontId="5" fillId="0" borderId="70" xfId="64" applyNumberFormat="1" applyFont="1" applyFill="1" applyBorder="1" applyProtection="1">
      <alignment/>
      <protection locked="0"/>
    </xf>
    <xf numFmtId="177" fontId="5" fillId="0" borderId="71" xfId="64" applyNumberFormat="1" applyFont="1" applyFill="1" applyBorder="1" applyAlignment="1" applyProtection="1">
      <alignment vertical="center"/>
      <protection locked="0"/>
    </xf>
    <xf numFmtId="177" fontId="5" fillId="0" borderId="71" xfId="64" applyNumberFormat="1" applyFont="1" applyFill="1" applyBorder="1">
      <alignment/>
      <protection/>
    </xf>
    <xf numFmtId="0" fontId="5" fillId="0" borderId="19" xfId="64" applyFont="1" applyFill="1" applyBorder="1" applyAlignment="1">
      <alignment horizontal="left" indent="1"/>
      <protection/>
    </xf>
    <xf numFmtId="0" fontId="3" fillId="0" borderId="22" xfId="64" applyFont="1" applyFill="1" applyBorder="1" applyAlignment="1">
      <alignment horizontal="left" indent="1"/>
      <protection/>
    </xf>
    <xf numFmtId="0" fontId="3" fillId="0" borderId="18" xfId="64" applyFont="1" applyFill="1" applyBorder="1" applyAlignment="1">
      <alignment horizontal="left" indent="1"/>
      <protection/>
    </xf>
    <xf numFmtId="177" fontId="3" fillId="0" borderId="72" xfId="64" applyNumberFormat="1" applyFont="1" applyFill="1" applyBorder="1" applyProtection="1">
      <alignment/>
      <protection locked="0"/>
    </xf>
    <xf numFmtId="177" fontId="3" fillId="0" borderId="37" xfId="64" applyNumberFormat="1" applyFont="1" applyFill="1" applyBorder="1" applyAlignment="1" applyProtection="1">
      <alignment vertical="center"/>
      <protection locked="0"/>
    </xf>
    <xf numFmtId="177" fontId="3" fillId="0" borderId="37" xfId="64" applyNumberFormat="1" applyFont="1" applyFill="1" applyBorder="1">
      <alignment/>
      <protection/>
    </xf>
    <xf numFmtId="0" fontId="20" fillId="0" borderId="20" xfId="66" applyFont="1" applyFill="1" applyBorder="1" applyAlignment="1" applyProtection="1">
      <alignment vertical="center" wrapText="1"/>
      <protection/>
    </xf>
    <xf numFmtId="0" fontId="20" fillId="0" borderId="17" xfId="66" applyFont="1" applyFill="1" applyBorder="1" applyAlignment="1" applyProtection="1">
      <alignment vertical="center" wrapText="1"/>
      <protection/>
    </xf>
    <xf numFmtId="0" fontId="40" fillId="0" borderId="21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vertical="center" wrapText="1"/>
      <protection/>
    </xf>
    <xf numFmtId="0" fontId="30" fillId="0" borderId="17" xfId="66" applyFont="1" applyFill="1" applyBorder="1" applyAlignment="1" applyProtection="1">
      <alignment vertical="center" wrapText="1"/>
      <protection/>
    </xf>
    <xf numFmtId="0" fontId="41" fillId="0" borderId="17" xfId="66" applyFont="1" applyFill="1" applyBorder="1" applyAlignment="1" applyProtection="1">
      <alignment horizontal="left" vertical="center" wrapText="1" indent="1"/>
      <protection/>
    </xf>
    <xf numFmtId="0" fontId="30" fillId="0" borderId="21" xfId="66" applyFont="1" applyFill="1" applyBorder="1" applyAlignment="1" applyProtection="1">
      <alignment vertical="center" wrapText="1"/>
      <protection/>
    </xf>
    <xf numFmtId="0" fontId="43" fillId="0" borderId="45" xfId="66" applyFont="1" applyFill="1" applyBorder="1" applyAlignment="1" applyProtection="1">
      <alignment horizontal="center" vertical="center" wrapText="1"/>
      <protection/>
    </xf>
    <xf numFmtId="0" fontId="43" fillId="0" borderId="58" xfId="66" applyFont="1" applyFill="1" applyBorder="1" applyAlignment="1" applyProtection="1">
      <alignment horizontal="center" vertical="center" wrapText="1"/>
      <protection/>
    </xf>
    <xf numFmtId="174" fontId="5" fillId="0" borderId="13" xfId="65" applyNumberFormat="1" applyFont="1" applyFill="1" applyBorder="1" applyAlignment="1" applyProtection="1">
      <alignment horizontal="center" vertical="center"/>
      <protection/>
    </xf>
    <xf numFmtId="175" fontId="27" fillId="0" borderId="13" xfId="66" applyNumberFormat="1" applyFont="1" applyFill="1" applyBorder="1" applyAlignment="1" applyProtection="1">
      <alignment horizontal="right" vertical="center" wrapText="1"/>
      <protection locked="0"/>
    </xf>
    <xf numFmtId="175" fontId="27" fillId="0" borderId="41" xfId="66" applyNumberFormat="1" applyFont="1" applyFill="1" applyBorder="1" applyAlignment="1" applyProtection="1">
      <alignment horizontal="right" vertical="center" wrapText="1"/>
      <protection locked="0"/>
    </xf>
    <xf numFmtId="174" fontId="5" fillId="0" borderId="11" xfId="65" applyNumberFormat="1" applyFont="1" applyFill="1" applyBorder="1" applyAlignment="1" applyProtection="1">
      <alignment horizontal="center" vertical="center"/>
      <protection/>
    </xf>
    <xf numFmtId="175" fontId="27" fillId="0" borderId="11" xfId="66" applyNumberFormat="1" applyFont="1" applyFill="1" applyBorder="1" applyAlignment="1" applyProtection="1">
      <alignment horizontal="right" vertical="center" wrapText="1"/>
      <protection/>
    </xf>
    <xf numFmtId="175" fontId="43" fillId="0" borderId="11" xfId="66" applyNumberFormat="1" applyFont="1" applyFill="1" applyBorder="1" applyAlignment="1" applyProtection="1">
      <alignment horizontal="right" vertical="center" wrapText="1"/>
      <protection locked="0"/>
    </xf>
    <xf numFmtId="175" fontId="43" fillId="0" borderId="26" xfId="66" applyNumberFormat="1" applyFont="1" applyFill="1" applyBorder="1" applyAlignment="1" applyProtection="1">
      <alignment horizontal="right" vertical="center" wrapText="1"/>
      <protection locked="0"/>
    </xf>
    <xf numFmtId="175" fontId="26" fillId="0" borderId="11" xfId="66" applyNumberFormat="1" applyFont="1" applyFill="1" applyBorder="1" applyAlignment="1" applyProtection="1">
      <alignment horizontal="right" vertical="center" wrapText="1"/>
      <protection locked="0"/>
    </xf>
    <xf numFmtId="175" fontId="26" fillId="0" borderId="26" xfId="66" applyNumberFormat="1" applyFont="1" applyFill="1" applyBorder="1" applyAlignment="1" applyProtection="1">
      <alignment horizontal="right" vertical="center" wrapText="1"/>
      <protection locked="0"/>
    </xf>
    <xf numFmtId="175" fontId="26" fillId="0" borderId="11" xfId="66" applyNumberFormat="1" applyFont="1" applyFill="1" applyBorder="1" applyAlignment="1" applyProtection="1">
      <alignment horizontal="right" vertical="center" wrapText="1"/>
      <protection/>
    </xf>
    <xf numFmtId="175" fontId="26" fillId="0" borderId="26" xfId="66" applyNumberFormat="1" applyFont="1" applyFill="1" applyBorder="1" applyAlignment="1" applyProtection="1">
      <alignment horizontal="right" vertical="center" wrapText="1"/>
      <protection/>
    </xf>
    <xf numFmtId="174" fontId="5" fillId="0" borderId="14" xfId="65" applyNumberFormat="1" applyFont="1" applyFill="1" applyBorder="1" applyAlignment="1" applyProtection="1">
      <alignment horizontal="center" vertical="center"/>
      <protection/>
    </xf>
    <xf numFmtId="174" fontId="5" fillId="0" borderId="45" xfId="65" applyNumberFormat="1" applyFont="1" applyFill="1" applyBorder="1" applyAlignment="1" applyProtection="1">
      <alignment horizontal="center" vertical="center"/>
      <protection/>
    </xf>
    <xf numFmtId="175" fontId="27" fillId="0" borderId="45" xfId="66" applyNumberFormat="1" applyFont="1" applyFill="1" applyBorder="1" applyAlignment="1" applyProtection="1">
      <alignment horizontal="right" vertical="center" wrapText="1"/>
      <protection/>
    </xf>
    <xf numFmtId="175" fontId="27" fillId="0" borderId="58" xfId="66" applyNumberFormat="1" applyFont="1" applyFill="1" applyBorder="1" applyAlignment="1" applyProtection="1">
      <alignment horizontal="right" vertical="center" wrapText="1"/>
      <protection/>
    </xf>
    <xf numFmtId="0" fontId="42" fillId="0" borderId="0" xfId="66" applyFont="1" applyFill="1" applyProtection="1">
      <alignment/>
      <protection/>
    </xf>
    <xf numFmtId="175" fontId="27" fillId="0" borderId="26" xfId="66" applyNumberFormat="1" applyFont="1" applyFill="1" applyBorder="1" applyAlignment="1" applyProtection="1">
      <alignment horizontal="right" vertical="center" wrapText="1"/>
      <protection/>
    </xf>
    <xf numFmtId="0" fontId="1" fillId="0" borderId="21" xfId="65" applyFont="1" applyFill="1" applyBorder="1" applyAlignment="1" applyProtection="1">
      <alignment horizontal="left" vertical="center" wrapText="1"/>
      <protection/>
    </xf>
    <xf numFmtId="49" fontId="3" fillId="0" borderId="45" xfId="65" applyNumberFormat="1" applyFont="1" applyFill="1" applyBorder="1" applyAlignment="1" applyProtection="1">
      <alignment horizontal="center" vertical="center"/>
      <protection/>
    </xf>
    <xf numFmtId="49" fontId="3" fillId="0" borderId="51" xfId="65" applyNumberFormat="1" applyFont="1" applyFill="1" applyBorder="1" applyAlignment="1" applyProtection="1">
      <alignment horizontal="center" vertical="center"/>
      <protection/>
    </xf>
    <xf numFmtId="49" fontId="3" fillId="0" borderId="58" xfId="65" applyNumberFormat="1" applyFont="1" applyFill="1" applyBorder="1" applyAlignment="1" applyProtection="1">
      <alignment horizontal="center" vertical="center"/>
      <protection/>
    </xf>
    <xf numFmtId="176" fontId="5" fillId="0" borderId="13" xfId="65" applyNumberFormat="1" applyFont="1" applyFill="1" applyBorder="1" applyAlignment="1" applyProtection="1">
      <alignment vertical="center"/>
      <protection locked="0"/>
    </xf>
    <xf numFmtId="176" fontId="5" fillId="0" borderId="12" xfId="65" applyNumberFormat="1" applyFont="1" applyFill="1" applyBorder="1" applyAlignment="1" applyProtection="1">
      <alignment vertical="center"/>
      <protection locked="0"/>
    </xf>
    <xf numFmtId="176" fontId="5" fillId="0" borderId="29" xfId="65" applyNumberFormat="1" applyFont="1" applyFill="1" applyBorder="1" applyAlignment="1" applyProtection="1">
      <alignment vertical="center"/>
      <protection locked="0"/>
    </xf>
    <xf numFmtId="176" fontId="5" fillId="0" borderId="11" xfId="65" applyNumberFormat="1" applyFont="1" applyFill="1" applyBorder="1" applyAlignment="1" applyProtection="1">
      <alignment vertical="center"/>
      <protection locked="0"/>
    </xf>
    <xf numFmtId="176" fontId="5" fillId="0" borderId="28" xfId="65" applyNumberFormat="1" applyFont="1" applyFill="1" applyBorder="1" applyAlignment="1" applyProtection="1">
      <alignment vertical="center"/>
      <protection locked="0"/>
    </xf>
    <xf numFmtId="176" fontId="3" fillId="0" borderId="11" xfId="65" applyNumberFormat="1" applyFont="1" applyFill="1" applyBorder="1" applyAlignment="1" applyProtection="1">
      <alignment vertical="center"/>
      <protection/>
    </xf>
    <xf numFmtId="176" fontId="3" fillId="0" borderId="26" xfId="65" applyNumberFormat="1" applyFont="1" applyFill="1" applyBorder="1" applyAlignment="1" applyProtection="1">
      <alignment vertical="center"/>
      <protection/>
    </xf>
    <xf numFmtId="176" fontId="5" fillId="0" borderId="11" xfId="65" applyNumberFormat="1" applyFont="1" applyFill="1" applyBorder="1" applyAlignment="1" applyProtection="1">
      <alignment vertical="center"/>
      <protection locked="0"/>
    </xf>
    <xf numFmtId="176" fontId="5" fillId="0" borderId="26" xfId="65" applyNumberFormat="1" applyFont="1" applyFill="1" applyBorder="1" applyAlignment="1" applyProtection="1">
      <alignment vertical="center"/>
      <protection locked="0"/>
    </xf>
    <xf numFmtId="176" fontId="3" fillId="0" borderId="28" xfId="65" applyNumberFormat="1" applyFont="1" applyFill="1" applyBorder="1" applyAlignment="1" applyProtection="1">
      <alignment vertical="center"/>
      <protection/>
    </xf>
    <xf numFmtId="176" fontId="3" fillId="0" borderId="11" xfId="65" applyNumberFormat="1" applyFont="1" applyFill="1" applyBorder="1" applyAlignment="1" applyProtection="1">
      <alignment vertical="center"/>
      <protection locked="0"/>
    </xf>
    <xf numFmtId="176" fontId="3" fillId="0" borderId="28" xfId="65" applyNumberFormat="1" applyFont="1" applyFill="1" applyBorder="1" applyAlignment="1" applyProtection="1">
      <alignment vertical="center"/>
      <protection locked="0"/>
    </xf>
    <xf numFmtId="176" fontId="3" fillId="0" borderId="45" xfId="65" applyNumberFormat="1" applyFont="1" applyFill="1" applyBorder="1" applyAlignment="1" applyProtection="1">
      <alignment vertical="center"/>
      <protection/>
    </xf>
    <xf numFmtId="176" fontId="3" fillId="0" borderId="58" xfId="65" applyNumberFormat="1" applyFont="1" applyFill="1" applyBorder="1" applyAlignment="1" applyProtection="1">
      <alignment vertical="center"/>
      <protection/>
    </xf>
    <xf numFmtId="0" fontId="39" fillId="0" borderId="17" xfId="66" applyFont="1" applyFill="1" applyBorder="1" applyProtection="1">
      <alignment/>
      <protection locked="0"/>
    </xf>
    <xf numFmtId="0" fontId="39" fillId="0" borderId="12" xfId="66" applyFont="1" applyFill="1" applyBorder="1" applyAlignment="1">
      <alignment horizontal="right" indent="1"/>
      <protection/>
    </xf>
    <xf numFmtId="0" fontId="39" fillId="0" borderId="11" xfId="66" applyFont="1" applyFill="1" applyBorder="1" applyAlignment="1">
      <alignment horizontal="right" indent="1"/>
      <protection/>
    </xf>
    <xf numFmtId="0" fontId="39" fillId="0" borderId="19" xfId="66" applyFont="1" applyFill="1" applyBorder="1" applyProtection="1">
      <alignment/>
      <protection locked="0"/>
    </xf>
    <xf numFmtId="0" fontId="39" fillId="0" borderId="15" xfId="66" applyFont="1" applyFill="1" applyBorder="1" applyAlignment="1">
      <alignment horizontal="right" indent="1"/>
      <protection/>
    </xf>
    <xf numFmtId="0" fontId="20" fillId="0" borderId="22" xfId="66" applyFont="1" applyFill="1" applyBorder="1" applyProtection="1">
      <alignment/>
      <protection locked="0"/>
    </xf>
    <xf numFmtId="0" fontId="39" fillId="0" borderId="23" xfId="66" applyFont="1" applyFill="1" applyBorder="1" applyAlignment="1">
      <alignment horizontal="right" indent="1"/>
      <protection/>
    </xf>
    <xf numFmtId="0" fontId="39" fillId="0" borderId="18" xfId="66" applyFont="1" applyFill="1" applyBorder="1" applyProtection="1">
      <alignment/>
      <protection locked="0"/>
    </xf>
    <xf numFmtId="0" fontId="27" fillId="0" borderId="25" xfId="66" applyFont="1" applyFill="1" applyBorder="1" applyAlignment="1">
      <alignment horizontal="center" vertical="center" wrapText="1"/>
      <protection/>
    </xf>
    <xf numFmtId="0" fontId="27" fillId="0" borderId="44" xfId="66" applyFont="1" applyFill="1" applyBorder="1" applyAlignment="1">
      <alignment horizontal="center" vertical="center" wrapText="1"/>
      <protection/>
    </xf>
    <xf numFmtId="0" fontId="27" fillId="0" borderId="23" xfId="66" applyFont="1" applyFill="1" applyBorder="1" applyAlignment="1">
      <alignment horizontal="center" vertical="center" wrapText="1"/>
      <protection/>
    </xf>
    <xf numFmtId="0" fontId="27" fillId="0" borderId="32" xfId="66" applyFont="1" applyFill="1" applyBorder="1" applyAlignment="1">
      <alignment horizontal="center" vertical="center" wrapText="1"/>
      <protection/>
    </xf>
    <xf numFmtId="3" fontId="26" fillId="0" borderId="12" xfId="66" applyNumberFormat="1" applyFont="1" applyFill="1" applyBorder="1" applyProtection="1">
      <alignment/>
      <protection locked="0"/>
    </xf>
    <xf numFmtId="3" fontId="26" fillId="0" borderId="33" xfId="66" applyNumberFormat="1" applyFont="1" applyFill="1" applyBorder="1" applyProtection="1">
      <alignment/>
      <protection locked="0"/>
    </xf>
    <xf numFmtId="3" fontId="26" fillId="0" borderId="11" xfId="66" applyNumberFormat="1" applyFont="1" applyFill="1" applyBorder="1" applyProtection="1">
      <alignment/>
      <protection locked="0"/>
    </xf>
    <xf numFmtId="3" fontId="26" fillId="0" borderId="26" xfId="66" applyNumberFormat="1" applyFont="1" applyFill="1" applyBorder="1" applyProtection="1">
      <alignment/>
      <protection locked="0"/>
    </xf>
    <xf numFmtId="3" fontId="26" fillId="0" borderId="15" xfId="66" applyNumberFormat="1" applyFont="1" applyFill="1" applyBorder="1" applyProtection="1">
      <alignment/>
      <protection locked="0"/>
    </xf>
    <xf numFmtId="3" fontId="26" fillId="0" borderId="34" xfId="66" applyNumberFormat="1" applyFont="1" applyFill="1" applyBorder="1" applyProtection="1">
      <alignment/>
      <protection locked="0"/>
    </xf>
    <xf numFmtId="3" fontId="26" fillId="0" borderId="23" xfId="66" applyNumberFormat="1" applyFont="1" applyFill="1" applyBorder="1" applyProtection="1">
      <alignment/>
      <protection locked="0"/>
    </xf>
    <xf numFmtId="176" fontId="3" fillId="0" borderId="32" xfId="65" applyNumberFormat="1" applyFont="1" applyFill="1" applyBorder="1" applyAlignment="1" applyProtection="1">
      <alignment vertical="center"/>
      <protection/>
    </xf>
    <xf numFmtId="3" fontId="26" fillId="0" borderId="73" xfId="66" applyNumberFormat="1" applyFont="1" applyFill="1" applyBorder="1">
      <alignment/>
      <protection/>
    </xf>
    <xf numFmtId="173" fontId="25" fillId="0" borderId="33" xfId="59" applyNumberFormat="1" applyFont="1" applyFill="1" applyBorder="1" applyAlignment="1" applyProtection="1">
      <alignment horizontal="right" vertical="center"/>
      <protection/>
    </xf>
    <xf numFmtId="175" fontId="27" fillId="0" borderId="11" xfId="66" applyNumberFormat="1" applyFont="1" applyFill="1" applyBorder="1" applyAlignment="1" applyProtection="1">
      <alignment horizontal="right" vertical="center" wrapText="1"/>
      <protection/>
    </xf>
    <xf numFmtId="175" fontId="27" fillId="0" borderId="26" xfId="66" applyNumberFormat="1" applyFont="1" applyFill="1" applyBorder="1" applyAlignment="1" applyProtection="1">
      <alignment horizontal="right" vertical="center" wrapText="1"/>
      <protection/>
    </xf>
    <xf numFmtId="0" fontId="4" fillId="0" borderId="25" xfId="63" applyFont="1" applyFill="1" applyBorder="1" applyAlignment="1" applyProtection="1">
      <alignment horizontal="center" vertical="center" wrapText="1"/>
      <protection/>
    </xf>
    <xf numFmtId="0" fontId="4" fillId="0" borderId="42" xfId="63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4" fillId="0" borderId="44" xfId="63" applyFont="1" applyFill="1" applyBorder="1" applyAlignment="1" applyProtection="1">
      <alignment horizontal="center" vertical="center" wrapText="1"/>
      <protection/>
    </xf>
    <xf numFmtId="0" fontId="4" fillId="0" borderId="62" xfId="63" applyFont="1" applyFill="1" applyBorder="1" applyAlignment="1" applyProtection="1">
      <alignment horizontal="center" vertical="center" wrapText="1"/>
      <protection/>
    </xf>
    <xf numFmtId="0" fontId="4" fillId="0" borderId="24" xfId="63" applyFont="1" applyFill="1" applyBorder="1" applyAlignment="1" applyProtection="1">
      <alignment horizontal="center" vertical="center" wrapText="1"/>
      <protection/>
    </xf>
    <xf numFmtId="0" fontId="4" fillId="0" borderId="31" xfId="63" applyFont="1" applyFill="1" applyBorder="1" applyAlignment="1" applyProtection="1">
      <alignment horizontal="center" vertical="center" wrapText="1"/>
      <protection/>
    </xf>
    <xf numFmtId="0" fontId="4" fillId="0" borderId="46" xfId="63" applyFont="1" applyFill="1" applyBorder="1" applyAlignment="1" applyProtection="1">
      <alignment horizontal="center" vertical="center" wrapText="1"/>
      <protection/>
    </xf>
    <xf numFmtId="0" fontId="4" fillId="0" borderId="52" xfId="63" applyFont="1" applyFill="1" applyBorder="1" applyAlignment="1" applyProtection="1">
      <alignment horizontal="center" vertical="center" wrapText="1"/>
      <protection/>
    </xf>
    <xf numFmtId="164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/>
      <protection/>
    </xf>
    <xf numFmtId="164" fontId="16" fillId="0" borderId="76" xfId="63" applyNumberFormat="1" applyFont="1" applyFill="1" applyBorder="1" applyAlignment="1" applyProtection="1">
      <alignment horizontal="left" vertical="center"/>
      <protection/>
    </xf>
    <xf numFmtId="164" fontId="16" fillId="0" borderId="76" xfId="63" applyNumberFormat="1" applyFont="1" applyFill="1" applyBorder="1" applyAlignment="1" applyProtection="1">
      <alignment horizontal="left"/>
      <protection/>
    </xf>
    <xf numFmtId="0" fontId="2" fillId="0" borderId="76" xfId="0" applyFont="1" applyFill="1" applyBorder="1" applyAlignment="1" applyProtection="1">
      <alignment horizontal="right" vertical="center"/>
      <protection/>
    </xf>
    <xf numFmtId="0" fontId="2" fillId="0" borderId="76" xfId="0" applyFont="1" applyFill="1" applyBorder="1" applyAlignment="1" applyProtection="1">
      <alignment horizontal="right"/>
      <protection/>
    </xf>
    <xf numFmtId="164" fontId="4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74" xfId="0" applyNumberFormat="1" applyFont="1" applyFill="1" applyBorder="1" applyAlignment="1" applyProtection="1">
      <alignment horizontal="center" vertical="center" wrapText="1"/>
      <protection/>
    </xf>
    <xf numFmtId="164" fontId="2" fillId="0" borderId="76" xfId="0" applyNumberFormat="1" applyFont="1" applyFill="1" applyBorder="1" applyAlignment="1" applyProtection="1">
      <alignment horizontal="right" vertical="center"/>
      <protection/>
    </xf>
    <xf numFmtId="164" fontId="4" fillId="0" borderId="60" xfId="0" applyNumberFormat="1" applyFont="1" applyFill="1" applyBorder="1" applyAlignment="1" applyProtection="1">
      <alignment horizontal="center" vertical="center" wrapText="1"/>
      <protection/>
    </xf>
    <xf numFmtId="164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64" applyFont="1" applyFill="1" applyAlignment="1" applyProtection="1">
      <alignment horizontal="center"/>
      <protection locked="0"/>
    </xf>
    <xf numFmtId="0" fontId="3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3" fillId="0" borderId="59" xfId="64" applyFont="1" applyFill="1" applyBorder="1" applyAlignment="1">
      <alignment horizontal="center" vertical="center"/>
      <protection/>
    </xf>
    <xf numFmtId="0" fontId="3" fillId="0" borderId="27" xfId="64" applyFont="1" applyFill="1" applyBorder="1" applyAlignment="1">
      <alignment horizontal="center" vertical="center"/>
      <protection/>
    </xf>
    <xf numFmtId="0" fontId="3" fillId="0" borderId="55" xfId="64" applyFont="1" applyFill="1" applyBorder="1" applyAlignment="1">
      <alignment horizontal="center" vertical="center"/>
      <protection/>
    </xf>
    <xf numFmtId="0" fontId="27" fillId="0" borderId="20" xfId="60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 wrapText="1"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11" xfId="60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27" fillId="0" borderId="44" xfId="60" applyFont="1" applyFill="1" applyBorder="1" applyAlignment="1">
      <alignment horizontal="center" vertical="center" wrapText="1"/>
      <protection/>
    </xf>
    <xf numFmtId="0" fontId="27" fillId="0" borderId="33" xfId="60" applyFont="1" applyFill="1" applyBorder="1" applyAlignment="1">
      <alignment horizontal="center" vertical="center" wrapText="1"/>
      <protection/>
    </xf>
    <xf numFmtId="0" fontId="22" fillId="0" borderId="0" xfId="59" applyFont="1" applyFill="1" applyAlignment="1" applyProtection="1">
      <alignment horizontal="center" vertical="top" wrapText="1"/>
      <protection locked="0"/>
    </xf>
    <xf numFmtId="0" fontId="26" fillId="0" borderId="0" xfId="66" applyFont="1" applyFill="1" applyAlignment="1" applyProtection="1">
      <alignment horizontal="left"/>
      <protection/>
    </xf>
    <xf numFmtId="0" fontId="27" fillId="0" borderId="0" xfId="66" applyFont="1" applyFill="1" applyAlignment="1" applyProtection="1">
      <alignment horizontal="center" vertical="center" wrapText="1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9" fillId="0" borderId="0" xfId="66" applyFont="1" applyFill="1" applyBorder="1" applyAlignment="1" applyProtection="1">
      <alignment horizontal="right"/>
      <protection/>
    </xf>
    <xf numFmtId="0" fontId="30" fillId="0" borderId="24" xfId="66" applyFont="1" applyFill="1" applyBorder="1" applyAlignment="1" applyProtection="1">
      <alignment horizontal="center" vertical="center" wrapText="1"/>
      <protection/>
    </xf>
    <xf numFmtId="0" fontId="30" fillId="0" borderId="16" xfId="66" applyFont="1" applyFill="1" applyBorder="1" applyAlignment="1" applyProtection="1">
      <alignment horizontal="center" vertical="center" wrapText="1"/>
      <protection/>
    </xf>
    <xf numFmtId="0" fontId="30" fillId="0" borderId="18" xfId="66" applyFont="1" applyFill="1" applyBorder="1" applyAlignment="1" applyProtection="1">
      <alignment horizontal="center" vertical="center" wrapText="1"/>
      <protection/>
    </xf>
    <xf numFmtId="0" fontId="32" fillId="0" borderId="25" xfId="65" applyFont="1" applyFill="1" applyBorder="1" applyAlignment="1" applyProtection="1">
      <alignment horizontal="center" vertical="center" textRotation="90"/>
      <protection/>
    </xf>
    <xf numFmtId="0" fontId="32" fillId="0" borderId="10" xfId="65" applyFont="1" applyFill="1" applyBorder="1" applyAlignment="1" applyProtection="1">
      <alignment horizontal="center" vertical="center" textRotation="90"/>
      <protection/>
    </xf>
    <xf numFmtId="0" fontId="32" fillId="0" borderId="12" xfId="65" applyFont="1" applyFill="1" applyBorder="1" applyAlignment="1" applyProtection="1">
      <alignment horizontal="center" vertical="center" textRotation="90"/>
      <protection/>
    </xf>
    <xf numFmtId="0" fontId="43" fillId="0" borderId="13" xfId="66" applyFont="1" applyFill="1" applyBorder="1" applyAlignment="1" applyProtection="1">
      <alignment horizontal="center" vertical="center" wrapText="1"/>
      <protection/>
    </xf>
    <xf numFmtId="0" fontId="43" fillId="0" borderId="11" xfId="66" applyFont="1" applyFill="1" applyBorder="1" applyAlignment="1" applyProtection="1">
      <alignment horizontal="center" vertical="center" wrapText="1"/>
      <protection/>
    </xf>
    <xf numFmtId="0" fontId="43" fillId="0" borderId="41" xfId="66" applyFont="1" applyFill="1" applyBorder="1" applyAlignment="1" applyProtection="1">
      <alignment horizontal="center" vertical="center" wrapText="1"/>
      <protection/>
    </xf>
    <xf numFmtId="0" fontId="43" fillId="0" borderId="26" xfId="66" applyFont="1" applyFill="1" applyBorder="1" applyAlignment="1" applyProtection="1">
      <alignment horizontal="center" vertical="center" wrapText="1"/>
      <protection/>
    </xf>
    <xf numFmtId="0" fontId="43" fillId="0" borderId="11" xfId="66" applyFont="1" applyFill="1" applyBorder="1" applyAlignment="1" applyProtection="1">
      <alignment horizontal="center" wrapText="1"/>
      <protection/>
    </xf>
    <xf numFmtId="0" fontId="43" fillId="0" borderId="26" xfId="66" applyFont="1" applyFill="1" applyBorder="1" applyAlignment="1" applyProtection="1">
      <alignment horizontal="center" wrapText="1"/>
      <protection/>
    </xf>
    <xf numFmtId="0" fontId="26" fillId="0" borderId="0" xfId="66" applyFont="1" applyFill="1" applyAlignment="1" applyProtection="1">
      <alignment horizontal="center"/>
      <protection/>
    </xf>
    <xf numFmtId="0" fontId="1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16" fillId="0" borderId="0" xfId="65" applyFont="1" applyFill="1" applyBorder="1" applyAlignment="1" applyProtection="1">
      <alignment horizontal="right" vertical="center"/>
      <protection/>
    </xf>
    <xf numFmtId="0" fontId="3" fillId="0" borderId="24" xfId="65" applyFont="1" applyFill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 applyProtection="1">
      <alignment horizontal="center" vertical="center" wrapText="1"/>
      <protection/>
    </xf>
    <xf numFmtId="0" fontId="3" fillId="0" borderId="18" xfId="65" applyFont="1" applyFill="1" applyBorder="1" applyAlignment="1" applyProtection="1">
      <alignment horizontal="center" vertical="center" wrapText="1"/>
      <protection/>
    </xf>
    <xf numFmtId="0" fontId="27" fillId="0" borderId="0" xfId="66" applyFont="1" applyFill="1" applyAlignment="1">
      <alignment horizontal="center" vertical="center" wrapText="1"/>
      <protection/>
    </xf>
    <xf numFmtId="0" fontId="27" fillId="0" borderId="0" xfId="66" applyFont="1" applyFill="1" applyAlignment="1">
      <alignment horizontal="center" vertical="center"/>
      <protection/>
    </xf>
    <xf numFmtId="0" fontId="20" fillId="0" borderId="59" xfId="66" applyFont="1" applyFill="1" applyBorder="1" applyAlignment="1">
      <alignment horizontal="left"/>
      <protection/>
    </xf>
    <xf numFmtId="0" fontId="20" fillId="0" borderId="79" xfId="66" applyFont="1" applyFill="1" applyBorder="1" applyAlignment="1">
      <alignment horizontal="left"/>
      <protection/>
    </xf>
    <xf numFmtId="3" fontId="26" fillId="0" borderId="0" xfId="66" applyNumberFormat="1" applyFont="1" applyFill="1" applyAlignment="1">
      <alignment horizontal="center"/>
      <protection/>
    </xf>
    <xf numFmtId="164" fontId="4" fillId="0" borderId="24" xfId="59" applyNumberFormat="1" applyFont="1" applyFill="1" applyBorder="1" applyAlignment="1" applyProtection="1">
      <alignment horizontal="center" vertical="center" wrapText="1"/>
      <protection/>
    </xf>
    <xf numFmtId="164" fontId="4" fillId="0" borderId="31" xfId="59" applyNumberFormat="1" applyFont="1" applyFill="1" applyBorder="1" applyAlignment="1" applyProtection="1">
      <alignment horizontal="center" vertical="center" wrapText="1"/>
      <protection/>
    </xf>
    <xf numFmtId="164" fontId="4" fillId="0" borderId="25" xfId="59" applyNumberFormat="1" applyFont="1" applyFill="1" applyBorder="1" applyAlignment="1" applyProtection="1">
      <alignment horizontal="center" vertical="center" wrapText="1"/>
      <protection/>
    </xf>
    <xf numFmtId="164" fontId="4" fillId="0" borderId="42" xfId="59" applyNumberFormat="1" applyFont="1" applyFill="1" applyBorder="1" applyAlignment="1" applyProtection="1">
      <alignment horizontal="center" vertical="center"/>
      <protection/>
    </xf>
    <xf numFmtId="164" fontId="4" fillId="0" borderId="42" xfId="59" applyNumberFormat="1" applyFont="1" applyFill="1" applyBorder="1" applyAlignment="1" applyProtection="1">
      <alignment horizontal="center" vertical="center" wrapText="1"/>
      <protection/>
    </xf>
    <xf numFmtId="164" fontId="4" fillId="0" borderId="77" xfId="59" applyNumberFormat="1" applyFont="1" applyFill="1" applyBorder="1" applyAlignment="1" applyProtection="1">
      <alignment horizontal="center" vertical="center" wrapText="1"/>
      <protection/>
    </xf>
    <xf numFmtId="164" fontId="4" fillId="0" borderId="78" xfId="59" applyNumberFormat="1" applyFont="1" applyFill="1" applyBorder="1" applyAlignment="1" applyProtection="1">
      <alignment horizontal="center" vertical="center" wrapText="1"/>
      <protection/>
    </xf>
    <xf numFmtId="0" fontId="4" fillId="0" borderId="47" xfId="59" applyFont="1" applyFill="1" applyBorder="1" applyAlignment="1">
      <alignment horizontal="center"/>
      <protection/>
    </xf>
    <xf numFmtId="0" fontId="4" fillId="0" borderId="55" xfId="59" applyFont="1" applyFill="1" applyBorder="1" applyAlignment="1">
      <alignment horizontal="center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0" fontId="4" fillId="0" borderId="62" xfId="59" applyFont="1" applyFill="1" applyBorder="1" applyAlignment="1">
      <alignment horizontal="center" vertical="center" wrapText="1"/>
      <protection/>
    </xf>
    <xf numFmtId="0" fontId="4" fillId="0" borderId="80" xfId="59" applyFont="1" applyFill="1" applyBorder="1" applyAlignment="1">
      <alignment horizontal="left" vertical="center" wrapText="1"/>
      <protection/>
    </xf>
    <xf numFmtId="0" fontId="4" fillId="0" borderId="74" xfId="59" applyFont="1" applyFill="1" applyBorder="1" applyAlignment="1">
      <alignment horizontal="left" vertical="center" wrapText="1"/>
      <protection/>
    </xf>
    <xf numFmtId="0" fontId="4" fillId="0" borderId="81" xfId="59" applyFont="1" applyFill="1" applyBorder="1" applyAlignment="1">
      <alignment horizontal="left" vertical="center" wrapText="1"/>
      <protection/>
    </xf>
    <xf numFmtId="0" fontId="9" fillId="0" borderId="59" xfId="59" applyFont="1" applyFill="1" applyBorder="1" applyAlignment="1" applyProtection="1">
      <alignment horizontal="left" vertical="center"/>
      <protection/>
    </xf>
    <xf numFmtId="0" fontId="9" fillId="0" borderId="79" xfId="59" applyFont="1" applyFill="1" applyBorder="1" applyAlignment="1" applyProtection="1">
      <alignment horizontal="left" vertical="center"/>
      <protection/>
    </xf>
    <xf numFmtId="0" fontId="4" fillId="0" borderId="80" xfId="59" applyFont="1" applyFill="1" applyBorder="1" applyAlignment="1" applyProtection="1">
      <alignment horizontal="left" vertical="center" wrapText="1"/>
      <protection/>
    </xf>
    <xf numFmtId="0" fontId="4" fillId="0" borderId="74" xfId="59" applyFont="1" applyFill="1" applyBorder="1" applyAlignment="1" applyProtection="1">
      <alignment horizontal="left" vertical="center" wrapText="1"/>
      <protection/>
    </xf>
    <xf numFmtId="0" fontId="4" fillId="0" borderId="81" xfId="59" applyFont="1" applyFill="1" applyBorder="1" applyAlignment="1" applyProtection="1">
      <alignment horizontal="left" vertical="center" wrapText="1"/>
      <protection/>
    </xf>
    <xf numFmtId="0" fontId="1" fillId="0" borderId="59" xfId="59" applyFont="1" applyFill="1" applyBorder="1" applyAlignment="1" applyProtection="1">
      <alignment horizontal="left" vertical="center"/>
      <protection/>
    </xf>
    <xf numFmtId="0" fontId="1" fillId="0" borderId="79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0" xfId="59" applyFont="1" applyFill="1" applyAlignment="1">
      <alignment horizontal="center"/>
      <protection/>
    </xf>
    <xf numFmtId="0" fontId="2" fillId="0" borderId="76" xfId="59" applyFont="1" applyFill="1" applyBorder="1" applyAlignment="1">
      <alignment horizontal="right"/>
      <protection/>
    </xf>
    <xf numFmtId="0" fontId="4" fillId="0" borderId="80" xfId="59" applyFont="1" applyFill="1" applyBorder="1" applyAlignment="1">
      <alignment horizontal="center" vertical="center" wrapText="1"/>
      <protection/>
    </xf>
    <xf numFmtId="0" fontId="4" fillId="0" borderId="82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>
      <alignment horizontal="center" vertical="center" wrapText="1"/>
      <protection/>
    </xf>
    <xf numFmtId="0" fontId="4" fillId="0" borderId="74" xfId="59" applyFont="1" applyFill="1" applyBorder="1" applyAlignment="1">
      <alignment horizontal="center" vertical="center" wrapText="1"/>
      <protection/>
    </xf>
    <xf numFmtId="0" fontId="4" fillId="0" borderId="76" xfId="59" applyFont="1" applyFill="1" applyBorder="1" applyAlignment="1">
      <alignment horizontal="center" vertical="center" wrapText="1"/>
      <protection/>
    </xf>
    <xf numFmtId="0" fontId="35" fillId="0" borderId="0" xfId="59" applyFont="1" applyAlignment="1" applyProtection="1">
      <alignment horizontal="center" vertical="center" wrapText="1"/>
      <protection locked="0"/>
    </xf>
    <xf numFmtId="0" fontId="36" fillId="0" borderId="22" xfId="59" applyFont="1" applyBorder="1" applyAlignment="1" applyProtection="1">
      <alignment wrapText="1"/>
      <protection/>
    </xf>
    <xf numFmtId="0" fontId="36" fillId="0" borderId="23" xfId="59" applyFont="1" applyBorder="1" applyAlignment="1" applyProtection="1">
      <alignment wrapText="1"/>
      <protection/>
    </xf>
    <xf numFmtId="0" fontId="27" fillId="0" borderId="0" xfId="59" applyFont="1" applyAlignment="1">
      <alignment horizontal="center" wrapText="1"/>
      <protection/>
    </xf>
    <xf numFmtId="0" fontId="10" fillId="0" borderId="74" xfId="59" applyFont="1" applyFill="1" applyBorder="1" applyAlignment="1">
      <alignment horizontal="justify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_SZÖT Zárszámadás 2014." xfId="60"/>
    <cellStyle name="Normál 4" xfId="61"/>
    <cellStyle name="Normál 5" xfId="62"/>
    <cellStyle name="Normál_KVRENMUNKA" xfId="63"/>
    <cellStyle name="Normál_mint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zoomScale="130" zoomScaleNormal="130" zoomScaleSheetLayoutView="100" workbookViewId="0" topLeftCell="A140">
      <selection activeCell="C144" sqref="C144:E144"/>
    </sheetView>
  </sheetViews>
  <sheetFormatPr defaultColWidth="9.375" defaultRowHeight="12.75"/>
  <cols>
    <col min="1" max="1" width="9.50390625" style="92" customWidth="1"/>
    <col min="2" max="2" width="60.125" style="92" customWidth="1"/>
    <col min="3" max="3" width="15.125" style="93" customWidth="1"/>
    <col min="4" max="4" width="15.00390625" style="93" customWidth="1"/>
    <col min="5" max="6" width="15.125" style="93" customWidth="1"/>
    <col min="7" max="7" width="9.375" style="108" customWidth="1"/>
    <col min="8" max="8" width="13.75390625" style="108" bestFit="1" customWidth="1"/>
    <col min="9" max="16384" width="9.375" style="108" customWidth="1"/>
  </cols>
  <sheetData>
    <row r="1" spans="1:6" ht="18" customHeight="1">
      <c r="A1" s="587" t="s">
        <v>1</v>
      </c>
      <c r="B1" s="587"/>
      <c r="C1" s="587"/>
      <c r="D1" s="587"/>
      <c r="E1" s="587"/>
      <c r="F1" s="587"/>
    </row>
    <row r="2" spans="1:6" ht="15.75" customHeight="1" thickBot="1">
      <c r="A2" s="589" t="s">
        <v>351</v>
      </c>
      <c r="B2" s="589"/>
      <c r="C2" s="591" t="s">
        <v>357</v>
      </c>
      <c r="D2" s="591"/>
      <c r="E2" s="591"/>
      <c r="F2" s="591"/>
    </row>
    <row r="3" spans="1:6" ht="15.75" customHeight="1">
      <c r="A3" s="583" t="s">
        <v>39</v>
      </c>
      <c r="B3" s="576" t="s">
        <v>2</v>
      </c>
      <c r="C3" s="578" t="s">
        <v>748</v>
      </c>
      <c r="D3" s="579"/>
      <c r="E3" s="580"/>
      <c r="F3" s="581" t="s">
        <v>353</v>
      </c>
    </row>
    <row r="4" spans="1:6" ht="37.5" customHeight="1" thickBot="1">
      <c r="A4" s="584"/>
      <c r="B4" s="577"/>
      <c r="C4" s="178" t="s">
        <v>361</v>
      </c>
      <c r="D4" s="178" t="s">
        <v>354</v>
      </c>
      <c r="E4" s="179" t="s">
        <v>362</v>
      </c>
      <c r="F4" s="582"/>
    </row>
    <row r="5" spans="1:6" s="109" customFormat="1" ht="12" customHeight="1" thickBot="1">
      <c r="A5" s="104"/>
      <c r="B5" s="105" t="s">
        <v>334</v>
      </c>
      <c r="C5" s="147" t="s">
        <v>335</v>
      </c>
      <c r="D5" s="147" t="s">
        <v>336</v>
      </c>
      <c r="E5" s="147" t="s">
        <v>338</v>
      </c>
      <c r="F5" s="106" t="s">
        <v>337</v>
      </c>
    </row>
    <row r="6" spans="1:6" s="110" customFormat="1" ht="12" customHeight="1" thickBot="1">
      <c r="A6" s="16" t="s">
        <v>3</v>
      </c>
      <c r="B6" s="17" t="s">
        <v>128</v>
      </c>
      <c r="C6" s="148">
        <f>SUM(C7:C12)</f>
        <v>16682452</v>
      </c>
      <c r="D6" s="148">
        <f>SUM(D7:D12)</f>
        <v>20505003</v>
      </c>
      <c r="E6" s="148">
        <f>+E7+E8+E9+E10+E11+E12</f>
        <v>20505003</v>
      </c>
      <c r="F6" s="45">
        <f>E6/D6*100</f>
        <v>100</v>
      </c>
    </row>
    <row r="7" spans="1:6" s="110" customFormat="1" ht="12" customHeight="1">
      <c r="A7" s="11" t="s">
        <v>51</v>
      </c>
      <c r="B7" s="111" t="s">
        <v>129</v>
      </c>
      <c r="C7" s="149">
        <v>11563772</v>
      </c>
      <c r="D7" s="149">
        <v>11799257</v>
      </c>
      <c r="E7" s="149">
        <v>11799257</v>
      </c>
      <c r="F7" s="47">
        <f>E7/D7*100</f>
        <v>100</v>
      </c>
    </row>
    <row r="8" spans="1:6" s="110" customFormat="1" ht="12" customHeight="1">
      <c r="A8" s="10" t="s">
        <v>52</v>
      </c>
      <c r="B8" s="112" t="s">
        <v>130</v>
      </c>
      <c r="C8" s="150"/>
      <c r="D8" s="150"/>
      <c r="E8" s="150"/>
      <c r="F8" s="47"/>
    </row>
    <row r="9" spans="1:6" s="110" customFormat="1" ht="12" customHeight="1">
      <c r="A9" s="10" t="s">
        <v>53</v>
      </c>
      <c r="B9" s="112" t="s">
        <v>342</v>
      </c>
      <c r="C9" s="150">
        <v>3318680</v>
      </c>
      <c r="D9" s="150">
        <v>6348466</v>
      </c>
      <c r="E9" s="150">
        <v>6348466</v>
      </c>
      <c r="F9" s="47">
        <f>E9/D9*100</f>
        <v>100</v>
      </c>
    </row>
    <row r="10" spans="1:6" s="110" customFormat="1" ht="12" customHeight="1">
      <c r="A10" s="10" t="s">
        <v>54</v>
      </c>
      <c r="B10" s="112" t="s">
        <v>131</v>
      </c>
      <c r="C10" s="150">
        <v>1800000</v>
      </c>
      <c r="D10" s="150">
        <v>1800000</v>
      </c>
      <c r="E10" s="150">
        <v>1800000</v>
      </c>
      <c r="F10" s="47">
        <f>E10/D10*100</f>
        <v>100</v>
      </c>
    </row>
    <row r="11" spans="1:6" s="110" customFormat="1" ht="12" customHeight="1">
      <c r="A11" s="10" t="s">
        <v>71</v>
      </c>
      <c r="B11" s="42" t="s">
        <v>280</v>
      </c>
      <c r="C11" s="150"/>
      <c r="D11" s="150">
        <v>520800</v>
      </c>
      <c r="E11" s="150">
        <v>520800</v>
      </c>
      <c r="F11" s="47">
        <f>E11/D11*100</f>
        <v>100</v>
      </c>
    </row>
    <row r="12" spans="1:6" s="110" customFormat="1" ht="12" customHeight="1" thickBot="1">
      <c r="A12" s="12" t="s">
        <v>55</v>
      </c>
      <c r="B12" s="43" t="s">
        <v>281</v>
      </c>
      <c r="C12" s="150"/>
      <c r="D12" s="150">
        <v>36480</v>
      </c>
      <c r="E12" s="150">
        <v>36480</v>
      </c>
      <c r="F12" s="47">
        <f>E12/D12*100</f>
        <v>100</v>
      </c>
    </row>
    <row r="13" spans="1:6" s="110" customFormat="1" ht="12" customHeight="1" thickBot="1">
      <c r="A13" s="16" t="s">
        <v>4</v>
      </c>
      <c r="B13" s="41" t="s">
        <v>132</v>
      </c>
      <c r="C13" s="148">
        <f>SUM(C14:C19)</f>
        <v>3650000</v>
      </c>
      <c r="D13" s="148">
        <f>SUM(D14:D19)</f>
        <v>3665000</v>
      </c>
      <c r="E13" s="148">
        <f>+E14+E15+E16+E17+E18</f>
        <v>6192474</v>
      </c>
      <c r="F13" s="45">
        <f>E13/D13*100</f>
        <v>168.9624556616644</v>
      </c>
    </row>
    <row r="14" spans="1:6" s="110" customFormat="1" ht="12" customHeight="1">
      <c r="A14" s="11" t="s">
        <v>57</v>
      </c>
      <c r="B14" s="111" t="s">
        <v>133</v>
      </c>
      <c r="C14" s="149"/>
      <c r="D14" s="149"/>
      <c r="E14" s="149"/>
      <c r="F14" s="47"/>
    </row>
    <row r="15" spans="1:6" s="110" customFormat="1" ht="12" customHeight="1">
      <c r="A15" s="10" t="s">
        <v>58</v>
      </c>
      <c r="B15" s="112" t="s">
        <v>134</v>
      </c>
      <c r="C15" s="150"/>
      <c r="D15" s="150"/>
      <c r="E15" s="150"/>
      <c r="F15" s="46"/>
    </row>
    <row r="16" spans="1:6" s="110" customFormat="1" ht="12" customHeight="1">
      <c r="A16" s="10" t="s">
        <v>59</v>
      </c>
      <c r="B16" s="112" t="s">
        <v>273</v>
      </c>
      <c r="C16" s="150"/>
      <c r="D16" s="150"/>
      <c r="E16" s="150"/>
      <c r="F16" s="46"/>
    </row>
    <row r="17" spans="1:6" s="110" customFormat="1" ht="12" customHeight="1">
      <c r="A17" s="10" t="s">
        <v>60</v>
      </c>
      <c r="B17" s="112" t="s">
        <v>274</v>
      </c>
      <c r="C17" s="150"/>
      <c r="D17" s="150"/>
      <c r="E17" s="150"/>
      <c r="F17" s="46"/>
    </row>
    <row r="18" spans="1:6" s="110" customFormat="1" ht="12" customHeight="1">
      <c r="A18" s="10" t="s">
        <v>61</v>
      </c>
      <c r="B18" s="112" t="s">
        <v>749</v>
      </c>
      <c r="C18" s="150">
        <v>3650000</v>
      </c>
      <c r="D18" s="150">
        <v>3665000</v>
      </c>
      <c r="E18" s="150">
        <v>6192474</v>
      </c>
      <c r="F18" s="46">
        <f>E18/D18*100</f>
        <v>168.9624556616644</v>
      </c>
    </row>
    <row r="19" spans="1:6" s="110" customFormat="1" ht="12" customHeight="1" thickBot="1">
      <c r="A19" s="12" t="s">
        <v>67</v>
      </c>
      <c r="B19" s="43" t="s">
        <v>135</v>
      </c>
      <c r="C19" s="151"/>
      <c r="D19" s="151"/>
      <c r="E19" s="151"/>
      <c r="F19" s="48"/>
    </row>
    <row r="20" spans="1:6" s="110" customFormat="1" ht="12" customHeight="1" thickBot="1">
      <c r="A20" s="16" t="s">
        <v>5</v>
      </c>
      <c r="B20" s="17" t="s">
        <v>136</v>
      </c>
      <c r="C20" s="148">
        <f>SUM(C21:C26)</f>
        <v>3729951</v>
      </c>
      <c r="D20" s="148">
        <f>SUM(D21:D26)</f>
        <v>9086271</v>
      </c>
      <c r="E20" s="148">
        <f>+E21+E22+E23+E24+E25</f>
        <v>26662464</v>
      </c>
      <c r="F20" s="45">
        <f>E20/D20*100</f>
        <v>293.4368125273834</v>
      </c>
    </row>
    <row r="21" spans="1:6" s="110" customFormat="1" ht="12" customHeight="1">
      <c r="A21" s="11" t="s">
        <v>40</v>
      </c>
      <c r="B21" s="111" t="s">
        <v>137</v>
      </c>
      <c r="C21" s="149">
        <v>3729951</v>
      </c>
      <c r="D21" s="149">
        <v>0</v>
      </c>
      <c r="E21" s="149">
        <v>0</v>
      </c>
      <c r="F21" s="47"/>
    </row>
    <row r="22" spans="1:6" s="110" customFormat="1" ht="12" customHeight="1">
      <c r="A22" s="10" t="s">
        <v>41</v>
      </c>
      <c r="B22" s="112" t="s">
        <v>138</v>
      </c>
      <c r="C22" s="150"/>
      <c r="D22" s="150"/>
      <c r="E22" s="150"/>
      <c r="F22" s="46"/>
    </row>
    <row r="23" spans="1:6" s="110" customFormat="1" ht="12" customHeight="1">
      <c r="A23" s="10" t="s">
        <v>42</v>
      </c>
      <c r="B23" s="112" t="s">
        <v>275</v>
      </c>
      <c r="C23" s="150"/>
      <c r="D23" s="150"/>
      <c r="E23" s="150"/>
      <c r="F23" s="46"/>
    </row>
    <row r="24" spans="1:6" s="110" customFormat="1" ht="12" customHeight="1">
      <c r="A24" s="10" t="s">
        <v>43</v>
      </c>
      <c r="B24" s="112" t="s">
        <v>276</v>
      </c>
      <c r="C24" s="150"/>
      <c r="D24" s="150"/>
      <c r="E24" s="150"/>
      <c r="F24" s="46"/>
    </row>
    <row r="25" spans="1:6" s="110" customFormat="1" ht="12" customHeight="1">
      <c r="A25" s="10" t="s">
        <v>80</v>
      </c>
      <c r="B25" s="112" t="s">
        <v>139</v>
      </c>
      <c r="C25" s="150"/>
      <c r="D25" s="150">
        <v>9086271</v>
      </c>
      <c r="E25" s="150">
        <v>26662464</v>
      </c>
      <c r="F25" s="46">
        <f>E25/D25*100</f>
        <v>293.4368125273834</v>
      </c>
    </row>
    <row r="26" spans="1:6" s="110" customFormat="1" ht="12" customHeight="1" thickBot="1">
      <c r="A26" s="12" t="s">
        <v>81</v>
      </c>
      <c r="B26" s="113" t="s">
        <v>140</v>
      </c>
      <c r="C26" s="151"/>
      <c r="D26" s="151"/>
      <c r="E26" s="151">
        <v>6315214</v>
      </c>
      <c r="F26" s="48"/>
    </row>
    <row r="27" spans="1:6" s="110" customFormat="1" ht="12" customHeight="1" thickBot="1">
      <c r="A27" s="16" t="s">
        <v>82</v>
      </c>
      <c r="B27" s="17" t="s">
        <v>343</v>
      </c>
      <c r="C27" s="152">
        <f>SUM(C28:C34)</f>
        <v>6640000</v>
      </c>
      <c r="D27" s="152">
        <f>SUM(D28:D34)</f>
        <v>7163565</v>
      </c>
      <c r="E27" s="152">
        <f>SUM(E28:E34)</f>
        <v>8077553</v>
      </c>
      <c r="F27" s="50">
        <f>E27/D27*100</f>
        <v>112.75884283872625</v>
      </c>
    </row>
    <row r="28" spans="1:6" s="110" customFormat="1" ht="12" customHeight="1">
      <c r="A28" s="11" t="s">
        <v>141</v>
      </c>
      <c r="B28" s="111" t="s">
        <v>355</v>
      </c>
      <c r="C28" s="149">
        <v>1500000</v>
      </c>
      <c r="D28" s="149">
        <v>1500000</v>
      </c>
      <c r="E28" s="149">
        <v>1596486</v>
      </c>
      <c r="F28" s="47"/>
    </row>
    <row r="29" spans="1:6" s="110" customFormat="1" ht="12" customHeight="1">
      <c r="A29" s="10" t="s">
        <v>142</v>
      </c>
      <c r="B29" s="112" t="s">
        <v>347</v>
      </c>
      <c r="C29" s="150"/>
      <c r="D29" s="150"/>
      <c r="E29" s="150"/>
      <c r="F29" s="46"/>
    </row>
    <row r="30" spans="1:6" s="110" customFormat="1" ht="12" customHeight="1">
      <c r="A30" s="10" t="s">
        <v>143</v>
      </c>
      <c r="B30" s="112" t="s">
        <v>348</v>
      </c>
      <c r="C30" s="150">
        <v>4000000</v>
      </c>
      <c r="D30" s="150">
        <v>4463338</v>
      </c>
      <c r="E30" s="150">
        <v>5390278</v>
      </c>
      <c r="F30" s="46">
        <f>E30/D30*100</f>
        <v>120.76786476847596</v>
      </c>
    </row>
    <row r="31" spans="1:6" s="110" customFormat="1" ht="12" customHeight="1">
      <c r="A31" s="10" t="s">
        <v>144</v>
      </c>
      <c r="B31" s="112" t="s">
        <v>349</v>
      </c>
      <c r="C31" s="150">
        <v>40000</v>
      </c>
      <c r="D31" s="150">
        <v>0</v>
      </c>
      <c r="E31" s="150"/>
      <c r="F31" s="46"/>
    </row>
    <row r="32" spans="1:6" s="110" customFormat="1" ht="12" customHeight="1">
      <c r="A32" s="10" t="s">
        <v>344</v>
      </c>
      <c r="B32" s="112" t="s">
        <v>145</v>
      </c>
      <c r="C32" s="150">
        <v>1100000</v>
      </c>
      <c r="D32" s="150">
        <v>1100000</v>
      </c>
      <c r="E32" s="150">
        <v>975262</v>
      </c>
      <c r="F32" s="46">
        <f>E32/D32*100</f>
        <v>88.66018181818181</v>
      </c>
    </row>
    <row r="33" spans="1:6" s="110" customFormat="1" ht="12" customHeight="1">
      <c r="A33" s="10" t="s">
        <v>345</v>
      </c>
      <c r="B33" s="112" t="s">
        <v>146</v>
      </c>
      <c r="C33" s="150"/>
      <c r="D33" s="150">
        <v>0</v>
      </c>
      <c r="E33" s="150"/>
      <c r="F33" s="46"/>
    </row>
    <row r="34" spans="1:6" s="110" customFormat="1" ht="12" customHeight="1" thickBot="1">
      <c r="A34" s="12" t="s">
        <v>346</v>
      </c>
      <c r="B34" s="146" t="s">
        <v>147</v>
      </c>
      <c r="C34" s="151">
        <v>0</v>
      </c>
      <c r="D34" s="151">
        <v>100227</v>
      </c>
      <c r="E34" s="151">
        <v>115527</v>
      </c>
      <c r="F34" s="46">
        <f>E34/D34*100</f>
        <v>115.26534766080997</v>
      </c>
    </row>
    <row r="35" spans="1:6" s="110" customFormat="1" ht="12" customHeight="1" thickBot="1">
      <c r="A35" s="16" t="s">
        <v>7</v>
      </c>
      <c r="B35" s="17" t="s">
        <v>282</v>
      </c>
      <c r="C35" s="148">
        <f>SUM(C36:C46)</f>
        <v>3820000</v>
      </c>
      <c r="D35" s="148">
        <f>SUM(D36:D46)</f>
        <v>4374817</v>
      </c>
      <c r="E35" s="148">
        <f>SUM(E36:E46)</f>
        <v>4454713</v>
      </c>
      <c r="F35" s="45">
        <f>E35/D35*100</f>
        <v>101.82627067600771</v>
      </c>
    </row>
    <row r="36" spans="1:6" s="110" customFormat="1" ht="12" customHeight="1">
      <c r="A36" s="11" t="s">
        <v>44</v>
      </c>
      <c r="B36" s="111" t="s">
        <v>150</v>
      </c>
      <c r="C36" s="149"/>
      <c r="D36" s="149"/>
      <c r="E36" s="149"/>
      <c r="F36" s="47"/>
    </row>
    <row r="37" spans="1:6" s="110" customFormat="1" ht="12" customHeight="1">
      <c r="A37" s="10" t="s">
        <v>45</v>
      </c>
      <c r="B37" s="112" t="s">
        <v>151</v>
      </c>
      <c r="C37" s="150">
        <v>1710000</v>
      </c>
      <c r="D37" s="150">
        <v>1710000</v>
      </c>
      <c r="E37" s="150">
        <v>581676</v>
      </c>
      <c r="F37" s="46">
        <f>E37/D37*100</f>
        <v>34.016140350877194</v>
      </c>
    </row>
    <row r="38" spans="1:6" s="110" customFormat="1" ht="12" customHeight="1">
      <c r="A38" s="10" t="s">
        <v>46</v>
      </c>
      <c r="B38" s="112" t="s">
        <v>152</v>
      </c>
      <c r="C38" s="150"/>
      <c r="D38" s="150">
        <v>0</v>
      </c>
      <c r="E38" s="150"/>
      <c r="F38" s="46"/>
    </row>
    <row r="39" spans="1:6" s="110" customFormat="1" ht="12" customHeight="1">
      <c r="A39" s="10" t="s">
        <v>84</v>
      </c>
      <c r="B39" s="112" t="s">
        <v>153</v>
      </c>
      <c r="C39" s="150"/>
      <c r="D39" s="150">
        <v>0</v>
      </c>
      <c r="E39" s="150">
        <v>22200</v>
      </c>
      <c r="F39" s="46"/>
    </row>
    <row r="40" spans="1:6" s="110" customFormat="1" ht="12" customHeight="1">
      <c r="A40" s="10" t="s">
        <v>85</v>
      </c>
      <c r="B40" s="112" t="s">
        <v>154</v>
      </c>
      <c r="C40" s="150">
        <v>2100000</v>
      </c>
      <c r="D40" s="150">
        <v>2439040</v>
      </c>
      <c r="E40" s="150">
        <v>2620800</v>
      </c>
      <c r="F40" s="46"/>
    </row>
    <row r="41" spans="1:6" s="110" customFormat="1" ht="12" customHeight="1">
      <c r="A41" s="10" t="s">
        <v>86</v>
      </c>
      <c r="B41" s="112" t="s">
        <v>155</v>
      </c>
      <c r="C41" s="150"/>
      <c r="D41" s="150">
        <v>0</v>
      </c>
      <c r="E41" s="150"/>
      <c r="F41" s="46"/>
    </row>
    <row r="42" spans="1:6" s="110" customFormat="1" ht="12" customHeight="1">
      <c r="A42" s="10" t="s">
        <v>87</v>
      </c>
      <c r="B42" s="112" t="s">
        <v>156</v>
      </c>
      <c r="C42" s="150"/>
      <c r="D42" s="150">
        <v>0</v>
      </c>
      <c r="E42" s="150"/>
      <c r="F42" s="46"/>
    </row>
    <row r="43" spans="1:6" s="110" customFormat="1" ht="12" customHeight="1">
      <c r="A43" s="10" t="s">
        <v>88</v>
      </c>
      <c r="B43" s="112" t="s">
        <v>350</v>
      </c>
      <c r="C43" s="150">
        <v>10000</v>
      </c>
      <c r="D43" s="150">
        <v>10000</v>
      </c>
      <c r="E43" s="150">
        <v>24345</v>
      </c>
      <c r="F43" s="46"/>
    </row>
    <row r="44" spans="1:6" s="110" customFormat="1" ht="12" customHeight="1">
      <c r="A44" s="10" t="s">
        <v>148</v>
      </c>
      <c r="B44" s="112" t="s">
        <v>157</v>
      </c>
      <c r="C44" s="153"/>
      <c r="D44" s="153">
        <v>0</v>
      </c>
      <c r="E44" s="153"/>
      <c r="F44" s="46"/>
    </row>
    <row r="45" spans="1:6" s="110" customFormat="1" ht="12" customHeight="1">
      <c r="A45" s="12" t="s">
        <v>149</v>
      </c>
      <c r="B45" s="113" t="s">
        <v>284</v>
      </c>
      <c r="C45" s="154"/>
      <c r="D45" s="154">
        <v>215777</v>
      </c>
      <c r="E45" s="154">
        <v>215777</v>
      </c>
      <c r="F45" s="46"/>
    </row>
    <row r="46" spans="1:6" s="110" customFormat="1" ht="12" customHeight="1" thickBot="1">
      <c r="A46" s="12" t="s">
        <v>283</v>
      </c>
      <c r="B46" s="43" t="s">
        <v>158</v>
      </c>
      <c r="C46" s="154"/>
      <c r="D46" s="154">
        <v>0</v>
      </c>
      <c r="E46" s="154">
        <v>989915</v>
      </c>
      <c r="F46" s="102"/>
    </row>
    <row r="47" spans="1:6" s="110" customFormat="1" ht="12" customHeight="1" thickBot="1">
      <c r="A47" s="16" t="s">
        <v>8</v>
      </c>
      <c r="B47" s="17" t="s">
        <v>159</v>
      </c>
      <c r="C47" s="148">
        <v>0</v>
      </c>
      <c r="D47" s="148">
        <v>0</v>
      </c>
      <c r="E47" s="148">
        <f>SUM(E48:E52)</f>
        <v>0</v>
      </c>
      <c r="F47" s="45"/>
    </row>
    <row r="48" spans="1:6" s="110" customFormat="1" ht="12" customHeight="1">
      <c r="A48" s="11" t="s">
        <v>47</v>
      </c>
      <c r="B48" s="111" t="s">
        <v>163</v>
      </c>
      <c r="C48" s="155"/>
      <c r="D48" s="155"/>
      <c r="E48" s="155"/>
      <c r="F48" s="129"/>
    </row>
    <row r="49" spans="1:6" s="110" customFormat="1" ht="12" customHeight="1">
      <c r="A49" s="10" t="s">
        <v>48</v>
      </c>
      <c r="B49" s="112" t="s">
        <v>164</v>
      </c>
      <c r="C49" s="153"/>
      <c r="D49" s="153"/>
      <c r="E49" s="153"/>
      <c r="F49" s="49"/>
    </row>
    <row r="50" spans="1:6" s="110" customFormat="1" ht="12" customHeight="1">
      <c r="A50" s="10" t="s">
        <v>160</v>
      </c>
      <c r="B50" s="112" t="s">
        <v>165</v>
      </c>
      <c r="C50" s="153"/>
      <c r="D50" s="153"/>
      <c r="E50" s="153"/>
      <c r="F50" s="49"/>
    </row>
    <row r="51" spans="1:6" s="110" customFormat="1" ht="12" customHeight="1">
      <c r="A51" s="10" t="s">
        <v>161</v>
      </c>
      <c r="B51" s="112" t="s">
        <v>166</v>
      </c>
      <c r="C51" s="153"/>
      <c r="D51" s="153"/>
      <c r="E51" s="153"/>
      <c r="F51" s="49"/>
    </row>
    <row r="52" spans="1:6" s="110" customFormat="1" ht="12" customHeight="1" thickBot="1">
      <c r="A52" s="12" t="s">
        <v>162</v>
      </c>
      <c r="B52" s="43" t="s">
        <v>167</v>
      </c>
      <c r="C52" s="154"/>
      <c r="D52" s="154"/>
      <c r="E52" s="154"/>
      <c r="F52" s="102"/>
    </row>
    <row r="53" spans="1:6" s="110" customFormat="1" ht="12" customHeight="1" thickBot="1">
      <c r="A53" s="16" t="s">
        <v>89</v>
      </c>
      <c r="B53" s="17" t="s">
        <v>168</v>
      </c>
      <c r="C53" s="148">
        <v>0</v>
      </c>
      <c r="D53" s="148">
        <v>0</v>
      </c>
      <c r="E53" s="148">
        <f>SUM(E54:E56)</f>
        <v>0</v>
      </c>
      <c r="F53" s="45">
        <f>SUM(F54:F56)</f>
        <v>0</v>
      </c>
    </row>
    <row r="54" spans="1:6" s="110" customFormat="1" ht="12" customHeight="1">
      <c r="A54" s="11" t="s">
        <v>49</v>
      </c>
      <c r="B54" s="111" t="s">
        <v>169</v>
      </c>
      <c r="C54" s="149"/>
      <c r="D54" s="149"/>
      <c r="E54" s="149"/>
      <c r="F54" s="47"/>
    </row>
    <row r="55" spans="1:6" s="110" customFormat="1" ht="12" customHeight="1">
      <c r="A55" s="10" t="s">
        <v>50</v>
      </c>
      <c r="B55" s="112" t="s">
        <v>277</v>
      </c>
      <c r="C55" s="150"/>
      <c r="D55" s="150"/>
      <c r="E55" s="150"/>
      <c r="F55" s="46"/>
    </row>
    <row r="56" spans="1:6" s="110" customFormat="1" ht="12" customHeight="1">
      <c r="A56" s="10" t="s">
        <v>172</v>
      </c>
      <c r="B56" s="112" t="s">
        <v>170</v>
      </c>
      <c r="C56" s="150"/>
      <c r="D56" s="150"/>
      <c r="E56" s="150"/>
      <c r="F56" s="46"/>
    </row>
    <row r="57" spans="1:6" s="110" customFormat="1" ht="12" customHeight="1" thickBot="1">
      <c r="A57" s="12" t="s">
        <v>173</v>
      </c>
      <c r="B57" s="43" t="s">
        <v>171</v>
      </c>
      <c r="C57" s="151"/>
      <c r="D57" s="151"/>
      <c r="E57" s="151"/>
      <c r="F57" s="48"/>
    </row>
    <row r="58" spans="1:6" s="110" customFormat="1" ht="12" customHeight="1" thickBot="1">
      <c r="A58" s="16" t="s">
        <v>10</v>
      </c>
      <c r="B58" s="41" t="s">
        <v>174</v>
      </c>
      <c r="C58" s="148">
        <f>SUM(C59:C62)</f>
        <v>0</v>
      </c>
      <c r="D58" s="148">
        <f>SUM(D59:D62)</f>
        <v>0</v>
      </c>
      <c r="E58" s="148">
        <f>SUM(E59:E62)</f>
        <v>1450000</v>
      </c>
      <c r="F58" s="45"/>
    </row>
    <row r="59" spans="1:6" s="110" customFormat="1" ht="12" customHeight="1">
      <c r="A59" s="11" t="s">
        <v>90</v>
      </c>
      <c r="B59" s="111" t="s">
        <v>176</v>
      </c>
      <c r="C59" s="153"/>
      <c r="D59" s="153"/>
      <c r="E59" s="153"/>
      <c r="F59" s="49"/>
    </row>
    <row r="60" spans="1:6" s="110" customFormat="1" ht="12" customHeight="1">
      <c r="A60" s="10" t="s">
        <v>91</v>
      </c>
      <c r="B60" s="112" t="s">
        <v>278</v>
      </c>
      <c r="C60" s="153"/>
      <c r="D60" s="153"/>
      <c r="E60" s="153">
        <v>0</v>
      </c>
      <c r="F60" s="49"/>
    </row>
    <row r="61" spans="1:6" s="110" customFormat="1" ht="12" customHeight="1">
      <c r="A61" s="10" t="s">
        <v>108</v>
      </c>
      <c r="B61" s="112" t="s">
        <v>177</v>
      </c>
      <c r="C61" s="153"/>
      <c r="D61" s="153"/>
      <c r="E61" s="153">
        <v>1450000</v>
      </c>
      <c r="F61" s="49"/>
    </row>
    <row r="62" spans="1:6" s="110" customFormat="1" ht="12" customHeight="1" thickBot="1">
      <c r="A62" s="12" t="s">
        <v>175</v>
      </c>
      <c r="B62" s="43" t="s">
        <v>178</v>
      </c>
      <c r="C62" s="153"/>
      <c r="D62" s="153"/>
      <c r="E62" s="153"/>
      <c r="F62" s="49"/>
    </row>
    <row r="63" spans="1:6" s="110" customFormat="1" ht="12" customHeight="1" thickBot="1">
      <c r="A63" s="137" t="s">
        <v>323</v>
      </c>
      <c r="B63" s="17" t="s">
        <v>179</v>
      </c>
      <c r="C63" s="152">
        <f>SUM(C6,C13,C20,C27,C35,C47,C53,C58,)</f>
        <v>34522403</v>
      </c>
      <c r="D63" s="152">
        <f>SUM(D6,D13,D20,D27,D35,D47,D53,D58,)</f>
        <v>44794656</v>
      </c>
      <c r="E63" s="152">
        <f>SUM(E6,E13,E20,E27,E35,E47,E53,E58,)</f>
        <v>67342207</v>
      </c>
      <c r="F63" s="50">
        <f>E63/D63*100</f>
        <v>150.33535919999028</v>
      </c>
    </row>
    <row r="64" spans="1:6" s="110" customFormat="1" ht="12" customHeight="1" thickBot="1">
      <c r="A64" s="131" t="s">
        <v>180</v>
      </c>
      <c r="B64" s="41" t="s">
        <v>181</v>
      </c>
      <c r="C64" s="148">
        <v>0</v>
      </c>
      <c r="D64" s="148">
        <v>0</v>
      </c>
      <c r="E64" s="148">
        <f>SUM(E65:E67)</f>
        <v>0</v>
      </c>
      <c r="F64" s="45">
        <f>SUM(F65:F67)</f>
        <v>0</v>
      </c>
    </row>
    <row r="65" spans="1:6" s="110" customFormat="1" ht="12" customHeight="1">
      <c r="A65" s="11" t="s">
        <v>211</v>
      </c>
      <c r="B65" s="111" t="s">
        <v>182</v>
      </c>
      <c r="C65" s="153"/>
      <c r="D65" s="153"/>
      <c r="E65" s="153"/>
      <c r="F65" s="49"/>
    </row>
    <row r="66" spans="1:6" s="110" customFormat="1" ht="12" customHeight="1">
      <c r="A66" s="10" t="s">
        <v>220</v>
      </c>
      <c r="B66" s="112" t="s">
        <v>183</v>
      </c>
      <c r="C66" s="153"/>
      <c r="D66" s="153"/>
      <c r="E66" s="153"/>
      <c r="F66" s="49"/>
    </row>
    <row r="67" spans="1:6" s="110" customFormat="1" ht="12" customHeight="1" thickBot="1">
      <c r="A67" s="12" t="s">
        <v>221</v>
      </c>
      <c r="B67" s="133" t="s">
        <v>309</v>
      </c>
      <c r="C67" s="153"/>
      <c r="D67" s="153"/>
      <c r="E67" s="153"/>
      <c r="F67" s="49"/>
    </row>
    <row r="68" spans="1:6" s="110" customFormat="1" ht="12" customHeight="1" thickBot="1">
      <c r="A68" s="131" t="s">
        <v>184</v>
      </c>
      <c r="B68" s="41" t="s">
        <v>185</v>
      </c>
      <c r="C68" s="148">
        <v>0</v>
      </c>
      <c r="D68" s="148">
        <v>0</v>
      </c>
      <c r="E68" s="148">
        <f>SUM(E69:E72)</f>
        <v>0</v>
      </c>
      <c r="F68" s="45">
        <f>SUM(F69:F72)</f>
        <v>0</v>
      </c>
    </row>
    <row r="69" spans="1:6" s="110" customFormat="1" ht="12" customHeight="1">
      <c r="A69" s="11" t="s">
        <v>72</v>
      </c>
      <c r="B69" s="111" t="s">
        <v>186</v>
      </c>
      <c r="C69" s="153"/>
      <c r="D69" s="153"/>
      <c r="E69" s="153"/>
      <c r="F69" s="49"/>
    </row>
    <row r="70" spans="1:6" s="110" customFormat="1" ht="12" customHeight="1">
      <c r="A70" s="10" t="s">
        <v>73</v>
      </c>
      <c r="B70" s="112" t="s">
        <v>187</v>
      </c>
      <c r="C70" s="153"/>
      <c r="D70" s="153"/>
      <c r="E70" s="153"/>
      <c r="F70" s="49"/>
    </row>
    <row r="71" spans="1:6" s="110" customFormat="1" ht="12" customHeight="1">
      <c r="A71" s="10" t="s">
        <v>212</v>
      </c>
      <c r="B71" s="112" t="s">
        <v>188</v>
      </c>
      <c r="C71" s="153"/>
      <c r="D71" s="153"/>
      <c r="E71" s="153"/>
      <c r="F71" s="49"/>
    </row>
    <row r="72" spans="1:6" s="110" customFormat="1" ht="12" customHeight="1" thickBot="1">
      <c r="A72" s="12" t="s">
        <v>213</v>
      </c>
      <c r="B72" s="43" t="s">
        <v>189</v>
      </c>
      <c r="C72" s="153"/>
      <c r="D72" s="153"/>
      <c r="E72" s="153"/>
      <c r="F72" s="49"/>
    </row>
    <row r="73" spans="1:6" s="110" customFormat="1" ht="12" customHeight="1" thickBot="1">
      <c r="A73" s="131" t="s">
        <v>190</v>
      </c>
      <c r="B73" s="41" t="s">
        <v>191</v>
      </c>
      <c r="C73" s="148">
        <f>SUM(C74:C75)</f>
        <v>13259451</v>
      </c>
      <c r="D73" s="148">
        <f>SUM(D74:D75)</f>
        <v>13259451</v>
      </c>
      <c r="E73" s="148">
        <f>SUM(E74:E75)</f>
        <v>13259451</v>
      </c>
      <c r="F73" s="45">
        <f>E73/D73*100</f>
        <v>100</v>
      </c>
    </row>
    <row r="74" spans="1:6" s="110" customFormat="1" ht="12" customHeight="1">
      <c r="A74" s="11" t="s">
        <v>214</v>
      </c>
      <c r="B74" s="111" t="s">
        <v>192</v>
      </c>
      <c r="C74" s="154">
        <v>13259451</v>
      </c>
      <c r="D74" s="154">
        <v>13259451</v>
      </c>
      <c r="E74" s="154">
        <v>13259451</v>
      </c>
      <c r="F74" s="49">
        <f>E74/D74*100</f>
        <v>100</v>
      </c>
    </row>
    <row r="75" spans="1:6" s="110" customFormat="1" ht="12" customHeight="1" thickBot="1">
      <c r="A75" s="12" t="s">
        <v>215</v>
      </c>
      <c r="B75" s="43" t="s">
        <v>193</v>
      </c>
      <c r="C75" s="153"/>
      <c r="D75" s="153"/>
      <c r="E75" s="153"/>
      <c r="F75" s="49"/>
    </row>
    <row r="76" spans="1:6" s="110" customFormat="1" ht="12" customHeight="1" thickBot="1">
      <c r="A76" s="131" t="s">
        <v>194</v>
      </c>
      <c r="B76" s="41" t="s">
        <v>195</v>
      </c>
      <c r="C76" s="148">
        <v>0</v>
      </c>
      <c r="D76" s="148">
        <f>SUM(D77:D79)</f>
        <v>1188331</v>
      </c>
      <c r="E76" s="148">
        <f>SUM(E77:E79)</f>
        <v>1188331</v>
      </c>
      <c r="F76" s="45">
        <f>SUM(F77:F79)</f>
        <v>100</v>
      </c>
    </row>
    <row r="77" spans="1:6" s="110" customFormat="1" ht="12" customHeight="1">
      <c r="A77" s="11" t="s">
        <v>216</v>
      </c>
      <c r="B77" s="111" t="s">
        <v>196</v>
      </c>
      <c r="C77" s="153"/>
      <c r="D77" s="391">
        <v>1188331</v>
      </c>
      <c r="E77" s="391">
        <v>1188331</v>
      </c>
      <c r="F77" s="390">
        <f>E77/D77*100</f>
        <v>100</v>
      </c>
    </row>
    <row r="78" spans="1:6" s="110" customFormat="1" ht="12" customHeight="1">
      <c r="A78" s="10" t="s">
        <v>217</v>
      </c>
      <c r="B78" s="112" t="s">
        <v>197</v>
      </c>
      <c r="C78" s="153"/>
      <c r="D78" s="153"/>
      <c r="E78" s="153"/>
      <c r="F78" s="49"/>
    </row>
    <row r="79" spans="1:6" s="110" customFormat="1" ht="12" customHeight="1" thickBot="1">
      <c r="A79" s="12" t="s">
        <v>218</v>
      </c>
      <c r="B79" s="43" t="s">
        <v>198</v>
      </c>
      <c r="C79" s="153"/>
      <c r="D79" s="153"/>
      <c r="E79" s="153"/>
      <c r="F79" s="49"/>
    </row>
    <row r="80" spans="1:6" s="110" customFormat="1" ht="12" customHeight="1" thickBot="1">
      <c r="A80" s="131" t="s">
        <v>199</v>
      </c>
      <c r="B80" s="41" t="s">
        <v>219</v>
      </c>
      <c r="C80" s="148">
        <v>0</v>
      </c>
      <c r="D80" s="148">
        <v>0</v>
      </c>
      <c r="E80" s="148">
        <f>SUM(E81:E84)</f>
        <v>0</v>
      </c>
      <c r="F80" s="45">
        <f>SUM(F81:F84)</f>
        <v>0</v>
      </c>
    </row>
    <row r="81" spans="1:6" s="110" customFormat="1" ht="12" customHeight="1">
      <c r="A81" s="114" t="s">
        <v>200</v>
      </c>
      <c r="B81" s="111" t="s">
        <v>201</v>
      </c>
      <c r="C81" s="153"/>
      <c r="D81" s="153"/>
      <c r="E81" s="153"/>
      <c r="F81" s="49"/>
    </row>
    <row r="82" spans="1:6" s="110" customFormat="1" ht="12" customHeight="1">
      <c r="A82" s="115" t="s">
        <v>202</v>
      </c>
      <c r="B82" s="112" t="s">
        <v>203</v>
      </c>
      <c r="C82" s="153"/>
      <c r="D82" s="153"/>
      <c r="E82" s="153"/>
      <c r="F82" s="49"/>
    </row>
    <row r="83" spans="1:6" s="110" customFormat="1" ht="12" customHeight="1">
      <c r="A83" s="115" t="s">
        <v>204</v>
      </c>
      <c r="B83" s="112" t="s">
        <v>205</v>
      </c>
      <c r="C83" s="153"/>
      <c r="D83" s="153"/>
      <c r="E83" s="153"/>
      <c r="F83" s="49"/>
    </row>
    <row r="84" spans="1:6" s="110" customFormat="1" ht="12" customHeight="1" thickBot="1">
      <c r="A84" s="116" t="s">
        <v>206</v>
      </c>
      <c r="B84" s="43" t="s">
        <v>207</v>
      </c>
      <c r="C84" s="153"/>
      <c r="D84" s="153"/>
      <c r="E84" s="153"/>
      <c r="F84" s="49"/>
    </row>
    <row r="85" spans="1:6" s="110" customFormat="1" ht="12" customHeight="1" thickBot="1">
      <c r="A85" s="131" t="s">
        <v>208</v>
      </c>
      <c r="B85" s="41" t="s">
        <v>322</v>
      </c>
      <c r="C85" s="156"/>
      <c r="D85" s="156"/>
      <c r="E85" s="156"/>
      <c r="F85" s="130"/>
    </row>
    <row r="86" spans="1:6" s="110" customFormat="1" ht="13.5" customHeight="1" thickBot="1">
      <c r="A86" s="131" t="s">
        <v>210</v>
      </c>
      <c r="B86" s="41" t="s">
        <v>209</v>
      </c>
      <c r="C86" s="156"/>
      <c r="D86" s="156"/>
      <c r="E86" s="156"/>
      <c r="F86" s="130"/>
    </row>
    <row r="87" spans="1:6" s="110" customFormat="1" ht="15.75" customHeight="1" thickBot="1">
      <c r="A87" s="131" t="s">
        <v>222</v>
      </c>
      <c r="B87" s="117" t="s">
        <v>325</v>
      </c>
      <c r="C87" s="152">
        <f>SUM(C64,C68,C73,C76,C80,C85,C86,)</f>
        <v>13259451</v>
      </c>
      <c r="D87" s="152">
        <f>SUM(D64,D68,D73,D76,D80,D85,D86,)</f>
        <v>14447782</v>
      </c>
      <c r="E87" s="152">
        <f>SUM(E64,E68,E73,E76,E80,E85,E86,)</f>
        <v>14447782</v>
      </c>
      <c r="F87" s="50">
        <f>E87/D87*100</f>
        <v>100</v>
      </c>
    </row>
    <row r="88" spans="1:6" s="110" customFormat="1" ht="16.5" customHeight="1" thickBot="1">
      <c r="A88" s="132" t="s">
        <v>324</v>
      </c>
      <c r="B88" s="118" t="s">
        <v>326</v>
      </c>
      <c r="C88" s="152">
        <f>SUM(C63,C87)</f>
        <v>47781854</v>
      </c>
      <c r="D88" s="152">
        <f>SUM(D63,D87)</f>
        <v>59242438</v>
      </c>
      <c r="E88" s="152">
        <f>SUM(E63,E87)</f>
        <v>81789989</v>
      </c>
      <c r="F88" s="50">
        <f>E88/D88*100</f>
        <v>138.0597959185947</v>
      </c>
    </row>
    <row r="89" spans="1:6" s="110" customFormat="1" ht="83.25" customHeight="1">
      <c r="A89" s="1"/>
      <c r="B89" s="2"/>
      <c r="C89" s="51"/>
      <c r="D89" s="51"/>
      <c r="E89" s="51"/>
      <c r="F89" s="51"/>
    </row>
    <row r="90" spans="1:6" ht="16.5" customHeight="1">
      <c r="A90" s="587" t="s">
        <v>31</v>
      </c>
      <c r="B90" s="587"/>
      <c r="C90" s="587"/>
      <c r="D90" s="587"/>
      <c r="E90" s="587"/>
      <c r="F90" s="587"/>
    </row>
    <row r="91" spans="1:6" s="119" customFormat="1" ht="16.5" customHeight="1" thickBot="1">
      <c r="A91" s="590" t="s">
        <v>352</v>
      </c>
      <c r="B91" s="590"/>
      <c r="C91" s="592" t="s">
        <v>356</v>
      </c>
      <c r="D91" s="592"/>
      <c r="E91" s="592"/>
      <c r="F91" s="592"/>
    </row>
    <row r="92" spans="1:6" s="119" customFormat="1" ht="16.5" customHeight="1">
      <c r="A92" s="583" t="s">
        <v>39</v>
      </c>
      <c r="B92" s="585" t="s">
        <v>32</v>
      </c>
      <c r="C92" s="578" t="str">
        <f>C3</f>
        <v>2019. évi</v>
      </c>
      <c r="D92" s="579"/>
      <c r="E92" s="580"/>
      <c r="F92" s="581" t="str">
        <f>+F3</f>
        <v>Teljesítés %-ban</v>
      </c>
    </row>
    <row r="93" spans="1:6" ht="37.5" customHeight="1" thickBot="1">
      <c r="A93" s="584"/>
      <c r="B93" s="586"/>
      <c r="C93" s="178" t="str">
        <f>+C4</f>
        <v>Eredeti előirányzat</v>
      </c>
      <c r="D93" s="179" t="str">
        <f>+D4</f>
        <v>Módosított előirányzat</v>
      </c>
      <c r="E93" s="179" t="str">
        <f>+E4</f>
        <v>Teljesítés </v>
      </c>
      <c r="F93" s="582"/>
    </row>
    <row r="94" spans="1:6" s="109" customFormat="1" ht="12" customHeight="1" thickBot="1">
      <c r="A94" s="21"/>
      <c r="B94" s="22" t="s">
        <v>334</v>
      </c>
      <c r="C94" s="157" t="s">
        <v>335</v>
      </c>
      <c r="D94" s="22" t="s">
        <v>336</v>
      </c>
      <c r="E94" s="22" t="s">
        <v>338</v>
      </c>
      <c r="F94" s="128" t="s">
        <v>337</v>
      </c>
    </row>
    <row r="95" spans="1:6" ht="12" customHeight="1" thickBot="1">
      <c r="A95" s="18" t="s">
        <v>3</v>
      </c>
      <c r="B95" s="20" t="s">
        <v>285</v>
      </c>
      <c r="C95" s="158">
        <f>SUM(C96:C100,C113)</f>
        <v>38962007</v>
      </c>
      <c r="D95" s="158">
        <f>SUM(D96:D100,D113)</f>
        <v>41411587</v>
      </c>
      <c r="E95" s="158">
        <f>SUM(E96:E100,E113)</f>
        <v>34870478</v>
      </c>
      <c r="F95" s="45">
        <f aca="true" t="shared" si="0" ref="F95:F119">E95/D95*100</f>
        <v>84.20464059974326</v>
      </c>
    </row>
    <row r="96" spans="1:6" ht="12" customHeight="1">
      <c r="A96" s="13" t="s">
        <v>51</v>
      </c>
      <c r="B96" s="6" t="s">
        <v>33</v>
      </c>
      <c r="C96" s="159">
        <v>16232168</v>
      </c>
      <c r="D96" s="141">
        <v>16834051</v>
      </c>
      <c r="E96" s="141">
        <v>15567461</v>
      </c>
      <c r="F96" s="39">
        <f t="shared" si="0"/>
        <v>92.47602374496786</v>
      </c>
    </row>
    <row r="97" spans="1:6" ht="12" customHeight="1">
      <c r="A97" s="10" t="s">
        <v>52</v>
      </c>
      <c r="B97" s="4" t="s">
        <v>92</v>
      </c>
      <c r="C97" s="150">
        <v>2513011</v>
      </c>
      <c r="D97" s="99">
        <v>2561488</v>
      </c>
      <c r="E97" s="99">
        <v>2537636</v>
      </c>
      <c r="F97" s="38">
        <f t="shared" si="0"/>
        <v>99.06882249692366</v>
      </c>
    </row>
    <row r="98" spans="1:6" ht="12" customHeight="1">
      <c r="A98" s="10" t="s">
        <v>53</v>
      </c>
      <c r="B98" s="4" t="s">
        <v>70</v>
      </c>
      <c r="C98" s="151">
        <v>11615000</v>
      </c>
      <c r="D98" s="101">
        <v>15857273</v>
      </c>
      <c r="E98" s="101">
        <v>14034821</v>
      </c>
      <c r="F98" s="38">
        <f t="shared" si="0"/>
        <v>88.50715378362976</v>
      </c>
    </row>
    <row r="99" spans="1:6" ht="12" customHeight="1">
      <c r="A99" s="10" t="s">
        <v>54</v>
      </c>
      <c r="B99" s="7" t="s">
        <v>93</v>
      </c>
      <c r="C99" s="151">
        <v>2599000</v>
      </c>
      <c r="D99" s="101">
        <v>2599000</v>
      </c>
      <c r="E99" s="101">
        <v>1857000</v>
      </c>
      <c r="F99" s="38">
        <f t="shared" si="0"/>
        <v>71.45055790688727</v>
      </c>
    </row>
    <row r="100" spans="1:6" ht="12" customHeight="1">
      <c r="A100" s="10" t="s">
        <v>62</v>
      </c>
      <c r="B100" s="15" t="s">
        <v>94</v>
      </c>
      <c r="C100" s="151">
        <f>SUM(C101:C112)</f>
        <v>322760</v>
      </c>
      <c r="D100" s="101">
        <f>SUM(D101:D112)</f>
        <v>893560</v>
      </c>
      <c r="E100" s="101">
        <f>SUM(E101:E112)</f>
        <v>873560</v>
      </c>
      <c r="F100" s="38">
        <f t="shared" si="0"/>
        <v>97.76176194100005</v>
      </c>
    </row>
    <row r="101" spans="1:6" ht="12" customHeight="1">
      <c r="A101" s="10" t="s">
        <v>55</v>
      </c>
      <c r="B101" s="4" t="s">
        <v>290</v>
      </c>
      <c r="C101" s="151"/>
      <c r="D101" s="101"/>
      <c r="E101" s="101"/>
      <c r="F101" s="38"/>
    </row>
    <row r="102" spans="1:6" ht="12" customHeight="1">
      <c r="A102" s="10" t="s">
        <v>56</v>
      </c>
      <c r="B102" s="33" t="s">
        <v>289</v>
      </c>
      <c r="C102" s="151"/>
      <c r="D102" s="101">
        <v>0</v>
      </c>
      <c r="E102" s="101"/>
      <c r="F102" s="38"/>
    </row>
    <row r="103" spans="1:6" ht="12" customHeight="1">
      <c r="A103" s="10" t="s">
        <v>63</v>
      </c>
      <c r="B103" s="33" t="s">
        <v>288</v>
      </c>
      <c r="C103" s="151"/>
      <c r="D103" s="101">
        <v>0</v>
      </c>
      <c r="E103" s="101"/>
      <c r="F103" s="38"/>
    </row>
    <row r="104" spans="1:6" ht="12" customHeight="1">
      <c r="A104" s="10" t="s">
        <v>64</v>
      </c>
      <c r="B104" s="31" t="s">
        <v>225</v>
      </c>
      <c r="C104" s="151"/>
      <c r="D104" s="101">
        <v>0</v>
      </c>
      <c r="E104" s="101"/>
      <c r="F104" s="38"/>
    </row>
    <row r="105" spans="1:6" ht="12" customHeight="1">
      <c r="A105" s="10" t="s">
        <v>65</v>
      </c>
      <c r="B105" s="32" t="s">
        <v>226</v>
      </c>
      <c r="C105" s="151"/>
      <c r="D105" s="101">
        <v>0</v>
      </c>
      <c r="E105" s="101"/>
      <c r="F105" s="38"/>
    </row>
    <row r="106" spans="1:6" ht="12" customHeight="1">
      <c r="A106" s="10" t="s">
        <v>66</v>
      </c>
      <c r="B106" s="32" t="s">
        <v>227</v>
      </c>
      <c r="C106" s="151"/>
      <c r="D106" s="101"/>
      <c r="E106" s="101"/>
      <c r="F106" s="38"/>
    </row>
    <row r="107" spans="1:8" ht="12" customHeight="1">
      <c r="A107" s="10" t="s">
        <v>68</v>
      </c>
      <c r="B107" s="31" t="s">
        <v>228</v>
      </c>
      <c r="C107" s="151">
        <v>113000</v>
      </c>
      <c r="D107" s="151">
        <v>113000</v>
      </c>
      <c r="E107" s="151">
        <v>113000</v>
      </c>
      <c r="F107" s="46">
        <f t="shared" si="0"/>
        <v>100</v>
      </c>
      <c r="H107" s="431"/>
    </row>
    <row r="108" spans="1:8" ht="12" customHeight="1">
      <c r="A108" s="10" t="s">
        <v>95</v>
      </c>
      <c r="B108" s="31" t="s">
        <v>229</v>
      </c>
      <c r="C108" s="151"/>
      <c r="D108" s="101"/>
      <c r="E108" s="101"/>
      <c r="F108" s="38"/>
      <c r="H108" s="431"/>
    </row>
    <row r="109" spans="1:6" ht="12" customHeight="1">
      <c r="A109" s="10" t="s">
        <v>223</v>
      </c>
      <c r="B109" s="32" t="s">
        <v>230</v>
      </c>
      <c r="C109" s="151"/>
      <c r="D109" s="101"/>
      <c r="E109" s="101"/>
      <c r="F109" s="38"/>
    </row>
    <row r="110" spans="1:6" ht="12" customHeight="1">
      <c r="A110" s="9" t="s">
        <v>224</v>
      </c>
      <c r="B110" s="33" t="s">
        <v>231</v>
      </c>
      <c r="C110" s="151"/>
      <c r="D110" s="101"/>
      <c r="E110" s="101"/>
      <c r="F110" s="38"/>
    </row>
    <row r="111" spans="1:6" ht="12" customHeight="1">
      <c r="A111" s="10" t="s">
        <v>286</v>
      </c>
      <c r="B111" s="33" t="s">
        <v>232</v>
      </c>
      <c r="C111" s="151"/>
      <c r="D111" s="101"/>
      <c r="E111" s="101"/>
      <c r="F111" s="38"/>
    </row>
    <row r="112" spans="1:6" ht="12" customHeight="1">
      <c r="A112" s="12" t="s">
        <v>287</v>
      </c>
      <c r="B112" s="33" t="s">
        <v>233</v>
      </c>
      <c r="C112" s="151">
        <v>209760</v>
      </c>
      <c r="D112" s="101">
        <v>780560</v>
      </c>
      <c r="E112" s="101">
        <v>760560</v>
      </c>
      <c r="F112" s="38">
        <f t="shared" si="0"/>
        <v>97.43773700932664</v>
      </c>
    </row>
    <row r="113" spans="1:6" ht="12" customHeight="1">
      <c r="A113" s="10" t="s">
        <v>291</v>
      </c>
      <c r="B113" s="7" t="s">
        <v>34</v>
      </c>
      <c r="C113" s="150">
        <f>SUM(C114:C115)</f>
        <v>5680068</v>
      </c>
      <c r="D113" s="150">
        <f>SUM(D114:D115)</f>
        <v>2666215</v>
      </c>
      <c r="E113" s="99"/>
      <c r="F113" s="38">
        <f t="shared" si="0"/>
        <v>0</v>
      </c>
    </row>
    <row r="114" spans="1:6" ht="12" customHeight="1">
      <c r="A114" s="10" t="s">
        <v>292</v>
      </c>
      <c r="B114" s="4" t="s">
        <v>294</v>
      </c>
      <c r="C114" s="150">
        <v>5680068</v>
      </c>
      <c r="D114" s="150">
        <v>2666215</v>
      </c>
      <c r="E114" s="99"/>
      <c r="F114" s="38">
        <f t="shared" si="0"/>
        <v>0</v>
      </c>
    </row>
    <row r="115" spans="1:6" ht="12" customHeight="1" thickBot="1">
      <c r="A115" s="14" t="s">
        <v>293</v>
      </c>
      <c r="B115" s="136" t="s">
        <v>295</v>
      </c>
      <c r="C115" s="160"/>
      <c r="D115" s="142"/>
      <c r="E115" s="142"/>
      <c r="F115" s="40"/>
    </row>
    <row r="116" spans="1:6" ht="12" customHeight="1" thickBot="1">
      <c r="A116" s="134" t="s">
        <v>4</v>
      </c>
      <c r="B116" s="135" t="s">
        <v>234</v>
      </c>
      <c r="C116" s="161">
        <f>SUM(C121,C119,C117)</f>
        <v>8152549</v>
      </c>
      <c r="D116" s="161">
        <f>SUM(D121,D119,D117)</f>
        <v>15975222</v>
      </c>
      <c r="E116" s="161">
        <f>SUM(E121,E119,E117)</f>
        <v>15167867</v>
      </c>
      <c r="F116" s="45">
        <f t="shared" si="0"/>
        <v>94.94620481643385</v>
      </c>
    </row>
    <row r="117" spans="1:6" ht="12" customHeight="1">
      <c r="A117" s="11" t="s">
        <v>57</v>
      </c>
      <c r="B117" s="4" t="s">
        <v>107</v>
      </c>
      <c r="C117" s="149">
        <v>3000000</v>
      </c>
      <c r="D117" s="100">
        <v>9002307</v>
      </c>
      <c r="E117" s="100">
        <v>8194952</v>
      </c>
      <c r="F117" s="39">
        <f t="shared" si="0"/>
        <v>91.03168776625814</v>
      </c>
    </row>
    <row r="118" spans="1:6" ht="12" customHeight="1">
      <c r="A118" s="11" t="s">
        <v>58</v>
      </c>
      <c r="B118" s="8" t="s">
        <v>238</v>
      </c>
      <c r="C118" s="149"/>
      <c r="D118" s="100"/>
      <c r="E118" s="100"/>
      <c r="F118" s="39"/>
    </row>
    <row r="119" spans="1:6" ht="12" customHeight="1">
      <c r="A119" s="11" t="s">
        <v>59</v>
      </c>
      <c r="B119" s="8" t="s">
        <v>96</v>
      </c>
      <c r="C119" s="150">
        <v>5152549</v>
      </c>
      <c r="D119" s="99">
        <v>6972915</v>
      </c>
      <c r="E119" s="99">
        <v>6972915</v>
      </c>
      <c r="F119" s="38">
        <f t="shared" si="0"/>
        <v>100</v>
      </c>
    </row>
    <row r="120" spans="1:6" ht="12" customHeight="1">
      <c r="A120" s="11" t="s">
        <v>60</v>
      </c>
      <c r="B120" s="8" t="s">
        <v>239</v>
      </c>
      <c r="C120" s="162"/>
      <c r="D120" s="99"/>
      <c r="E120" s="99"/>
      <c r="F120" s="38"/>
    </row>
    <row r="121" spans="1:6" ht="12" customHeight="1">
      <c r="A121" s="11" t="s">
        <v>61</v>
      </c>
      <c r="B121" s="43" t="s">
        <v>109</v>
      </c>
      <c r="C121" s="162"/>
      <c r="D121" s="99"/>
      <c r="E121" s="99"/>
      <c r="F121" s="38"/>
    </row>
    <row r="122" spans="1:6" ht="12" customHeight="1">
      <c r="A122" s="11" t="s">
        <v>67</v>
      </c>
      <c r="B122" s="42" t="s">
        <v>279</v>
      </c>
      <c r="C122" s="162"/>
      <c r="D122" s="99"/>
      <c r="E122" s="99"/>
      <c r="F122" s="38"/>
    </row>
    <row r="123" spans="1:6" ht="12" customHeight="1">
      <c r="A123" s="11" t="s">
        <v>69</v>
      </c>
      <c r="B123" s="107" t="s">
        <v>244</v>
      </c>
      <c r="C123" s="162"/>
      <c r="D123" s="99"/>
      <c r="E123" s="99"/>
      <c r="F123" s="38"/>
    </row>
    <row r="124" spans="1:6" ht="15">
      <c r="A124" s="11" t="s">
        <v>97</v>
      </c>
      <c r="B124" s="32" t="s">
        <v>227</v>
      </c>
      <c r="C124" s="162"/>
      <c r="D124" s="99"/>
      <c r="E124" s="99"/>
      <c r="F124" s="38"/>
    </row>
    <row r="125" spans="1:6" ht="12" customHeight="1">
      <c r="A125" s="11" t="s">
        <v>98</v>
      </c>
      <c r="B125" s="32" t="s">
        <v>243</v>
      </c>
      <c r="C125" s="162"/>
      <c r="D125" s="99"/>
      <c r="E125" s="99"/>
      <c r="F125" s="38"/>
    </row>
    <row r="126" spans="1:6" ht="12" customHeight="1">
      <c r="A126" s="11" t="s">
        <v>99</v>
      </c>
      <c r="B126" s="32" t="s">
        <v>242</v>
      </c>
      <c r="C126" s="162"/>
      <c r="D126" s="99"/>
      <c r="E126" s="99"/>
      <c r="F126" s="38"/>
    </row>
    <row r="127" spans="1:6" ht="12" customHeight="1">
      <c r="A127" s="11" t="s">
        <v>235</v>
      </c>
      <c r="B127" s="32" t="s">
        <v>230</v>
      </c>
      <c r="C127" s="162"/>
      <c r="D127" s="99"/>
      <c r="E127" s="99"/>
      <c r="F127" s="38"/>
    </row>
    <row r="128" spans="1:6" ht="12" customHeight="1">
      <c r="A128" s="11" t="s">
        <v>236</v>
      </c>
      <c r="B128" s="32" t="s">
        <v>241</v>
      </c>
      <c r="C128" s="162"/>
      <c r="D128" s="99"/>
      <c r="E128" s="99"/>
      <c r="F128" s="38"/>
    </row>
    <row r="129" spans="1:6" ht="15.75" thickBot="1">
      <c r="A129" s="9" t="s">
        <v>237</v>
      </c>
      <c r="B129" s="32" t="s">
        <v>240</v>
      </c>
      <c r="C129" s="163"/>
      <c r="D129" s="101"/>
      <c r="E129" s="101"/>
      <c r="F129" s="40"/>
    </row>
    <row r="130" spans="1:6" ht="12" customHeight="1" thickBot="1">
      <c r="A130" s="16" t="s">
        <v>5</v>
      </c>
      <c r="B130" s="29" t="s">
        <v>296</v>
      </c>
      <c r="C130" s="148">
        <f>SUM(C95,C116,)</f>
        <v>47114556</v>
      </c>
      <c r="D130" s="148">
        <f>SUM(D95,D116,)</f>
        <v>57386809</v>
      </c>
      <c r="E130" s="148">
        <f>SUM(E95,E116,)</f>
        <v>50038345</v>
      </c>
      <c r="F130" s="45">
        <f>E130/D130*100</f>
        <v>87.19485518004669</v>
      </c>
    </row>
    <row r="131" spans="1:6" ht="12" customHeight="1" thickBot="1">
      <c r="A131" s="16" t="s">
        <v>6</v>
      </c>
      <c r="B131" s="29" t="s">
        <v>297</v>
      </c>
      <c r="C131" s="148">
        <v>0</v>
      </c>
      <c r="D131" s="98">
        <v>0</v>
      </c>
      <c r="E131" s="98">
        <f>+E132+E133+E134</f>
        <v>0</v>
      </c>
      <c r="F131" s="37">
        <f>+F132+F133+F134</f>
        <v>0</v>
      </c>
    </row>
    <row r="132" spans="1:6" ht="12" customHeight="1">
      <c r="A132" s="11" t="s">
        <v>141</v>
      </c>
      <c r="B132" s="8" t="s">
        <v>304</v>
      </c>
      <c r="C132" s="162"/>
      <c r="D132" s="99"/>
      <c r="E132" s="99"/>
      <c r="F132" s="38"/>
    </row>
    <row r="133" spans="1:6" ht="12" customHeight="1">
      <c r="A133" s="11" t="s">
        <v>142</v>
      </c>
      <c r="B133" s="8" t="s">
        <v>305</v>
      </c>
      <c r="C133" s="162"/>
      <c r="D133" s="99"/>
      <c r="E133" s="99"/>
      <c r="F133" s="38"/>
    </row>
    <row r="134" spans="1:6" ht="12" customHeight="1" thickBot="1">
      <c r="A134" s="9" t="s">
        <v>143</v>
      </c>
      <c r="B134" s="8" t="s">
        <v>306</v>
      </c>
      <c r="C134" s="162"/>
      <c r="D134" s="99"/>
      <c r="E134" s="99"/>
      <c r="F134" s="38"/>
    </row>
    <row r="135" spans="1:6" ht="12" customHeight="1" thickBot="1">
      <c r="A135" s="16" t="s">
        <v>7</v>
      </c>
      <c r="B135" s="29" t="s">
        <v>298</v>
      </c>
      <c r="C135" s="148">
        <v>0</v>
      </c>
      <c r="D135" s="98">
        <v>0</v>
      </c>
      <c r="E135" s="98">
        <f>SUM(E136:E141)</f>
        <v>0</v>
      </c>
      <c r="F135" s="37">
        <f>SUM(F136:F141)</f>
        <v>0</v>
      </c>
    </row>
    <row r="136" spans="1:6" ht="12" customHeight="1">
      <c r="A136" s="11" t="s">
        <v>44</v>
      </c>
      <c r="B136" s="5" t="s">
        <v>307</v>
      </c>
      <c r="C136" s="162"/>
      <c r="D136" s="99"/>
      <c r="E136" s="99"/>
      <c r="F136" s="38"/>
    </row>
    <row r="137" spans="1:6" ht="12" customHeight="1">
      <c r="A137" s="11" t="s">
        <v>45</v>
      </c>
      <c r="B137" s="5" t="s">
        <v>299</v>
      </c>
      <c r="C137" s="162"/>
      <c r="D137" s="99"/>
      <c r="E137" s="99"/>
      <c r="F137" s="38"/>
    </row>
    <row r="138" spans="1:6" ht="12" customHeight="1">
      <c r="A138" s="11" t="s">
        <v>46</v>
      </c>
      <c r="B138" s="5" t="s">
        <v>300</v>
      </c>
      <c r="C138" s="162"/>
      <c r="D138" s="99"/>
      <c r="E138" s="99"/>
      <c r="F138" s="38"/>
    </row>
    <row r="139" spans="1:6" ht="12" customHeight="1">
      <c r="A139" s="11" t="s">
        <v>84</v>
      </c>
      <c r="B139" s="5" t="s">
        <v>301</v>
      </c>
      <c r="C139" s="162"/>
      <c r="D139" s="99"/>
      <c r="E139" s="99"/>
      <c r="F139" s="38"/>
    </row>
    <row r="140" spans="1:6" ht="12" customHeight="1">
      <c r="A140" s="11" t="s">
        <v>85</v>
      </c>
      <c r="B140" s="5" t="s">
        <v>302</v>
      </c>
      <c r="C140" s="162"/>
      <c r="D140" s="99"/>
      <c r="E140" s="99"/>
      <c r="F140" s="38"/>
    </row>
    <row r="141" spans="1:6" ht="12" customHeight="1" thickBot="1">
      <c r="A141" s="9" t="s">
        <v>86</v>
      </c>
      <c r="B141" s="5" t="s">
        <v>303</v>
      </c>
      <c r="C141" s="162"/>
      <c r="D141" s="99"/>
      <c r="E141" s="99"/>
      <c r="F141" s="38"/>
    </row>
    <row r="142" spans="1:6" ht="12" customHeight="1" thickBot="1">
      <c r="A142" s="16" t="s">
        <v>8</v>
      </c>
      <c r="B142" s="29" t="s">
        <v>311</v>
      </c>
      <c r="C142" s="152">
        <f>SUM(C143:C146)</f>
        <v>667298</v>
      </c>
      <c r="D142" s="152">
        <f>SUM(D143:D146)</f>
        <v>1855629</v>
      </c>
      <c r="E142" s="103">
        <f>SUM(E143:E146)</f>
        <v>970605</v>
      </c>
      <c r="F142" s="127">
        <f>E142/D142*100</f>
        <v>52.30598357753624</v>
      </c>
    </row>
    <row r="143" spans="1:6" ht="12" customHeight="1">
      <c r="A143" s="11" t="s">
        <v>47</v>
      </c>
      <c r="B143" s="5" t="s">
        <v>245</v>
      </c>
      <c r="C143" s="162"/>
      <c r="D143" s="99"/>
      <c r="E143" s="99"/>
      <c r="F143" s="38"/>
    </row>
    <row r="144" spans="1:6" ht="12" customHeight="1">
      <c r="A144" s="11" t="s">
        <v>48</v>
      </c>
      <c r="B144" s="5" t="s">
        <v>246</v>
      </c>
      <c r="C144" s="162">
        <v>667298</v>
      </c>
      <c r="D144" s="99">
        <v>1855629</v>
      </c>
      <c r="E144" s="99">
        <v>970605</v>
      </c>
      <c r="F144" s="38">
        <f>E144/D144*100</f>
        <v>52.30598357753624</v>
      </c>
    </row>
    <row r="145" spans="1:6" ht="12" customHeight="1">
      <c r="A145" s="11" t="s">
        <v>160</v>
      </c>
      <c r="B145" s="5" t="s">
        <v>312</v>
      </c>
      <c r="C145" s="162"/>
      <c r="D145" s="99"/>
      <c r="E145" s="99"/>
      <c r="F145" s="38"/>
    </row>
    <row r="146" spans="1:6" ht="12" customHeight="1" thickBot="1">
      <c r="A146" s="9" t="s">
        <v>161</v>
      </c>
      <c r="B146" s="3" t="s">
        <v>265</v>
      </c>
      <c r="C146" s="162"/>
      <c r="D146" s="99"/>
      <c r="E146" s="99"/>
      <c r="F146" s="38"/>
    </row>
    <row r="147" spans="1:6" ht="12" customHeight="1" thickBot="1">
      <c r="A147" s="16" t="s">
        <v>9</v>
      </c>
      <c r="B147" s="29" t="s">
        <v>313</v>
      </c>
      <c r="C147" s="164">
        <v>0</v>
      </c>
      <c r="D147" s="144">
        <v>0</v>
      </c>
      <c r="E147" s="144">
        <f>SUM(E148:E152)</f>
        <v>0</v>
      </c>
      <c r="F147" s="139">
        <f>SUM(F148:F152)</f>
        <v>0</v>
      </c>
    </row>
    <row r="148" spans="1:6" ht="12" customHeight="1">
      <c r="A148" s="11" t="s">
        <v>49</v>
      </c>
      <c r="B148" s="5" t="s">
        <v>308</v>
      </c>
      <c r="C148" s="162"/>
      <c r="D148" s="99"/>
      <c r="E148" s="99"/>
      <c r="F148" s="38"/>
    </row>
    <row r="149" spans="1:6" ht="12" customHeight="1">
      <c r="A149" s="11" t="s">
        <v>50</v>
      </c>
      <c r="B149" s="5" t="s">
        <v>315</v>
      </c>
      <c r="C149" s="162"/>
      <c r="D149" s="99"/>
      <c r="E149" s="99"/>
      <c r="F149" s="38"/>
    </row>
    <row r="150" spans="1:6" ht="12" customHeight="1">
      <c r="A150" s="11" t="s">
        <v>172</v>
      </c>
      <c r="B150" s="5" t="s">
        <v>310</v>
      </c>
      <c r="C150" s="162"/>
      <c r="D150" s="99"/>
      <c r="E150" s="99"/>
      <c r="F150" s="38"/>
    </row>
    <row r="151" spans="1:6" ht="12" customHeight="1">
      <c r="A151" s="11" t="s">
        <v>173</v>
      </c>
      <c r="B151" s="5" t="s">
        <v>316</v>
      </c>
      <c r="C151" s="162"/>
      <c r="D151" s="99"/>
      <c r="E151" s="99"/>
      <c r="F151" s="38"/>
    </row>
    <row r="152" spans="1:6" ht="12" customHeight="1" thickBot="1">
      <c r="A152" s="11" t="s">
        <v>314</v>
      </c>
      <c r="B152" s="5" t="s">
        <v>360</v>
      </c>
      <c r="C152" s="162"/>
      <c r="D152" s="99"/>
      <c r="E152" s="99"/>
      <c r="F152" s="38"/>
    </row>
    <row r="153" spans="1:6" ht="12" customHeight="1" thickBot="1">
      <c r="A153" s="16" t="s">
        <v>10</v>
      </c>
      <c r="B153" s="29" t="s">
        <v>317</v>
      </c>
      <c r="C153" s="165"/>
      <c r="D153" s="145"/>
      <c r="E153" s="145"/>
      <c r="F153" s="140"/>
    </row>
    <row r="154" spans="1:6" ht="12" customHeight="1" thickBot="1">
      <c r="A154" s="16" t="s">
        <v>11</v>
      </c>
      <c r="B154" s="29" t="s">
        <v>318</v>
      </c>
      <c r="C154" s="165"/>
      <c r="D154" s="145"/>
      <c r="E154" s="145"/>
      <c r="F154" s="140"/>
    </row>
    <row r="155" spans="1:10" ht="15" customHeight="1" thickBot="1">
      <c r="A155" s="16" t="s">
        <v>12</v>
      </c>
      <c r="B155" s="29" t="s">
        <v>320</v>
      </c>
      <c r="C155" s="180">
        <f>SUM(C131,C135,C142,C147,C153,C154,)</f>
        <v>667298</v>
      </c>
      <c r="D155" s="180">
        <f>SUM(D131,D135,D142,D147,D153,D154,)</f>
        <v>1855629</v>
      </c>
      <c r="E155" s="181">
        <f>SUM(E131,E135,E142,E147,E153,E154,)</f>
        <v>970605</v>
      </c>
      <c r="F155" s="182">
        <f>E155/D155*100</f>
        <v>52.30598357753624</v>
      </c>
      <c r="G155" s="120"/>
      <c r="H155" s="121"/>
      <c r="I155" s="121"/>
      <c r="J155" s="121"/>
    </row>
    <row r="156" spans="1:6" s="110" customFormat="1" ht="12.75" customHeight="1" thickBot="1">
      <c r="A156" s="44" t="s">
        <v>13</v>
      </c>
      <c r="B156" s="91" t="s">
        <v>319</v>
      </c>
      <c r="C156" s="180">
        <f>SUM(C130,C155)</f>
        <v>47781854</v>
      </c>
      <c r="D156" s="180">
        <f>SUM(D130,D155)</f>
        <v>59242438</v>
      </c>
      <c r="E156" s="181">
        <f>SUM(E130,E155)</f>
        <v>51008950</v>
      </c>
      <c r="F156" s="182">
        <f>E156/D156*100</f>
        <v>86.10204394356626</v>
      </c>
    </row>
    <row r="157" ht="7.5" customHeight="1"/>
    <row r="158" spans="1:6" ht="15">
      <c r="A158" s="588" t="s">
        <v>247</v>
      </c>
      <c r="B158" s="588"/>
      <c r="C158" s="588"/>
      <c r="D158" s="588"/>
      <c r="E158" s="588"/>
      <c r="F158" s="588"/>
    </row>
    <row r="159" spans="1:6" ht="15" customHeight="1" thickBot="1">
      <c r="A159" s="589" t="s">
        <v>358</v>
      </c>
      <c r="B159" s="589"/>
      <c r="C159" s="591" t="s">
        <v>357</v>
      </c>
      <c r="D159" s="591"/>
      <c r="E159" s="591"/>
      <c r="F159" s="591"/>
    </row>
    <row r="160" spans="1:6" ht="21" customHeight="1" thickBot="1">
      <c r="A160" s="16">
        <v>1</v>
      </c>
      <c r="B160" s="19" t="s">
        <v>321</v>
      </c>
      <c r="C160" s="148">
        <f>+C63-C130</f>
        <v>-12592153</v>
      </c>
      <c r="D160" s="98">
        <f>+D63-D130</f>
        <v>-12592153</v>
      </c>
      <c r="E160" s="98">
        <f>+E63-E130</f>
        <v>17303862</v>
      </c>
      <c r="F160" s="37"/>
    </row>
    <row r="161" spans="1:6" ht="27.75" customHeight="1" thickBot="1">
      <c r="A161" s="16" t="s">
        <v>4</v>
      </c>
      <c r="B161" s="19" t="s">
        <v>327</v>
      </c>
      <c r="C161" s="148">
        <f>+C87-C155</f>
        <v>12592153</v>
      </c>
      <c r="D161" s="98">
        <f>+D87-D155</f>
        <v>12592153</v>
      </c>
      <c r="E161" s="98">
        <f>+E87-E155</f>
        <v>13477177</v>
      </c>
      <c r="F161" s="37"/>
    </row>
  </sheetData>
  <sheetProtection/>
  <mergeCells count="17">
    <mergeCell ref="A1:F1"/>
    <mergeCell ref="A90:F90"/>
    <mergeCell ref="A158:F158"/>
    <mergeCell ref="A2:B2"/>
    <mergeCell ref="A91:B91"/>
    <mergeCell ref="A159:B159"/>
    <mergeCell ref="C2:F2"/>
    <mergeCell ref="C91:F91"/>
    <mergeCell ref="C159:F159"/>
    <mergeCell ref="A3:A4"/>
    <mergeCell ref="B3:B4"/>
    <mergeCell ref="C3:E3"/>
    <mergeCell ref="F3:F4"/>
    <mergeCell ref="A92:A93"/>
    <mergeCell ref="B92:B93"/>
    <mergeCell ref="C92:E92"/>
    <mergeCell ref="F92:F93"/>
  </mergeCells>
  <printOptions horizontalCentered="1"/>
  <pageMargins left="0.3937007874015748" right="0.3937007874015748" top="0.8267716535433072" bottom="0.8661417322834646" header="0.3937007874015748" footer="0.5905511811023623"/>
  <pageSetup fitToHeight="2" horizontalDpi="600" verticalDpi="600" orientation="portrait" paperSize="9" scale="75" r:id="rId1"/>
  <headerFooter alignWithMargins="0">
    <oddHeader>&amp;C&amp;"Times New Roman CE,Félkövér"&amp;12
BONYHÁDVARASD KÖZSÉGI ÖNKORMÁNYZAT
2019. ÉVI KÖLTSÉGVETÉS TELJESÍTÉSÉNEK ÖSSZEVONT MÉRLEGE&amp;10
&amp;R&amp;"Times New Roman CE,Félkövér dőlt"&amp;11 1. melléklet a .../2020. V.....) önkormányzati rendelethez</oddHeader>
  </headerFooter>
  <rowBreaks count="2" manualBreakCount="2">
    <brk id="63" max="5" man="1"/>
    <brk id="8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7.625" style="186" customWidth="1"/>
    <col min="2" max="2" width="60.75390625" style="186" customWidth="1"/>
    <col min="3" max="3" width="25.625" style="186" customWidth="1"/>
    <col min="4" max="4" width="11.375" style="0" bestFit="1" customWidth="1"/>
  </cols>
  <sheetData>
    <row r="1" ht="14.25">
      <c r="C1" s="187"/>
    </row>
    <row r="2" spans="1:3" ht="13.5">
      <c r="A2" s="188"/>
      <c r="B2" s="188"/>
      <c r="C2" s="188"/>
    </row>
    <row r="3" spans="1:3" ht="13.5">
      <c r="A3" s="613" t="s">
        <v>474</v>
      </c>
      <c r="B3" s="613"/>
      <c r="C3" s="613"/>
    </row>
    <row r="4" ht="13.5" thickBot="1">
      <c r="C4" s="189"/>
    </row>
    <row r="5" spans="1:3" ht="27" thickBot="1">
      <c r="A5" s="190" t="s">
        <v>475</v>
      </c>
      <c r="B5" s="191" t="s">
        <v>37</v>
      </c>
      <c r="C5" s="192" t="s">
        <v>587</v>
      </c>
    </row>
    <row r="6" spans="1:3" ht="26.25">
      <c r="A6" s="193" t="s">
        <v>3</v>
      </c>
      <c r="B6" s="194" t="s">
        <v>738</v>
      </c>
      <c r="C6" s="195">
        <v>13534368</v>
      </c>
    </row>
    <row r="7" spans="1:3" ht="12.75">
      <c r="A7" s="196" t="s">
        <v>4</v>
      </c>
      <c r="B7" s="197" t="s">
        <v>476</v>
      </c>
      <c r="C7" s="573">
        <v>13534368</v>
      </c>
    </row>
    <row r="8" spans="1:3" ht="12.75">
      <c r="A8" s="196" t="s">
        <v>5</v>
      </c>
      <c r="B8" s="197" t="s">
        <v>477</v>
      </c>
      <c r="C8" s="198"/>
    </row>
    <row r="9" spans="1:3" ht="12.75">
      <c r="A9" s="196" t="s">
        <v>6</v>
      </c>
      <c r="B9" s="199" t="s">
        <v>478</v>
      </c>
      <c r="C9" s="198">
        <v>68530538</v>
      </c>
    </row>
    <row r="10" spans="1:3" ht="12.75">
      <c r="A10" s="200" t="s">
        <v>7</v>
      </c>
      <c r="B10" s="201" t="s">
        <v>479</v>
      </c>
      <c r="C10" s="202">
        <v>51008950</v>
      </c>
    </row>
    <row r="11" spans="1:3" ht="13.5" thickBot="1">
      <c r="A11" s="200" t="s">
        <v>8</v>
      </c>
      <c r="B11" s="385" t="s">
        <v>708</v>
      </c>
      <c r="C11" s="392"/>
    </row>
    <row r="12" spans="1:4" ht="26.25">
      <c r="A12" s="386" t="s">
        <v>9</v>
      </c>
      <c r="B12" s="203" t="s">
        <v>739</v>
      </c>
      <c r="C12" s="195">
        <v>31748263</v>
      </c>
      <c r="D12" s="432"/>
    </row>
    <row r="13" spans="1:3" ht="12.75">
      <c r="A13" s="387" t="s">
        <v>10</v>
      </c>
      <c r="B13" s="351" t="s">
        <v>476</v>
      </c>
      <c r="C13" s="573">
        <v>31748263</v>
      </c>
    </row>
    <row r="14" spans="1:3" ht="13.5" thickBot="1">
      <c r="A14" s="388" t="s">
        <v>11</v>
      </c>
      <c r="B14" s="204" t="s">
        <v>477</v>
      </c>
      <c r="C14" s="350"/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/>
  <pageMargins left="0.7086614173228347" right="0.7086614173228347" top="0.9055118110236221" bottom="0.7480314960629921" header="0.31496062992125984" footer="0.31496062992125984"/>
  <pageSetup horizontalDpi="600" verticalDpi="600" orientation="portrait" paperSize="9" r:id="rId1"/>
  <headerFooter>
    <oddHeader>&amp;C&amp;"Times New Roman CE,Félkövér"&amp;11
BONYHÁDVARASD KÖZSÉG ÖNKORMÁNYZATA&amp;R&amp;"Times New Roman CE,Félkövér dőlt"6. melléklet a .../2020. V.....)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zoomScalePageLayoutView="0" workbookViewId="0" topLeftCell="A52">
      <selection activeCell="D64" sqref="D64"/>
    </sheetView>
  </sheetViews>
  <sheetFormatPr defaultColWidth="9.00390625" defaultRowHeight="12.75"/>
  <cols>
    <col min="1" max="1" width="67.125" style="532" customWidth="1"/>
    <col min="2" max="2" width="6.125" style="206" customWidth="1"/>
    <col min="3" max="4" width="16.375" style="205" bestFit="1" customWidth="1"/>
  </cols>
  <sheetData>
    <row r="1" spans="1:4" ht="15">
      <c r="A1" s="615" t="s">
        <v>480</v>
      </c>
      <c r="B1" s="616"/>
      <c r="C1" s="616"/>
      <c r="D1" s="616"/>
    </row>
    <row r="2" spans="1:4" ht="15">
      <c r="A2" s="615" t="s">
        <v>740</v>
      </c>
      <c r="B2" s="615"/>
      <c r="C2" s="615"/>
      <c r="D2" s="615"/>
    </row>
    <row r="3" spans="3:4" ht="15.75" thickBot="1">
      <c r="C3" s="617" t="s">
        <v>357</v>
      </c>
      <c r="D3" s="617"/>
    </row>
    <row r="4" spans="1:4" ht="12.75">
      <c r="A4" s="618" t="s">
        <v>481</v>
      </c>
      <c r="B4" s="621" t="s">
        <v>363</v>
      </c>
      <c r="C4" s="624" t="s">
        <v>482</v>
      </c>
      <c r="D4" s="626" t="s">
        <v>483</v>
      </c>
    </row>
    <row r="5" spans="1:4" ht="12.75">
      <c r="A5" s="619"/>
      <c r="B5" s="622"/>
      <c r="C5" s="625"/>
      <c r="D5" s="627"/>
    </row>
    <row r="6" spans="1:4" ht="15.75">
      <c r="A6" s="620"/>
      <c r="B6" s="623"/>
      <c r="C6" s="628" t="s">
        <v>484</v>
      </c>
      <c r="D6" s="629"/>
    </row>
    <row r="7" spans="1:4" ht="16.5" thickBot="1">
      <c r="A7" s="510" t="s">
        <v>485</v>
      </c>
      <c r="B7" s="515" t="s">
        <v>335</v>
      </c>
      <c r="C7" s="515" t="s">
        <v>336</v>
      </c>
      <c r="D7" s="516" t="s">
        <v>338</v>
      </c>
    </row>
    <row r="8" spans="1:4" ht="15">
      <c r="A8" s="511" t="s">
        <v>486</v>
      </c>
      <c r="B8" s="517" t="s">
        <v>487</v>
      </c>
      <c r="C8" s="518">
        <v>572289</v>
      </c>
      <c r="D8" s="519">
        <v>254142</v>
      </c>
    </row>
    <row r="9" spans="1:4" ht="15">
      <c r="A9" s="512" t="s">
        <v>488</v>
      </c>
      <c r="B9" s="520" t="s">
        <v>489</v>
      </c>
      <c r="C9" s="521">
        <f>SUM(C10,C15,C20,C25,C30)</f>
        <v>358172679</v>
      </c>
      <c r="D9" s="533">
        <f>SUM(D10,D15,D20,D25,D30)</f>
        <v>347861136</v>
      </c>
    </row>
    <row r="10" spans="1:4" ht="15">
      <c r="A10" s="512" t="s">
        <v>490</v>
      </c>
      <c r="B10" s="520" t="s">
        <v>491</v>
      </c>
      <c r="C10" s="521">
        <f>SUM(C11,C12,C13,C14)</f>
        <v>318779378</v>
      </c>
      <c r="D10" s="533">
        <f>SUM(D11,D12,D13,D14)</f>
        <v>341732521</v>
      </c>
    </row>
    <row r="11" spans="1:4" ht="15.75">
      <c r="A11" s="513" t="s">
        <v>492</v>
      </c>
      <c r="B11" s="520" t="s">
        <v>493</v>
      </c>
      <c r="C11" s="522">
        <v>318779378</v>
      </c>
      <c r="D11" s="523">
        <v>341732521</v>
      </c>
    </row>
    <row r="12" spans="1:4" ht="41.25">
      <c r="A12" s="513" t="s">
        <v>494</v>
      </c>
      <c r="B12" s="520" t="s">
        <v>495</v>
      </c>
      <c r="C12" s="524"/>
      <c r="D12" s="525"/>
    </row>
    <row r="13" spans="1:4" ht="27">
      <c r="A13" s="513" t="s">
        <v>496</v>
      </c>
      <c r="B13" s="520" t="s">
        <v>497</v>
      </c>
      <c r="C13" s="524"/>
      <c r="D13" s="525"/>
    </row>
    <row r="14" spans="1:4" ht="15">
      <c r="A14" s="513" t="s">
        <v>498</v>
      </c>
      <c r="B14" s="520" t="s">
        <v>499</v>
      </c>
      <c r="C14" s="524"/>
      <c r="D14" s="525"/>
    </row>
    <row r="15" spans="1:4" ht="15">
      <c r="A15" s="512" t="s">
        <v>500</v>
      </c>
      <c r="B15" s="520" t="s">
        <v>501</v>
      </c>
      <c r="C15" s="574">
        <f>SUM(C16:C19)</f>
        <v>2121356</v>
      </c>
      <c r="D15" s="575">
        <f>SUM(D16:D18)</f>
        <v>5883615</v>
      </c>
    </row>
    <row r="16" spans="1:4" ht="15">
      <c r="A16" s="513" t="s">
        <v>502</v>
      </c>
      <c r="B16" s="520" t="s">
        <v>503</v>
      </c>
      <c r="C16" s="524">
        <v>0</v>
      </c>
      <c r="D16" s="525">
        <v>0</v>
      </c>
    </row>
    <row r="17" spans="1:4" ht="27">
      <c r="A17" s="513" t="s">
        <v>504</v>
      </c>
      <c r="B17" s="520" t="s">
        <v>12</v>
      </c>
      <c r="C17" s="524">
        <v>0</v>
      </c>
      <c r="D17" s="525">
        <v>0</v>
      </c>
    </row>
    <row r="18" spans="1:4" ht="27">
      <c r="A18" s="513" t="s">
        <v>505</v>
      </c>
      <c r="B18" s="520" t="s">
        <v>13</v>
      </c>
      <c r="C18" s="524">
        <v>2121356</v>
      </c>
      <c r="D18" s="525">
        <v>5883615</v>
      </c>
    </row>
    <row r="19" spans="1:4" ht="15">
      <c r="A19" s="513" t="s">
        <v>506</v>
      </c>
      <c r="B19" s="520" t="s">
        <v>14</v>
      </c>
      <c r="C19" s="524"/>
      <c r="D19" s="525"/>
    </row>
    <row r="20" spans="1:4" ht="15">
      <c r="A20" s="512" t="s">
        <v>507</v>
      </c>
      <c r="B20" s="520" t="s">
        <v>15</v>
      </c>
      <c r="C20" s="526"/>
      <c r="D20" s="527"/>
    </row>
    <row r="21" spans="1:4" ht="15">
      <c r="A21" s="513" t="s">
        <v>508</v>
      </c>
      <c r="B21" s="520" t="s">
        <v>16</v>
      </c>
      <c r="C21" s="524">
        <v>0</v>
      </c>
      <c r="D21" s="525">
        <v>0</v>
      </c>
    </row>
    <row r="22" spans="1:4" ht="15">
      <c r="A22" s="513" t="s">
        <v>509</v>
      </c>
      <c r="B22" s="520" t="s">
        <v>17</v>
      </c>
      <c r="C22" s="524">
        <v>0</v>
      </c>
      <c r="D22" s="525">
        <v>0</v>
      </c>
    </row>
    <row r="23" spans="1:4" ht="15">
      <c r="A23" s="513" t="s">
        <v>510</v>
      </c>
      <c r="B23" s="520" t="s">
        <v>18</v>
      </c>
      <c r="C23" s="524">
        <v>0</v>
      </c>
      <c r="D23" s="525">
        <v>0</v>
      </c>
    </row>
    <row r="24" spans="1:4" ht="15">
      <c r="A24" s="513" t="s">
        <v>511</v>
      </c>
      <c r="B24" s="520" t="s">
        <v>19</v>
      </c>
      <c r="C24" s="524">
        <v>0</v>
      </c>
      <c r="D24" s="525">
        <v>0</v>
      </c>
    </row>
    <row r="25" spans="1:4" ht="15">
      <c r="A25" s="512" t="s">
        <v>512</v>
      </c>
      <c r="B25" s="520" t="s">
        <v>20</v>
      </c>
      <c r="C25" s="526">
        <f>SUM(C26:C29)</f>
        <v>37271945</v>
      </c>
      <c r="D25" s="527">
        <f>SUM(D26:D29)</f>
        <v>245000</v>
      </c>
    </row>
    <row r="26" spans="1:4" ht="15">
      <c r="A26" s="513" t="s">
        <v>513</v>
      </c>
      <c r="B26" s="520" t="s">
        <v>21</v>
      </c>
      <c r="C26" s="524">
        <v>0</v>
      </c>
      <c r="D26" s="525">
        <v>0</v>
      </c>
    </row>
    <row r="27" spans="1:4" ht="27">
      <c r="A27" s="513" t="s">
        <v>514</v>
      </c>
      <c r="B27" s="520" t="s">
        <v>22</v>
      </c>
      <c r="C27" s="524">
        <v>0</v>
      </c>
      <c r="D27" s="525">
        <v>0</v>
      </c>
    </row>
    <row r="28" spans="1:4" ht="15">
      <c r="A28" s="513" t="s">
        <v>515</v>
      </c>
      <c r="B28" s="520" t="s">
        <v>23</v>
      </c>
      <c r="C28" s="524">
        <v>37271945</v>
      </c>
      <c r="D28" s="525">
        <v>245000</v>
      </c>
    </row>
    <row r="29" spans="1:4" ht="15">
      <c r="A29" s="513" t="s">
        <v>516</v>
      </c>
      <c r="B29" s="520" t="s">
        <v>24</v>
      </c>
      <c r="C29" s="524">
        <v>0</v>
      </c>
      <c r="D29" s="525">
        <v>0</v>
      </c>
    </row>
    <row r="30" spans="1:4" ht="15">
      <c r="A30" s="512" t="s">
        <v>517</v>
      </c>
      <c r="B30" s="520" t="s">
        <v>25</v>
      </c>
      <c r="C30" s="526">
        <v>0</v>
      </c>
      <c r="D30" s="527">
        <v>0</v>
      </c>
    </row>
    <row r="31" spans="1:4" ht="15">
      <c r="A31" s="513" t="s">
        <v>518</v>
      </c>
      <c r="B31" s="520" t="s">
        <v>26</v>
      </c>
      <c r="C31" s="524">
        <v>0</v>
      </c>
      <c r="D31" s="525">
        <v>0</v>
      </c>
    </row>
    <row r="32" spans="1:4" ht="27">
      <c r="A32" s="513" t="s">
        <v>519</v>
      </c>
      <c r="B32" s="520" t="s">
        <v>27</v>
      </c>
      <c r="C32" s="524">
        <v>0</v>
      </c>
      <c r="D32" s="525">
        <v>0</v>
      </c>
    </row>
    <row r="33" spans="1:4" ht="15">
      <c r="A33" s="513" t="s">
        <v>520</v>
      </c>
      <c r="B33" s="520" t="s">
        <v>28</v>
      </c>
      <c r="C33" s="524">
        <v>0</v>
      </c>
      <c r="D33" s="525">
        <v>0</v>
      </c>
    </row>
    <row r="34" spans="1:4" ht="15">
      <c r="A34" s="513" t="s">
        <v>521</v>
      </c>
      <c r="B34" s="520" t="s">
        <v>29</v>
      </c>
      <c r="C34" s="524">
        <v>0</v>
      </c>
      <c r="D34" s="525">
        <v>0</v>
      </c>
    </row>
    <row r="35" spans="1:4" ht="15">
      <c r="A35" s="512" t="s">
        <v>522</v>
      </c>
      <c r="B35" s="520" t="s">
        <v>30</v>
      </c>
      <c r="C35" s="574">
        <f>SUM(C46,C41,C36)</f>
        <v>150000</v>
      </c>
      <c r="D35" s="575">
        <f>SUM(D46,D41,D36)</f>
        <v>150000</v>
      </c>
    </row>
    <row r="36" spans="1:4" ht="15">
      <c r="A36" s="512" t="s">
        <v>523</v>
      </c>
      <c r="B36" s="520" t="s">
        <v>524</v>
      </c>
      <c r="C36" s="574">
        <f>SUM(C37:C40)</f>
        <v>150000</v>
      </c>
      <c r="D36" s="575">
        <f>SUM(D37:D40)</f>
        <v>150000</v>
      </c>
    </row>
    <row r="37" spans="1:4" ht="15">
      <c r="A37" s="513" t="s">
        <v>525</v>
      </c>
      <c r="B37" s="520" t="s">
        <v>526</v>
      </c>
      <c r="C37" s="524">
        <v>0</v>
      </c>
      <c r="D37" s="525">
        <v>0</v>
      </c>
    </row>
    <row r="38" spans="1:4" ht="15">
      <c r="A38" s="513" t="s">
        <v>527</v>
      </c>
      <c r="B38" s="520" t="s">
        <v>528</v>
      </c>
      <c r="C38" s="524">
        <v>0</v>
      </c>
      <c r="D38" s="525">
        <v>0</v>
      </c>
    </row>
    <row r="39" spans="1:4" ht="15">
      <c r="A39" s="513" t="s">
        <v>529</v>
      </c>
      <c r="B39" s="528" t="s">
        <v>530</v>
      </c>
      <c r="C39" s="524"/>
      <c r="D39" s="525"/>
    </row>
    <row r="40" spans="1:4" ht="15">
      <c r="A40" s="513" t="s">
        <v>531</v>
      </c>
      <c r="B40" s="520" t="s">
        <v>532</v>
      </c>
      <c r="C40" s="524">
        <v>150000</v>
      </c>
      <c r="D40" s="524">
        <v>150000</v>
      </c>
    </row>
    <row r="41" spans="1:4" ht="15">
      <c r="A41" s="512" t="s">
        <v>533</v>
      </c>
      <c r="B41" s="520" t="s">
        <v>534</v>
      </c>
      <c r="C41" s="526">
        <v>0</v>
      </c>
      <c r="D41" s="527">
        <v>0</v>
      </c>
    </row>
    <row r="42" spans="1:4" ht="15">
      <c r="A42" s="513" t="s">
        <v>535</v>
      </c>
      <c r="B42" s="520" t="s">
        <v>536</v>
      </c>
      <c r="C42" s="524">
        <v>0</v>
      </c>
      <c r="D42" s="525">
        <v>0</v>
      </c>
    </row>
    <row r="43" spans="1:4" ht="27">
      <c r="A43" s="513" t="s">
        <v>537</v>
      </c>
      <c r="B43" s="520" t="s">
        <v>538</v>
      </c>
      <c r="C43" s="524">
        <v>0</v>
      </c>
      <c r="D43" s="525">
        <v>0</v>
      </c>
    </row>
    <row r="44" spans="1:4" ht="27">
      <c r="A44" s="513" t="s">
        <v>539</v>
      </c>
      <c r="B44" s="520" t="s">
        <v>540</v>
      </c>
      <c r="C44" s="524">
        <v>0</v>
      </c>
      <c r="D44" s="525">
        <v>0</v>
      </c>
    </row>
    <row r="45" spans="1:4" ht="15">
      <c r="A45" s="513" t="s">
        <v>541</v>
      </c>
      <c r="B45" s="520" t="s">
        <v>542</v>
      </c>
      <c r="C45" s="524">
        <v>0</v>
      </c>
      <c r="D45" s="525">
        <v>0</v>
      </c>
    </row>
    <row r="46" spans="1:4" ht="15">
      <c r="A46" s="512" t="s">
        <v>543</v>
      </c>
      <c r="B46" s="520" t="s">
        <v>544</v>
      </c>
      <c r="C46" s="526">
        <v>0</v>
      </c>
      <c r="D46" s="527">
        <v>0</v>
      </c>
    </row>
    <row r="47" spans="1:4" ht="15">
      <c r="A47" s="513" t="s">
        <v>545</v>
      </c>
      <c r="B47" s="520" t="s">
        <v>546</v>
      </c>
      <c r="C47" s="524">
        <v>0</v>
      </c>
      <c r="D47" s="525">
        <v>0</v>
      </c>
    </row>
    <row r="48" spans="1:4" ht="27">
      <c r="A48" s="513" t="s">
        <v>547</v>
      </c>
      <c r="B48" s="520" t="s">
        <v>548</v>
      </c>
      <c r="C48" s="524">
        <v>0</v>
      </c>
      <c r="D48" s="525">
        <v>0</v>
      </c>
    </row>
    <row r="49" spans="1:4" ht="27">
      <c r="A49" s="513" t="s">
        <v>549</v>
      </c>
      <c r="B49" s="520" t="s">
        <v>550</v>
      </c>
      <c r="C49" s="524">
        <v>0</v>
      </c>
      <c r="D49" s="525">
        <v>0</v>
      </c>
    </row>
    <row r="50" spans="1:4" ht="15">
      <c r="A50" s="513" t="s">
        <v>551</v>
      </c>
      <c r="B50" s="520" t="s">
        <v>552</v>
      </c>
      <c r="C50" s="524">
        <v>0</v>
      </c>
      <c r="D50" s="525">
        <v>0</v>
      </c>
    </row>
    <row r="51" spans="1:4" ht="15">
      <c r="A51" s="512" t="s">
        <v>553</v>
      </c>
      <c r="B51" s="520" t="s">
        <v>554</v>
      </c>
      <c r="C51" s="524"/>
      <c r="D51" s="525"/>
    </row>
    <row r="52" spans="1:4" ht="27">
      <c r="A52" s="512" t="s">
        <v>555</v>
      </c>
      <c r="B52" s="520" t="s">
        <v>556</v>
      </c>
      <c r="C52" s="574">
        <f>SUM(C8,C9,C35,C51)</f>
        <v>358894968</v>
      </c>
      <c r="D52" s="575">
        <f>SUM(D8,D9,D35,D51)</f>
        <v>348265278</v>
      </c>
    </row>
    <row r="53" spans="1:4" ht="15">
      <c r="A53" s="512" t="s">
        <v>557</v>
      </c>
      <c r="B53" s="520" t="s">
        <v>558</v>
      </c>
      <c r="C53" s="524"/>
      <c r="D53" s="525"/>
    </row>
    <row r="54" spans="1:4" ht="15">
      <c r="A54" s="512" t="s">
        <v>559</v>
      </c>
      <c r="B54" s="520" t="s">
        <v>560</v>
      </c>
      <c r="C54" s="524"/>
      <c r="D54" s="525"/>
    </row>
    <row r="55" spans="1:4" ht="15">
      <c r="A55" s="512" t="s">
        <v>561</v>
      </c>
      <c r="B55" s="520" t="s">
        <v>562</v>
      </c>
      <c r="C55" s="526"/>
      <c r="D55" s="527"/>
    </row>
    <row r="56" spans="1:4" ht="15">
      <c r="A56" s="512" t="s">
        <v>563</v>
      </c>
      <c r="B56" s="520" t="s">
        <v>564</v>
      </c>
      <c r="C56" s="524">
        <v>0</v>
      </c>
      <c r="D56" s="525">
        <v>0</v>
      </c>
    </row>
    <row r="57" spans="1:4" ht="15">
      <c r="A57" s="512" t="s">
        <v>565</v>
      </c>
      <c r="B57" s="520" t="s">
        <v>566</v>
      </c>
      <c r="C57" s="524"/>
      <c r="D57" s="525"/>
    </row>
    <row r="58" spans="1:4" ht="15">
      <c r="A58" s="512" t="s">
        <v>567</v>
      </c>
      <c r="B58" s="520" t="s">
        <v>568</v>
      </c>
      <c r="C58" s="524">
        <v>13534368</v>
      </c>
      <c r="D58" s="525">
        <v>31748263</v>
      </c>
    </row>
    <row r="59" spans="1:4" ht="15">
      <c r="A59" s="512" t="s">
        <v>569</v>
      </c>
      <c r="B59" s="520" t="s">
        <v>570</v>
      </c>
      <c r="C59" s="524"/>
      <c r="D59" s="525"/>
    </row>
    <row r="60" spans="1:4" ht="15">
      <c r="A60" s="512" t="s">
        <v>571</v>
      </c>
      <c r="B60" s="520" t="s">
        <v>572</v>
      </c>
      <c r="C60" s="574">
        <f>SUM(C56:C59)</f>
        <v>13534368</v>
      </c>
      <c r="D60" s="575">
        <f>SUM(D56:D59)</f>
        <v>31748263</v>
      </c>
    </row>
    <row r="61" spans="1:4" ht="15">
      <c r="A61" s="512" t="s">
        <v>573</v>
      </c>
      <c r="B61" s="520" t="s">
        <v>574</v>
      </c>
      <c r="C61" s="524">
        <v>3106272</v>
      </c>
      <c r="D61" s="525">
        <v>933557</v>
      </c>
    </row>
    <row r="62" spans="1:4" ht="15">
      <c r="A62" s="512" t="s">
        <v>575</v>
      </c>
      <c r="B62" s="520" t="s">
        <v>576</v>
      </c>
      <c r="C62" s="524">
        <v>1602173</v>
      </c>
      <c r="D62" s="525">
        <v>2204688</v>
      </c>
    </row>
    <row r="63" spans="1:4" ht="15">
      <c r="A63" s="512" t="s">
        <v>577</v>
      </c>
      <c r="B63" s="520" t="s">
        <v>578</v>
      </c>
      <c r="C63" s="524">
        <v>60602</v>
      </c>
      <c r="D63" s="525">
        <v>60873</v>
      </c>
    </row>
    <row r="64" spans="1:4" ht="15">
      <c r="A64" s="512" t="s">
        <v>579</v>
      </c>
      <c r="B64" s="520" t="s">
        <v>580</v>
      </c>
      <c r="C64" s="574">
        <f>SUM(C61:C63)</f>
        <v>4769047</v>
      </c>
      <c r="D64" s="575">
        <f>SUM(D61:D63)</f>
        <v>3199118</v>
      </c>
    </row>
    <row r="65" spans="1:4" ht="15">
      <c r="A65" s="512" t="s">
        <v>581</v>
      </c>
      <c r="B65" s="520" t="s">
        <v>582</v>
      </c>
      <c r="C65" s="526">
        <v>0</v>
      </c>
      <c r="D65" s="527">
        <v>0</v>
      </c>
    </row>
    <row r="66" spans="1:4" ht="15">
      <c r="A66" s="512" t="s">
        <v>583</v>
      </c>
      <c r="B66" s="520" t="s">
        <v>584</v>
      </c>
      <c r="C66" s="524">
        <v>0</v>
      </c>
      <c r="D66" s="525">
        <v>0</v>
      </c>
    </row>
    <row r="67" spans="1:4" ht="15.75" thickBot="1">
      <c r="A67" s="514" t="s">
        <v>585</v>
      </c>
      <c r="B67" s="529" t="s">
        <v>586</v>
      </c>
      <c r="C67" s="530">
        <f>SUM(C52,C55,C60,C64,C65:C66)</f>
        <v>377198383</v>
      </c>
      <c r="D67" s="531">
        <f>SUM(D52,D55,D60,D64,D65,D66,)</f>
        <v>383212659</v>
      </c>
    </row>
    <row r="68" spans="3:4" ht="15">
      <c r="C68" s="208"/>
      <c r="D68" s="208"/>
    </row>
    <row r="69" spans="3:4" ht="15">
      <c r="C69" s="208"/>
      <c r="D69" s="208"/>
    </row>
    <row r="70" spans="3:4" ht="15">
      <c r="C70" s="208"/>
      <c r="D70" s="208"/>
    </row>
    <row r="71" spans="1:4" ht="15">
      <c r="A71" s="614"/>
      <c r="B71" s="614"/>
      <c r="C71" s="614"/>
      <c r="D71" s="614"/>
    </row>
    <row r="72" spans="1:4" ht="15">
      <c r="A72" s="614"/>
      <c r="B72" s="614"/>
      <c r="C72" s="614"/>
      <c r="D72" s="614"/>
    </row>
  </sheetData>
  <sheetProtection/>
  <mergeCells count="10">
    <mergeCell ref="A71:D71"/>
    <mergeCell ref="A72:D72"/>
    <mergeCell ref="A1:D1"/>
    <mergeCell ref="A2:D2"/>
    <mergeCell ref="C3:D3"/>
    <mergeCell ref="A4:A6"/>
    <mergeCell ref="B4:B6"/>
    <mergeCell ref="C4:C5"/>
    <mergeCell ref="D4:D5"/>
    <mergeCell ref="C6:D6"/>
  </mergeCells>
  <printOptions horizontalCentered="1"/>
  <pageMargins left="0.7086614173228347" right="0.7086614173228347" top="0.6692913385826772" bottom="0.7480314960629921" header="0.1968503937007874" footer="0.31496062992125984"/>
  <pageSetup horizontalDpi="600" verticalDpi="600" orientation="portrait" paperSize="9" scale="78" r:id="rId1"/>
  <headerFooter>
    <oddHeader>&amp;C&amp;"Times New Roman CE,Félkövér"&amp;11
BONYHÁDVARASD KÖZSÉG ÖNKORMÁNYZATA&amp;R&amp;"Times New Roman CE,Félkövér dőlt"7. melléklet a .../2020. V.....)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6.50390625" style="210" customWidth="1"/>
    <col min="2" max="2" width="6.125" style="211" customWidth="1"/>
    <col min="3" max="3" width="20.125" style="211" bestFit="1" customWidth="1"/>
    <col min="4" max="4" width="20.125" style="212" bestFit="1" customWidth="1"/>
  </cols>
  <sheetData>
    <row r="1" spans="1:4" ht="12.75">
      <c r="A1" s="631" t="s">
        <v>588</v>
      </c>
      <c r="B1" s="631"/>
      <c r="C1" s="631"/>
      <c r="D1" s="631"/>
    </row>
    <row r="2" spans="1:4" ht="15">
      <c r="A2" s="632" t="s">
        <v>740</v>
      </c>
      <c r="B2" s="632"/>
      <c r="C2" s="632"/>
      <c r="D2" s="632"/>
    </row>
    <row r="4" spans="2:4" ht="13.5" thickBot="1">
      <c r="B4" s="633" t="s">
        <v>356</v>
      </c>
      <c r="C4" s="633"/>
      <c r="D4" s="633"/>
    </row>
    <row r="5" spans="1:4" ht="12.75">
      <c r="A5" s="634" t="s">
        <v>589</v>
      </c>
      <c r="B5" s="621" t="s">
        <v>363</v>
      </c>
      <c r="C5" s="624" t="s">
        <v>482</v>
      </c>
      <c r="D5" s="626" t="s">
        <v>483</v>
      </c>
    </row>
    <row r="6" spans="1:4" ht="12.75">
      <c r="A6" s="635"/>
      <c r="B6" s="622"/>
      <c r="C6" s="625"/>
      <c r="D6" s="627"/>
    </row>
    <row r="7" spans="1:4" ht="15.75">
      <c r="A7" s="636"/>
      <c r="B7" s="623"/>
      <c r="C7" s="628" t="s">
        <v>484</v>
      </c>
      <c r="D7" s="629"/>
    </row>
    <row r="8" spans="1:4" ht="15.75" thickBot="1">
      <c r="A8" s="214" t="s">
        <v>334</v>
      </c>
      <c r="B8" s="535" t="s">
        <v>335</v>
      </c>
      <c r="C8" s="536" t="s">
        <v>336</v>
      </c>
      <c r="D8" s="537" t="s">
        <v>338</v>
      </c>
    </row>
    <row r="9" spans="1:4" ht="15">
      <c r="A9" s="508" t="s">
        <v>590</v>
      </c>
      <c r="B9" s="517" t="s">
        <v>487</v>
      </c>
      <c r="C9" s="538">
        <v>529382638</v>
      </c>
      <c r="D9" s="540">
        <v>529382638</v>
      </c>
    </row>
    <row r="10" spans="1:4" ht="15">
      <c r="A10" s="509" t="s">
        <v>591</v>
      </c>
      <c r="B10" s="520" t="s">
        <v>489</v>
      </c>
      <c r="C10" s="539"/>
      <c r="D10" s="540"/>
    </row>
    <row r="11" spans="1:4" ht="15">
      <c r="A11" s="509" t="s">
        <v>592</v>
      </c>
      <c r="B11" s="520" t="s">
        <v>491</v>
      </c>
      <c r="C11" s="539">
        <v>3311285</v>
      </c>
      <c r="D11" s="540">
        <v>3311285</v>
      </c>
    </row>
    <row r="12" spans="1:4" ht="15">
      <c r="A12" s="509" t="s">
        <v>593</v>
      </c>
      <c r="B12" s="520" t="s">
        <v>493</v>
      </c>
      <c r="C12" s="541">
        <v>-149801159</v>
      </c>
      <c r="D12" s="542">
        <v>-158317166</v>
      </c>
    </row>
    <row r="13" spans="1:4" ht="15">
      <c r="A13" s="509" t="s">
        <v>594</v>
      </c>
      <c r="B13" s="520" t="s">
        <v>495</v>
      </c>
      <c r="C13" s="541">
        <v>0</v>
      </c>
      <c r="D13" s="542">
        <v>0</v>
      </c>
    </row>
    <row r="14" spans="1:4" ht="15">
      <c r="A14" s="509" t="s">
        <v>595</v>
      </c>
      <c r="B14" s="520" t="s">
        <v>497</v>
      </c>
      <c r="C14" s="541">
        <v>-8516007</v>
      </c>
      <c r="D14" s="542">
        <v>-20821724</v>
      </c>
    </row>
    <row r="15" spans="1:4" ht="15">
      <c r="A15" s="509" t="s">
        <v>596</v>
      </c>
      <c r="B15" s="520" t="s">
        <v>499</v>
      </c>
      <c r="C15" s="543">
        <f>SUM(C9:C14)</f>
        <v>374376757</v>
      </c>
      <c r="D15" s="544">
        <f>SUM(D9:D14)</f>
        <v>353555033</v>
      </c>
    </row>
    <row r="16" spans="1:4" ht="15">
      <c r="A16" s="509" t="s">
        <v>597</v>
      </c>
      <c r="B16" s="520" t="s">
        <v>501</v>
      </c>
      <c r="C16" s="545">
        <v>140277</v>
      </c>
      <c r="D16" s="546">
        <v>594809</v>
      </c>
    </row>
    <row r="17" spans="1:4" ht="15">
      <c r="A17" s="509" t="s">
        <v>598</v>
      </c>
      <c r="B17" s="520" t="s">
        <v>503</v>
      </c>
      <c r="C17" s="541">
        <v>667298</v>
      </c>
      <c r="D17" s="542">
        <v>885024</v>
      </c>
    </row>
    <row r="18" spans="1:4" ht="15">
      <c r="A18" s="509" t="s">
        <v>599</v>
      </c>
      <c r="B18" s="520" t="s">
        <v>12</v>
      </c>
      <c r="C18" s="541">
        <v>441112</v>
      </c>
      <c r="D18" s="542">
        <v>1133690</v>
      </c>
    </row>
    <row r="19" spans="1:4" ht="15">
      <c r="A19" s="509" t="s">
        <v>600</v>
      </c>
      <c r="B19" s="520" t="s">
        <v>13</v>
      </c>
      <c r="C19" s="543">
        <f>SUM(C16:C18)</f>
        <v>1248687</v>
      </c>
      <c r="D19" s="547">
        <f>+D16+D17+D18</f>
        <v>2613523</v>
      </c>
    </row>
    <row r="20" spans="1:4" ht="15">
      <c r="A20" s="509" t="s">
        <v>601</v>
      </c>
      <c r="B20" s="520" t="s">
        <v>14</v>
      </c>
      <c r="C20" s="543"/>
      <c r="D20" s="547"/>
    </row>
    <row r="21" spans="1:4" ht="15">
      <c r="A21" s="509" t="s">
        <v>602</v>
      </c>
      <c r="B21" s="520" t="s">
        <v>15</v>
      </c>
      <c r="C21" s="541"/>
      <c r="D21" s="542"/>
    </row>
    <row r="22" spans="1:4" ht="15">
      <c r="A22" s="509" t="s">
        <v>603</v>
      </c>
      <c r="B22" s="520" t="s">
        <v>16</v>
      </c>
      <c r="C22" s="548">
        <v>1572939</v>
      </c>
      <c r="D22" s="549">
        <v>27044103</v>
      </c>
    </row>
    <row r="23" spans="1:4" ht="15.75" thickBot="1">
      <c r="A23" s="534" t="s">
        <v>604</v>
      </c>
      <c r="B23" s="529" t="s">
        <v>17</v>
      </c>
      <c r="C23" s="550">
        <f>SUM(C15,C19,C20,C22)</f>
        <v>377198383</v>
      </c>
      <c r="D23" s="551">
        <f>+D15+D19+D21+D22+D20</f>
        <v>383212659</v>
      </c>
    </row>
    <row r="24" spans="1:4" ht="15">
      <c r="A24" s="207"/>
      <c r="B24" s="209"/>
      <c r="C24" s="209"/>
      <c r="D24" s="208"/>
    </row>
    <row r="25" spans="1:4" ht="15">
      <c r="A25" s="207"/>
      <c r="B25" s="209"/>
      <c r="C25" s="209"/>
      <c r="D25" s="208"/>
    </row>
    <row r="26" spans="1:4" ht="15">
      <c r="A26" s="209"/>
      <c r="B26" s="209"/>
      <c r="C26" s="209"/>
      <c r="D26" s="208"/>
    </row>
    <row r="27" spans="1:4" ht="15">
      <c r="A27" s="630"/>
      <c r="B27" s="630"/>
      <c r="C27" s="630"/>
      <c r="D27" s="630"/>
    </row>
    <row r="28" spans="1:4" ht="15">
      <c r="A28" s="630"/>
      <c r="B28" s="630"/>
      <c r="C28" s="630"/>
      <c r="D28" s="630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 horizontalCentered="1"/>
  <pageMargins left="0.7086614173228347" right="0.7086614173228347" top="0.8661417322834646" bottom="0.7480314960629921" header="0.1968503937007874" footer="0.31496062992125984"/>
  <pageSetup horizontalDpi="600" verticalDpi="600" orientation="landscape" paperSize="9" r:id="rId1"/>
  <headerFooter>
    <oddHeader>&amp;C&amp;"Times New Roman CE,Félkövér"&amp;11
BONYHÁDVARASD KÖZSÉG ÖNKORMÁNYZATA&amp;R&amp;"Times New Roman CE,Félkövér dőlt"7. melléklet a .../2020. V.....)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8.75390625" style="352" customWidth="1"/>
    <col min="2" max="2" width="6.75390625" style="352" customWidth="1"/>
    <col min="3" max="3" width="17.125" style="358" customWidth="1"/>
    <col min="4" max="4" width="19.125" style="358" customWidth="1"/>
  </cols>
  <sheetData>
    <row r="1" spans="1:4" ht="57" customHeight="1">
      <c r="A1" s="637" t="s">
        <v>741</v>
      </c>
      <c r="B1" s="638"/>
      <c r="C1" s="638"/>
      <c r="D1" s="638"/>
    </row>
    <row r="2" ht="15.75" thickBot="1"/>
    <row r="3" spans="1:4" ht="39" thickBot="1">
      <c r="A3" s="353" t="s">
        <v>37</v>
      </c>
      <c r="B3" s="213" t="s">
        <v>363</v>
      </c>
      <c r="C3" s="560" t="s">
        <v>709</v>
      </c>
      <c r="D3" s="561" t="s">
        <v>710</v>
      </c>
    </row>
    <row r="4" spans="1:4" ht="15.75" thickBot="1">
      <c r="A4" s="354" t="s">
        <v>334</v>
      </c>
      <c r="B4" s="355" t="s">
        <v>335</v>
      </c>
      <c r="C4" s="562" t="s">
        <v>336</v>
      </c>
      <c r="D4" s="563" t="s">
        <v>338</v>
      </c>
    </row>
    <row r="5" spans="1:4" ht="15">
      <c r="A5" s="552" t="s">
        <v>711</v>
      </c>
      <c r="B5" s="553" t="s">
        <v>3</v>
      </c>
      <c r="C5" s="564">
        <v>38</v>
      </c>
      <c r="D5" s="565">
        <v>5754438</v>
      </c>
    </row>
    <row r="6" spans="1:4" ht="15">
      <c r="A6" s="552" t="s">
        <v>712</v>
      </c>
      <c r="B6" s="554" t="s">
        <v>4</v>
      </c>
      <c r="C6" s="566"/>
      <c r="D6" s="567"/>
    </row>
    <row r="7" spans="1:4" ht="15">
      <c r="A7" s="552" t="s">
        <v>713</v>
      </c>
      <c r="B7" s="554" t="s">
        <v>5</v>
      </c>
      <c r="C7" s="566"/>
      <c r="D7" s="567"/>
    </row>
    <row r="8" spans="1:4" ht="15.75" thickBot="1">
      <c r="A8" s="555" t="s">
        <v>714</v>
      </c>
      <c r="B8" s="556" t="s">
        <v>6</v>
      </c>
      <c r="C8" s="568"/>
      <c r="D8" s="569"/>
    </row>
    <row r="9" spans="1:4" ht="15.75" thickBot="1">
      <c r="A9" s="557" t="s">
        <v>715</v>
      </c>
      <c r="B9" s="558" t="s">
        <v>7</v>
      </c>
      <c r="C9" s="570"/>
      <c r="D9" s="571">
        <f>+D10+D11+D12+D13</f>
        <v>0</v>
      </c>
    </row>
    <row r="10" spans="1:4" ht="15">
      <c r="A10" s="559" t="s">
        <v>716</v>
      </c>
      <c r="B10" s="553" t="s">
        <v>8</v>
      </c>
      <c r="C10" s="564"/>
      <c r="D10" s="565"/>
    </row>
    <row r="11" spans="1:4" ht="15">
      <c r="A11" s="552" t="s">
        <v>717</v>
      </c>
      <c r="B11" s="554" t="s">
        <v>9</v>
      </c>
      <c r="C11" s="566"/>
      <c r="D11" s="567"/>
    </row>
    <row r="12" spans="1:4" ht="15">
      <c r="A12" s="552" t="s">
        <v>718</v>
      </c>
      <c r="B12" s="554" t="s">
        <v>10</v>
      </c>
      <c r="C12" s="566"/>
      <c r="D12" s="567"/>
    </row>
    <row r="13" spans="1:4" ht="15.75" thickBot="1">
      <c r="A13" s="555" t="s">
        <v>719</v>
      </c>
      <c r="B13" s="556" t="s">
        <v>11</v>
      </c>
      <c r="C13" s="568"/>
      <c r="D13" s="569"/>
    </row>
    <row r="14" spans="1:4" ht="15.75" thickBot="1">
      <c r="A14" s="557" t="s">
        <v>720</v>
      </c>
      <c r="B14" s="558" t="s">
        <v>12</v>
      </c>
      <c r="C14" s="570"/>
      <c r="D14" s="571">
        <f>+D15+D16+D17</f>
        <v>0</v>
      </c>
    </row>
    <row r="15" spans="1:4" ht="15">
      <c r="A15" s="559" t="s">
        <v>721</v>
      </c>
      <c r="B15" s="553" t="s">
        <v>13</v>
      </c>
      <c r="C15" s="564"/>
      <c r="D15" s="565"/>
    </row>
    <row r="16" spans="1:4" ht="15">
      <c r="A16" s="552" t="s">
        <v>722</v>
      </c>
      <c r="B16" s="554" t="s">
        <v>14</v>
      </c>
      <c r="C16" s="566"/>
      <c r="D16" s="567"/>
    </row>
    <row r="17" spans="1:4" ht="15.75" thickBot="1">
      <c r="A17" s="555" t="s">
        <v>723</v>
      </c>
      <c r="B17" s="556" t="s">
        <v>15</v>
      </c>
      <c r="C17" s="568"/>
      <c r="D17" s="569"/>
    </row>
    <row r="18" spans="1:4" ht="15.75" thickBot="1">
      <c r="A18" s="557" t="s">
        <v>724</v>
      </c>
      <c r="B18" s="558" t="s">
        <v>16</v>
      </c>
      <c r="C18" s="570"/>
      <c r="D18" s="571">
        <f>+D19+D20+D21</f>
        <v>0</v>
      </c>
    </row>
    <row r="19" spans="1:4" ht="15">
      <c r="A19" s="559" t="s">
        <v>725</v>
      </c>
      <c r="B19" s="553" t="s">
        <v>17</v>
      </c>
      <c r="C19" s="564"/>
      <c r="D19" s="565"/>
    </row>
    <row r="20" spans="1:4" ht="15">
      <c r="A20" s="552" t="s">
        <v>726</v>
      </c>
      <c r="B20" s="554" t="s">
        <v>18</v>
      </c>
      <c r="C20" s="566"/>
      <c r="D20" s="567"/>
    </row>
    <row r="21" spans="1:4" ht="15">
      <c r="A21" s="552" t="s">
        <v>727</v>
      </c>
      <c r="B21" s="554" t="s">
        <v>19</v>
      </c>
      <c r="C21" s="566"/>
      <c r="D21" s="567"/>
    </row>
    <row r="22" spans="1:4" ht="15">
      <c r="A22" s="552" t="s">
        <v>728</v>
      </c>
      <c r="B22" s="554" t="s">
        <v>20</v>
      </c>
      <c r="C22" s="566"/>
      <c r="D22" s="567"/>
    </row>
    <row r="23" spans="1:4" ht="15">
      <c r="A23" s="552"/>
      <c r="B23" s="554" t="s">
        <v>21</v>
      </c>
      <c r="C23" s="566"/>
      <c r="D23" s="567"/>
    </row>
    <row r="24" spans="1:4" ht="15">
      <c r="A24" s="552"/>
      <c r="B24" s="554" t="s">
        <v>22</v>
      </c>
      <c r="C24" s="566"/>
      <c r="D24" s="567"/>
    </row>
    <row r="25" spans="1:4" ht="15">
      <c r="A25" s="552"/>
      <c r="B25" s="554" t="s">
        <v>23</v>
      </c>
      <c r="C25" s="566"/>
      <c r="D25" s="567"/>
    </row>
    <row r="26" spans="1:4" ht="15">
      <c r="A26" s="552"/>
      <c r="B26" s="554" t="s">
        <v>24</v>
      </c>
      <c r="C26" s="566"/>
      <c r="D26" s="567"/>
    </row>
    <row r="27" spans="1:4" ht="15">
      <c r="A27" s="552"/>
      <c r="B27" s="554" t="s">
        <v>25</v>
      </c>
      <c r="C27" s="566"/>
      <c r="D27" s="567"/>
    </row>
    <row r="28" spans="1:4" ht="15">
      <c r="A28" s="552"/>
      <c r="B28" s="554" t="s">
        <v>26</v>
      </c>
      <c r="C28" s="566"/>
      <c r="D28" s="567"/>
    </row>
    <row r="29" spans="1:4" ht="15">
      <c r="A29" s="552"/>
      <c r="B29" s="554" t="s">
        <v>27</v>
      </c>
      <c r="C29" s="566"/>
      <c r="D29" s="567"/>
    </row>
    <row r="30" spans="1:4" ht="15">
      <c r="A30" s="552"/>
      <c r="B30" s="554" t="s">
        <v>28</v>
      </c>
      <c r="C30" s="566"/>
      <c r="D30" s="567"/>
    </row>
    <row r="31" spans="1:4" ht="15">
      <c r="A31" s="552"/>
      <c r="B31" s="554" t="s">
        <v>29</v>
      </c>
      <c r="C31" s="566"/>
      <c r="D31" s="567"/>
    </row>
    <row r="32" spans="1:4" ht="15">
      <c r="A32" s="552"/>
      <c r="B32" s="554" t="s">
        <v>30</v>
      </c>
      <c r="C32" s="566"/>
      <c r="D32" s="567"/>
    </row>
    <row r="33" spans="1:4" ht="15">
      <c r="A33" s="552"/>
      <c r="B33" s="554" t="s">
        <v>524</v>
      </c>
      <c r="C33" s="566"/>
      <c r="D33" s="567"/>
    </row>
    <row r="34" spans="1:4" ht="15">
      <c r="A34" s="552"/>
      <c r="B34" s="554" t="s">
        <v>526</v>
      </c>
      <c r="C34" s="566"/>
      <c r="D34" s="567"/>
    </row>
    <row r="35" spans="1:4" ht="15">
      <c r="A35" s="552"/>
      <c r="B35" s="554" t="s">
        <v>528</v>
      </c>
      <c r="C35" s="566"/>
      <c r="D35" s="567"/>
    </row>
    <row r="36" spans="1:4" ht="15">
      <c r="A36" s="552"/>
      <c r="B36" s="554" t="s">
        <v>530</v>
      </c>
      <c r="C36" s="566"/>
      <c r="D36" s="567"/>
    </row>
    <row r="37" spans="1:4" ht="15.75" thickBot="1">
      <c r="A37" s="555"/>
      <c r="B37" s="556" t="s">
        <v>532</v>
      </c>
      <c r="C37" s="568"/>
      <c r="D37" s="569"/>
    </row>
    <row r="38" spans="1:4" ht="15.75" thickBot="1">
      <c r="A38" s="639" t="s">
        <v>729</v>
      </c>
      <c r="B38" s="640"/>
      <c r="C38" s="572"/>
      <c r="D38" s="571">
        <f>+D5+D6+D7+D8+D9+D14+D18+D22+D23+D24+D25+D26+D27+D28+D29+D30+D31+D32+D33+D34+D35+D36+D37</f>
        <v>5754438</v>
      </c>
    </row>
    <row r="39" ht="15">
      <c r="A39" s="356" t="s">
        <v>730</v>
      </c>
    </row>
    <row r="40" spans="1:4" ht="15">
      <c r="A40" s="357"/>
      <c r="B40" s="358"/>
      <c r="C40" s="641"/>
      <c r="D40" s="641"/>
    </row>
    <row r="41" spans="1:4" ht="15">
      <c r="A41" s="357"/>
      <c r="B41" s="358"/>
      <c r="C41" s="359"/>
      <c r="D41" s="359"/>
    </row>
    <row r="42" spans="1:4" ht="15">
      <c r="A42" s="358"/>
      <c r="B42" s="358"/>
      <c r="C42" s="641"/>
      <c r="D42" s="641"/>
    </row>
    <row r="43" spans="1:2" ht="15">
      <c r="A43" s="360"/>
      <c r="B43" s="360"/>
    </row>
    <row r="44" spans="1:3" ht="15">
      <c r="A44" s="360"/>
      <c r="B44" s="360"/>
      <c r="C44" s="360"/>
    </row>
  </sheetData>
  <sheetProtection/>
  <mergeCells count="4">
    <mergeCell ref="A1:D1"/>
    <mergeCell ref="A38:B38"/>
    <mergeCell ref="C40:D40"/>
    <mergeCell ref="C42:D42"/>
  </mergeCells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CE,Félkövér"&amp;11
BONYHÁDVARASD KÖZSÉG ÖNKORMÁNYZATA&amp;R&amp;"Times New Roman CE,Félkövér dőlt"7. melléklet a .../2020. V.....)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6.75390625" style="259" customWidth="1"/>
    <col min="2" max="2" width="36.00390625" style="260" customWidth="1"/>
    <col min="3" max="3" width="17.00390625" style="260" customWidth="1"/>
    <col min="4" max="9" width="12.75390625" style="260" customWidth="1"/>
    <col min="10" max="10" width="13.75390625" style="260" customWidth="1"/>
  </cols>
  <sheetData>
    <row r="1" spans="1:10" ht="14.25" thickBot="1">
      <c r="A1" s="215"/>
      <c r="B1" s="216"/>
      <c r="C1" s="216"/>
      <c r="D1" s="216"/>
      <c r="E1" s="216"/>
      <c r="F1" s="216"/>
      <c r="G1" s="216"/>
      <c r="H1" s="216"/>
      <c r="I1" s="216"/>
      <c r="J1" s="217" t="s">
        <v>357</v>
      </c>
    </row>
    <row r="2" spans="1:10" ht="12.75">
      <c r="A2" s="642" t="s">
        <v>39</v>
      </c>
      <c r="B2" s="644" t="s">
        <v>605</v>
      </c>
      <c r="C2" s="644" t="s">
        <v>606</v>
      </c>
      <c r="D2" s="644" t="s">
        <v>607</v>
      </c>
      <c r="E2" s="644" t="s">
        <v>742</v>
      </c>
      <c r="F2" s="218" t="s">
        <v>608</v>
      </c>
      <c r="G2" s="219"/>
      <c r="H2" s="219"/>
      <c r="I2" s="220"/>
      <c r="J2" s="647" t="s">
        <v>609</v>
      </c>
    </row>
    <row r="3" spans="1:10" ht="23.25" thickBot="1">
      <c r="A3" s="643"/>
      <c r="B3" s="645"/>
      <c r="C3" s="645"/>
      <c r="D3" s="646"/>
      <c r="E3" s="646"/>
      <c r="F3" s="221" t="s">
        <v>736</v>
      </c>
      <c r="G3" s="221" t="s">
        <v>737</v>
      </c>
      <c r="H3" s="221" t="s">
        <v>743</v>
      </c>
      <c r="I3" s="222" t="s">
        <v>744</v>
      </c>
      <c r="J3" s="648"/>
    </row>
    <row r="4" spans="1:10" ht="13.5" thickBot="1">
      <c r="A4" s="223">
        <v>1</v>
      </c>
      <c r="B4" s="224">
        <v>2</v>
      </c>
      <c r="C4" s="225">
        <v>3</v>
      </c>
      <c r="D4" s="225">
        <v>4</v>
      </c>
      <c r="E4" s="225">
        <v>5</v>
      </c>
      <c r="F4" s="225">
        <v>6</v>
      </c>
      <c r="G4" s="225">
        <v>7</v>
      </c>
      <c r="H4" s="225">
        <v>8</v>
      </c>
      <c r="I4" s="225">
        <v>9</v>
      </c>
      <c r="J4" s="226" t="s">
        <v>610</v>
      </c>
    </row>
    <row r="5" spans="1:10" ht="20.25">
      <c r="A5" s="227" t="s">
        <v>3</v>
      </c>
      <c r="B5" s="228" t="s">
        <v>611</v>
      </c>
      <c r="C5" s="229"/>
      <c r="D5" s="230">
        <f aca="true" t="shared" si="0" ref="D5:I5">SUM(D6:D7)</f>
        <v>0</v>
      </c>
      <c r="E5" s="230">
        <f t="shared" si="0"/>
        <v>0</v>
      </c>
      <c r="F5" s="230">
        <f t="shared" si="0"/>
        <v>0</v>
      </c>
      <c r="G5" s="230">
        <f t="shared" si="0"/>
        <v>0</v>
      </c>
      <c r="H5" s="230">
        <f t="shared" si="0"/>
        <v>0</v>
      </c>
      <c r="I5" s="231">
        <f t="shared" si="0"/>
        <v>0</v>
      </c>
      <c r="J5" s="232">
        <f aca="true" t="shared" si="1" ref="J5:J17">SUM(F5:I5)</f>
        <v>0</v>
      </c>
    </row>
    <row r="6" spans="1:10" ht="12.75">
      <c r="A6" s="233" t="s">
        <v>4</v>
      </c>
      <c r="B6" s="234"/>
      <c r="C6" s="235"/>
      <c r="D6" s="236"/>
      <c r="E6" s="236"/>
      <c r="F6" s="236"/>
      <c r="G6" s="236"/>
      <c r="H6" s="236"/>
      <c r="I6" s="237"/>
      <c r="J6" s="238">
        <f t="shared" si="1"/>
        <v>0</v>
      </c>
    </row>
    <row r="7" spans="1:10" ht="12.75">
      <c r="A7" s="233" t="s">
        <v>5</v>
      </c>
      <c r="B7" s="234" t="s">
        <v>612</v>
      </c>
      <c r="C7" s="235"/>
      <c r="D7" s="236"/>
      <c r="E7" s="236"/>
      <c r="F7" s="236"/>
      <c r="G7" s="236"/>
      <c r="H7" s="236"/>
      <c r="I7" s="237"/>
      <c r="J7" s="238">
        <f t="shared" si="1"/>
        <v>0</v>
      </c>
    </row>
    <row r="8" spans="1:10" ht="20.25">
      <c r="A8" s="233" t="s">
        <v>6</v>
      </c>
      <c r="B8" s="239" t="s">
        <v>613</v>
      </c>
      <c r="C8" s="240"/>
      <c r="D8" s="241"/>
      <c r="E8" s="241">
        <f>SUM(E9:E10)</f>
        <v>0</v>
      </c>
      <c r="F8" s="241">
        <f>SUM(F9:F10)</f>
        <v>0</v>
      </c>
      <c r="G8" s="241">
        <f>SUM(G9:G10)</f>
        <v>0</v>
      </c>
      <c r="H8" s="241">
        <f>SUM(H9:H10)</f>
        <v>0</v>
      </c>
      <c r="I8" s="242">
        <f>SUM(I9:I10)</f>
        <v>0</v>
      </c>
      <c r="J8" s="243">
        <f t="shared" si="1"/>
        <v>0</v>
      </c>
    </row>
    <row r="9" spans="1:10" ht="12.75">
      <c r="A9" s="233" t="s">
        <v>7</v>
      </c>
      <c r="B9" s="234" t="s">
        <v>614</v>
      </c>
      <c r="C9" s="235"/>
      <c r="D9" s="236"/>
      <c r="E9" s="236"/>
      <c r="F9" s="236"/>
      <c r="G9" s="236"/>
      <c r="H9" s="236"/>
      <c r="I9" s="237"/>
      <c r="J9" s="238">
        <f t="shared" si="1"/>
        <v>0</v>
      </c>
    </row>
    <row r="10" spans="1:10" ht="12.75">
      <c r="A10" s="233" t="s">
        <v>8</v>
      </c>
      <c r="B10" s="234"/>
      <c r="C10" s="235"/>
      <c r="D10" s="236"/>
      <c r="E10" s="236"/>
      <c r="F10" s="236"/>
      <c r="G10" s="236"/>
      <c r="H10" s="236"/>
      <c r="I10" s="237"/>
      <c r="J10" s="238">
        <f t="shared" si="1"/>
        <v>0</v>
      </c>
    </row>
    <row r="11" spans="1:10" ht="12.75">
      <c r="A11" s="233" t="s">
        <v>9</v>
      </c>
      <c r="B11" s="244" t="s">
        <v>615</v>
      </c>
      <c r="C11" s="240"/>
      <c r="D11" s="241">
        <f aca="true" t="shared" si="2" ref="D11:I11">SUM(D12:D12)</f>
        <v>0</v>
      </c>
      <c r="E11" s="241">
        <f t="shared" si="2"/>
        <v>0</v>
      </c>
      <c r="F11" s="241">
        <f t="shared" si="2"/>
        <v>0</v>
      </c>
      <c r="G11" s="241">
        <f t="shared" si="2"/>
        <v>0</v>
      </c>
      <c r="H11" s="241">
        <f t="shared" si="2"/>
        <v>0</v>
      </c>
      <c r="I11" s="242">
        <f t="shared" si="2"/>
        <v>0</v>
      </c>
      <c r="J11" s="243">
        <f t="shared" si="1"/>
        <v>0</v>
      </c>
    </row>
    <row r="12" spans="1:10" ht="12.75">
      <c r="A12" s="233" t="s">
        <v>10</v>
      </c>
      <c r="B12" s="234" t="s">
        <v>612</v>
      </c>
      <c r="C12" s="235"/>
      <c r="D12" s="236"/>
      <c r="E12" s="236"/>
      <c r="F12" s="236"/>
      <c r="G12" s="236"/>
      <c r="H12" s="236"/>
      <c r="I12" s="237"/>
      <c r="J12" s="238">
        <f t="shared" si="1"/>
        <v>0</v>
      </c>
    </row>
    <row r="13" spans="1:10" ht="12.75">
      <c r="A13" s="233" t="s">
        <v>11</v>
      </c>
      <c r="B13" s="244" t="s">
        <v>616</v>
      </c>
      <c r="C13" s="240"/>
      <c r="D13" s="241">
        <f aca="true" t="shared" si="3" ref="D13:I13">SUM(D14:D14)</f>
        <v>0</v>
      </c>
      <c r="E13" s="241">
        <f t="shared" si="3"/>
        <v>0</v>
      </c>
      <c r="F13" s="241">
        <f t="shared" si="3"/>
        <v>0</v>
      </c>
      <c r="G13" s="241">
        <f t="shared" si="3"/>
        <v>0</v>
      </c>
      <c r="H13" s="241">
        <f t="shared" si="3"/>
        <v>0</v>
      </c>
      <c r="I13" s="242">
        <f t="shared" si="3"/>
        <v>0</v>
      </c>
      <c r="J13" s="243">
        <f t="shared" si="1"/>
        <v>0</v>
      </c>
    </row>
    <row r="14" spans="1:10" ht="12.75">
      <c r="A14" s="233" t="s">
        <v>12</v>
      </c>
      <c r="B14" s="234" t="s">
        <v>612</v>
      </c>
      <c r="C14" s="235"/>
      <c r="D14" s="236"/>
      <c r="E14" s="236"/>
      <c r="F14" s="236"/>
      <c r="G14" s="236"/>
      <c r="H14" s="236"/>
      <c r="I14" s="237"/>
      <c r="J14" s="238">
        <f t="shared" si="1"/>
        <v>0</v>
      </c>
    </row>
    <row r="15" spans="1:10" ht="12.75">
      <c r="A15" s="245" t="s">
        <v>13</v>
      </c>
      <c r="B15" s="246" t="s">
        <v>617</v>
      </c>
      <c r="C15" s="247"/>
      <c r="D15" s="248"/>
      <c r="E15" s="248"/>
      <c r="F15" s="248">
        <f>SUM(F16:F17)</f>
        <v>0</v>
      </c>
      <c r="G15" s="248">
        <f>SUM(G16:G17)</f>
        <v>0</v>
      </c>
      <c r="H15" s="248">
        <f>SUM(H16:H17)</f>
        <v>0</v>
      </c>
      <c r="I15" s="249">
        <f>SUM(I16:I17)</f>
        <v>0</v>
      </c>
      <c r="J15" s="243">
        <f t="shared" si="1"/>
        <v>0</v>
      </c>
    </row>
    <row r="16" spans="1:10" ht="12.75">
      <c r="A16" s="245" t="s">
        <v>14</v>
      </c>
      <c r="B16" s="234" t="s">
        <v>618</v>
      </c>
      <c r="C16" s="235"/>
      <c r="D16" s="236"/>
      <c r="E16" s="236"/>
      <c r="F16" s="236"/>
      <c r="G16" s="236"/>
      <c r="H16" s="236"/>
      <c r="I16" s="237"/>
      <c r="J16" s="238">
        <f t="shared" si="1"/>
        <v>0</v>
      </c>
    </row>
    <row r="17" spans="1:10" ht="13.5" thickBot="1">
      <c r="A17" s="245" t="s">
        <v>15</v>
      </c>
      <c r="B17" s="234" t="s">
        <v>612</v>
      </c>
      <c r="C17" s="250"/>
      <c r="D17" s="251"/>
      <c r="E17" s="251"/>
      <c r="F17" s="251"/>
      <c r="G17" s="251"/>
      <c r="H17" s="251"/>
      <c r="I17" s="252"/>
      <c r="J17" s="238">
        <f t="shared" si="1"/>
        <v>0</v>
      </c>
    </row>
    <row r="18" spans="1:10" ht="13.5" thickBot="1">
      <c r="A18" s="253" t="s">
        <v>16</v>
      </c>
      <c r="B18" s="254" t="s">
        <v>619</v>
      </c>
      <c r="C18" s="255"/>
      <c r="D18" s="256">
        <f aca="true" t="shared" si="4" ref="D18:J18">D5+D8+D11+D13+D15</f>
        <v>0</v>
      </c>
      <c r="E18" s="256">
        <f t="shared" si="4"/>
        <v>0</v>
      </c>
      <c r="F18" s="256">
        <f t="shared" si="4"/>
        <v>0</v>
      </c>
      <c r="G18" s="256">
        <f t="shared" si="4"/>
        <v>0</v>
      </c>
      <c r="H18" s="256">
        <f t="shared" si="4"/>
        <v>0</v>
      </c>
      <c r="I18" s="257">
        <f t="shared" si="4"/>
        <v>0</v>
      </c>
      <c r="J18" s="258">
        <f t="shared" si="4"/>
        <v>0</v>
      </c>
    </row>
  </sheetData>
  <sheetProtection/>
  <mergeCells count="6">
    <mergeCell ref="A2:A3"/>
    <mergeCell ref="B2:B3"/>
    <mergeCell ref="C2:C3"/>
    <mergeCell ref="D2:D3"/>
    <mergeCell ref="E2:E3"/>
    <mergeCell ref="J2:J3"/>
  </mergeCells>
  <printOptions horizontalCentered="1"/>
  <pageMargins left="0.2755905511811024" right="0.31496062992125984" top="1.535433070866142" bottom="0.7480314960629921" header="0.31496062992125984" footer="0.31496062992125984"/>
  <pageSetup horizontalDpi="600" verticalDpi="600" orientation="landscape" paperSize="9" r:id="rId1"/>
  <headerFooter>
    <oddHeader>&amp;C&amp;"Times New Roman CE,Félkövér"&amp;11
BONYHÁDVARASD KÖZSÉG ÖNKORMÁNYZATA
Többéves kihatással járó döntések célok szerint, évenkénti bontásban&amp;R&amp;"Times New Roman CE,Félkövér dőlt"8. melléklet a .../2020. V.....)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O43" sqref="O43"/>
    </sheetView>
  </sheetViews>
  <sheetFormatPr defaultColWidth="9.00390625" defaultRowHeight="12.75"/>
  <cols>
    <col min="1" max="1" width="5.50390625" style="186" customWidth="1"/>
    <col min="2" max="2" width="39.375" style="186" customWidth="1"/>
    <col min="3" max="8" width="13.75390625" style="186" customWidth="1"/>
    <col min="9" max="9" width="15.125" style="186" customWidth="1"/>
  </cols>
  <sheetData>
    <row r="1" spans="1:9" ht="15">
      <c r="A1" s="663" t="s">
        <v>641</v>
      </c>
      <c r="B1" s="664"/>
      <c r="C1" s="664"/>
      <c r="D1" s="664"/>
      <c r="E1" s="664"/>
      <c r="F1" s="664"/>
      <c r="G1" s="664"/>
      <c r="H1" s="664"/>
      <c r="I1" s="664"/>
    </row>
    <row r="2" spans="8:9" ht="14.25" thickBot="1">
      <c r="H2" s="665" t="s">
        <v>356</v>
      </c>
      <c r="I2" s="665"/>
    </row>
    <row r="3" spans="1:9" ht="13.5" thickBot="1">
      <c r="A3" s="666" t="s">
        <v>475</v>
      </c>
      <c r="B3" s="668" t="s">
        <v>642</v>
      </c>
      <c r="C3" s="670" t="s">
        <v>643</v>
      </c>
      <c r="D3" s="649" t="s">
        <v>644</v>
      </c>
      <c r="E3" s="650"/>
      <c r="F3" s="650"/>
      <c r="G3" s="650"/>
      <c r="H3" s="650"/>
      <c r="I3" s="651" t="s">
        <v>645</v>
      </c>
    </row>
    <row r="4" spans="1:9" ht="23.25" thickBot="1">
      <c r="A4" s="667"/>
      <c r="B4" s="669"/>
      <c r="C4" s="671"/>
      <c r="D4" s="293" t="s">
        <v>646</v>
      </c>
      <c r="E4" s="293" t="s">
        <v>647</v>
      </c>
      <c r="F4" s="293" t="s">
        <v>648</v>
      </c>
      <c r="G4" s="294" t="s">
        <v>649</v>
      </c>
      <c r="H4" s="294" t="s">
        <v>650</v>
      </c>
      <c r="I4" s="652"/>
    </row>
    <row r="5" spans="1:9" ht="13.5" thickBot="1">
      <c r="A5" s="269">
        <v>1</v>
      </c>
      <c r="B5" s="295">
        <v>2</v>
      </c>
      <c r="C5" s="295">
        <v>3</v>
      </c>
      <c r="D5" s="295">
        <v>4</v>
      </c>
      <c r="E5" s="295">
        <v>5</v>
      </c>
      <c r="F5" s="295">
        <v>6</v>
      </c>
      <c r="G5" s="295">
        <v>7</v>
      </c>
      <c r="H5" s="295" t="s">
        <v>651</v>
      </c>
      <c r="I5" s="296" t="s">
        <v>652</v>
      </c>
    </row>
    <row r="6" spans="1:9" ht="12.75">
      <c r="A6" s="653" t="s">
        <v>653</v>
      </c>
      <c r="B6" s="654"/>
      <c r="C6" s="654"/>
      <c r="D6" s="654"/>
      <c r="E6" s="654"/>
      <c r="F6" s="654"/>
      <c r="G6" s="654"/>
      <c r="H6" s="654"/>
      <c r="I6" s="655"/>
    </row>
    <row r="7" spans="1:9" ht="12.75">
      <c r="A7" s="297" t="s">
        <v>3</v>
      </c>
      <c r="B7" s="298" t="s">
        <v>654</v>
      </c>
      <c r="C7" s="282"/>
      <c r="D7" s="299"/>
      <c r="E7" s="299"/>
      <c r="F7" s="299"/>
      <c r="G7" s="300"/>
      <c r="H7" s="301">
        <f aca="true" t="shared" si="0" ref="H7:H13">SUM(D7:G7)</f>
        <v>0</v>
      </c>
      <c r="I7" s="302">
        <f aca="true" t="shared" si="1" ref="I7:I13">C7+H7</f>
        <v>0</v>
      </c>
    </row>
    <row r="8" spans="1:9" ht="12.75">
      <c r="A8" s="297" t="s">
        <v>4</v>
      </c>
      <c r="B8" s="298" t="s">
        <v>655</v>
      </c>
      <c r="C8" s="282"/>
      <c r="D8" s="299"/>
      <c r="E8" s="299"/>
      <c r="F8" s="299"/>
      <c r="G8" s="300"/>
      <c r="H8" s="301">
        <f t="shared" si="0"/>
        <v>0</v>
      </c>
      <c r="I8" s="302">
        <f t="shared" si="1"/>
        <v>0</v>
      </c>
    </row>
    <row r="9" spans="1:9" ht="12.75">
      <c r="A9" s="297" t="s">
        <v>5</v>
      </c>
      <c r="B9" s="298" t="s">
        <v>656</v>
      </c>
      <c r="C9" s="282"/>
      <c r="D9" s="299"/>
      <c r="E9" s="299"/>
      <c r="F9" s="299"/>
      <c r="G9" s="300"/>
      <c r="H9" s="301">
        <f t="shared" si="0"/>
        <v>0</v>
      </c>
      <c r="I9" s="302">
        <f t="shared" si="1"/>
        <v>0</v>
      </c>
    </row>
    <row r="10" spans="1:9" ht="12.75">
      <c r="A10" s="297" t="s">
        <v>6</v>
      </c>
      <c r="B10" s="298" t="s">
        <v>657</v>
      </c>
      <c r="C10" s="282"/>
      <c r="D10" s="299"/>
      <c r="E10" s="299"/>
      <c r="F10" s="299"/>
      <c r="G10" s="300"/>
      <c r="H10" s="301">
        <f t="shared" si="0"/>
        <v>0</v>
      </c>
      <c r="I10" s="302">
        <f t="shared" si="1"/>
        <v>0</v>
      </c>
    </row>
    <row r="11" spans="1:9" ht="12.75">
      <c r="A11" s="297" t="s">
        <v>7</v>
      </c>
      <c r="B11" s="298" t="s">
        <v>658</v>
      </c>
      <c r="C11" s="282"/>
      <c r="D11" s="299"/>
      <c r="E11" s="299"/>
      <c r="F11" s="299"/>
      <c r="G11" s="300"/>
      <c r="H11" s="301">
        <f t="shared" si="0"/>
        <v>0</v>
      </c>
      <c r="I11" s="302">
        <f t="shared" si="1"/>
        <v>0</v>
      </c>
    </row>
    <row r="12" spans="1:9" ht="12.75">
      <c r="A12" s="303" t="s">
        <v>8</v>
      </c>
      <c r="B12" s="304" t="s">
        <v>659</v>
      </c>
      <c r="C12" s="305"/>
      <c r="D12" s="306"/>
      <c r="E12" s="306"/>
      <c r="F12" s="306"/>
      <c r="G12" s="307"/>
      <c r="H12" s="301">
        <f t="shared" si="0"/>
        <v>0</v>
      </c>
      <c r="I12" s="302">
        <f t="shared" si="1"/>
        <v>0</v>
      </c>
    </row>
    <row r="13" spans="1:9" ht="13.5" thickBot="1">
      <c r="A13" s="308" t="s">
        <v>9</v>
      </c>
      <c r="B13" s="309" t="s">
        <v>660</v>
      </c>
      <c r="C13" s="284"/>
      <c r="D13" s="310"/>
      <c r="E13" s="310"/>
      <c r="F13" s="310"/>
      <c r="G13" s="311"/>
      <c r="H13" s="301">
        <f t="shared" si="0"/>
        <v>0</v>
      </c>
      <c r="I13" s="302">
        <f t="shared" si="1"/>
        <v>0</v>
      </c>
    </row>
    <row r="14" spans="1:9" ht="13.5" thickBot="1">
      <c r="A14" s="656" t="s">
        <v>661</v>
      </c>
      <c r="B14" s="657"/>
      <c r="C14" s="312">
        <f aca="true" t="shared" si="2" ref="C14:I14">SUM(C7:C13)</f>
        <v>0</v>
      </c>
      <c r="D14" s="312">
        <f t="shared" si="2"/>
        <v>0</v>
      </c>
      <c r="E14" s="312">
        <f t="shared" si="2"/>
        <v>0</v>
      </c>
      <c r="F14" s="312">
        <f t="shared" si="2"/>
        <v>0</v>
      </c>
      <c r="G14" s="313">
        <f t="shared" si="2"/>
        <v>0</v>
      </c>
      <c r="H14" s="313">
        <f t="shared" si="2"/>
        <v>0</v>
      </c>
      <c r="I14" s="314">
        <f t="shared" si="2"/>
        <v>0</v>
      </c>
    </row>
    <row r="15" spans="1:9" ht="12.75">
      <c r="A15" s="658" t="s">
        <v>662</v>
      </c>
      <c r="B15" s="659"/>
      <c r="C15" s="659"/>
      <c r="D15" s="659"/>
      <c r="E15" s="659"/>
      <c r="F15" s="659"/>
      <c r="G15" s="659"/>
      <c r="H15" s="659"/>
      <c r="I15" s="660"/>
    </row>
    <row r="16" spans="1:9" ht="12.75">
      <c r="A16" s="297" t="s">
        <v>3</v>
      </c>
      <c r="B16" s="298" t="s">
        <v>663</v>
      </c>
      <c r="C16" s="282"/>
      <c r="D16" s="299"/>
      <c r="E16" s="299"/>
      <c r="F16" s="299"/>
      <c r="G16" s="300"/>
      <c r="H16" s="301">
        <f>SUM(D16:G16)</f>
        <v>0</v>
      </c>
      <c r="I16" s="302">
        <f>C16+H16</f>
        <v>0</v>
      </c>
    </row>
    <row r="17" spans="1:9" ht="13.5" thickBot="1">
      <c r="A17" s="308" t="s">
        <v>4</v>
      </c>
      <c r="B17" s="309" t="s">
        <v>660</v>
      </c>
      <c r="C17" s="284"/>
      <c r="D17" s="310"/>
      <c r="E17" s="310"/>
      <c r="F17" s="310"/>
      <c r="G17" s="311"/>
      <c r="H17" s="301">
        <f>SUM(D17:G17)</f>
        <v>0</v>
      </c>
      <c r="I17" s="315">
        <f>C17+H17</f>
        <v>0</v>
      </c>
    </row>
    <row r="18" spans="1:9" ht="13.5" thickBot="1">
      <c r="A18" s="656" t="s">
        <v>664</v>
      </c>
      <c r="B18" s="657"/>
      <c r="C18" s="312">
        <f aca="true" t="shared" si="3" ref="C18:I18">SUM(C16:C17)</f>
        <v>0</v>
      </c>
      <c r="D18" s="312">
        <f t="shared" si="3"/>
        <v>0</v>
      </c>
      <c r="E18" s="312">
        <f t="shared" si="3"/>
        <v>0</v>
      </c>
      <c r="F18" s="312">
        <f t="shared" si="3"/>
        <v>0</v>
      </c>
      <c r="G18" s="313">
        <f t="shared" si="3"/>
        <v>0</v>
      </c>
      <c r="H18" s="313">
        <f t="shared" si="3"/>
        <v>0</v>
      </c>
      <c r="I18" s="314">
        <f t="shared" si="3"/>
        <v>0</v>
      </c>
    </row>
    <row r="19" spans="1:9" ht="13.5" thickBot="1">
      <c r="A19" s="661" t="s">
        <v>665</v>
      </c>
      <c r="B19" s="662"/>
      <c r="C19" s="316">
        <f aca="true" t="shared" si="4" ref="C19:I19">C14+C18</f>
        <v>0</v>
      </c>
      <c r="D19" s="316">
        <f t="shared" si="4"/>
        <v>0</v>
      </c>
      <c r="E19" s="316">
        <f t="shared" si="4"/>
        <v>0</v>
      </c>
      <c r="F19" s="316">
        <f t="shared" si="4"/>
        <v>0</v>
      </c>
      <c r="G19" s="316">
        <f t="shared" si="4"/>
        <v>0</v>
      </c>
      <c r="H19" s="316">
        <f t="shared" si="4"/>
        <v>0</v>
      </c>
      <c r="I19" s="314">
        <f t="shared" si="4"/>
        <v>0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>
    <oddHeader>&amp;C&amp;"Times New Roman CE,Félkövér"&amp;11
BONYHÁDVARASD KÖZSÉG ÖNKORMÁNYZATA&amp;R&amp;"Times New Roman CE,Félkövér dőlt"9. melléklet a .../2020. V.....)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375" style="362" customWidth="1"/>
    <col min="2" max="2" width="58.375" style="362" customWidth="1"/>
    <col min="3" max="5" width="25.00390625" style="362" customWidth="1"/>
  </cols>
  <sheetData>
    <row r="1" ht="12.75">
      <c r="A1" s="361"/>
    </row>
    <row r="2" spans="1:5" ht="45" customHeight="1">
      <c r="A2" s="672" t="s">
        <v>752</v>
      </c>
      <c r="B2" s="672"/>
      <c r="C2" s="672"/>
      <c r="D2" s="672"/>
      <c r="E2" s="672"/>
    </row>
    <row r="3" ht="46.5" customHeight="1" thickBot="1">
      <c r="A3" s="363"/>
    </row>
    <row r="4" spans="1:5" ht="63" thickBot="1">
      <c r="A4" s="364" t="s">
        <v>363</v>
      </c>
      <c r="B4" s="365" t="s">
        <v>731</v>
      </c>
      <c r="C4" s="365" t="s">
        <v>732</v>
      </c>
      <c r="D4" s="365" t="s">
        <v>733</v>
      </c>
      <c r="E4" s="366" t="s">
        <v>734</v>
      </c>
    </row>
    <row r="5" spans="1:5" ht="15">
      <c r="A5" s="367" t="s">
        <v>3</v>
      </c>
      <c r="B5" s="368"/>
      <c r="C5" s="369"/>
      <c r="D5" s="370"/>
      <c r="E5" s="371"/>
    </row>
    <row r="6" spans="1:5" ht="15">
      <c r="A6" s="372" t="s">
        <v>4</v>
      </c>
      <c r="B6" s="373"/>
      <c r="C6" s="374"/>
      <c r="D6" s="375"/>
      <c r="E6" s="376"/>
    </row>
    <row r="7" spans="1:5" ht="15">
      <c r="A7" s="372" t="s">
        <v>5</v>
      </c>
      <c r="B7" s="373"/>
      <c r="C7" s="374"/>
      <c r="D7" s="375"/>
      <c r="E7" s="376"/>
    </row>
    <row r="8" spans="1:5" ht="15">
      <c r="A8" s="372" t="s">
        <v>6</v>
      </c>
      <c r="B8" s="373"/>
      <c r="C8" s="374"/>
      <c r="D8" s="375"/>
      <c r="E8" s="376"/>
    </row>
    <row r="9" spans="1:5" ht="15">
      <c r="A9" s="372" t="s">
        <v>7</v>
      </c>
      <c r="B9" s="373"/>
      <c r="C9" s="374"/>
      <c r="D9" s="375"/>
      <c r="E9" s="376"/>
    </row>
    <row r="10" spans="1:5" ht="15">
      <c r="A10" s="372" t="s">
        <v>8</v>
      </c>
      <c r="B10" s="373"/>
      <c r="C10" s="374"/>
      <c r="D10" s="375"/>
      <c r="E10" s="376"/>
    </row>
    <row r="11" spans="1:5" ht="15">
      <c r="A11" s="372" t="s">
        <v>9</v>
      </c>
      <c r="B11" s="373"/>
      <c r="C11" s="374"/>
      <c r="D11" s="375"/>
      <c r="E11" s="376"/>
    </row>
    <row r="12" spans="1:5" ht="15">
      <c r="A12" s="372" t="s">
        <v>10</v>
      </c>
      <c r="B12" s="373"/>
      <c r="C12" s="374"/>
      <c r="D12" s="375"/>
      <c r="E12" s="376"/>
    </row>
    <row r="13" spans="1:5" ht="15">
      <c r="A13" s="372" t="s">
        <v>11</v>
      </c>
      <c r="B13" s="373"/>
      <c r="C13" s="374"/>
      <c r="D13" s="375"/>
      <c r="E13" s="376"/>
    </row>
    <row r="14" spans="1:5" ht="15">
      <c r="A14" s="372" t="s">
        <v>12</v>
      </c>
      <c r="B14" s="373"/>
      <c r="C14" s="374"/>
      <c r="D14" s="375"/>
      <c r="E14" s="376"/>
    </row>
    <row r="15" spans="1:5" ht="15">
      <c r="A15" s="372" t="s">
        <v>13</v>
      </c>
      <c r="B15" s="373"/>
      <c r="C15" s="374"/>
      <c r="D15" s="375"/>
      <c r="E15" s="376"/>
    </row>
    <row r="16" spans="1:5" ht="15">
      <c r="A16" s="372" t="s">
        <v>14</v>
      </c>
      <c r="B16" s="373"/>
      <c r="C16" s="374"/>
      <c r="D16" s="375"/>
      <c r="E16" s="376"/>
    </row>
    <row r="17" spans="1:5" ht="15">
      <c r="A17" s="372" t="s">
        <v>15</v>
      </c>
      <c r="B17" s="373"/>
      <c r="C17" s="374"/>
      <c r="D17" s="375"/>
      <c r="E17" s="376"/>
    </row>
    <row r="18" spans="1:5" ht="15">
      <c r="A18" s="372" t="s">
        <v>16</v>
      </c>
      <c r="B18" s="373"/>
      <c r="C18" s="374"/>
      <c r="D18" s="375"/>
      <c r="E18" s="376"/>
    </row>
    <row r="19" spans="1:5" ht="15">
      <c r="A19" s="372" t="s">
        <v>17</v>
      </c>
      <c r="B19" s="373"/>
      <c r="C19" s="374"/>
      <c r="D19" s="375"/>
      <c r="E19" s="376"/>
    </row>
    <row r="20" spans="1:5" ht="15">
      <c r="A20" s="372" t="s">
        <v>18</v>
      </c>
      <c r="B20" s="373"/>
      <c r="C20" s="374"/>
      <c r="D20" s="375"/>
      <c r="E20" s="376"/>
    </row>
    <row r="21" spans="1:5" ht="15.75" thickBot="1">
      <c r="A21" s="377" t="s">
        <v>19</v>
      </c>
      <c r="B21" s="378"/>
      <c r="C21" s="379"/>
      <c r="D21" s="380"/>
      <c r="E21" s="381"/>
    </row>
    <row r="22" spans="1:5" ht="15.75" thickBot="1">
      <c r="A22" s="673" t="s">
        <v>735</v>
      </c>
      <c r="B22" s="674"/>
      <c r="C22" s="382"/>
      <c r="D22" s="383">
        <f>IF(SUM(D5:D21)=0,"",SUM(D5:D21))</f>
      </c>
      <c r="E22" s="384">
        <f>IF(SUM(E5:E21)=0,"",SUM(E5:E21))</f>
      </c>
    </row>
    <row r="23" ht="15">
      <c r="A23" s="363"/>
    </row>
  </sheetData>
  <sheetProtection/>
  <mergeCells count="2">
    <mergeCell ref="A2:E2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 CE,Félkövér dőlt"10. melléklet a .../2020. V.....)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5.75390625" style="261" customWidth="1"/>
    <col min="2" max="2" width="54.75390625" style="292" customWidth="1"/>
    <col min="3" max="4" width="17.625" style="292" customWidth="1"/>
  </cols>
  <sheetData>
    <row r="1" spans="2:4" ht="15">
      <c r="B1" s="675" t="s">
        <v>620</v>
      </c>
      <c r="C1" s="675"/>
      <c r="D1" s="675"/>
    </row>
    <row r="2" spans="1:4" ht="15.75" thickBot="1">
      <c r="A2" s="263"/>
      <c r="B2" s="262"/>
      <c r="C2" s="264"/>
      <c r="D2" s="265" t="s">
        <v>356</v>
      </c>
    </row>
    <row r="3" spans="1:4" ht="23.25" thickBot="1">
      <c r="A3" s="266" t="s">
        <v>475</v>
      </c>
      <c r="B3" s="267" t="s">
        <v>2</v>
      </c>
      <c r="C3" s="267" t="s">
        <v>621</v>
      </c>
      <c r="D3" s="268" t="s">
        <v>622</v>
      </c>
    </row>
    <row r="4" spans="1:4" ht="13.5" thickBot="1">
      <c r="A4" s="269">
        <v>1</v>
      </c>
      <c r="B4" s="270">
        <v>2</v>
      </c>
      <c r="C4" s="270">
        <v>3</v>
      </c>
      <c r="D4" s="271">
        <v>4</v>
      </c>
    </row>
    <row r="5" spans="1:4" ht="12.75">
      <c r="A5" s="272" t="s">
        <v>3</v>
      </c>
      <c r="B5" s="273" t="s">
        <v>623</v>
      </c>
      <c r="C5" s="274"/>
      <c r="D5" s="275"/>
    </row>
    <row r="6" spans="1:4" ht="12.75">
      <c r="A6" s="276" t="s">
        <v>4</v>
      </c>
      <c r="B6" s="277" t="s">
        <v>624</v>
      </c>
      <c r="C6" s="278"/>
      <c r="D6" s="279"/>
    </row>
    <row r="7" spans="1:4" ht="12.75">
      <c r="A7" s="276" t="s">
        <v>5</v>
      </c>
      <c r="B7" s="277" t="s">
        <v>625</v>
      </c>
      <c r="C7" s="278"/>
      <c r="D7" s="279"/>
    </row>
    <row r="8" spans="1:4" ht="12.75">
      <c r="A8" s="276" t="s">
        <v>6</v>
      </c>
      <c r="B8" s="277" t="s">
        <v>626</v>
      </c>
      <c r="C8" s="278"/>
      <c r="D8" s="279"/>
    </row>
    <row r="9" spans="1:4" ht="12.75">
      <c r="A9" s="276" t="s">
        <v>7</v>
      </c>
      <c r="B9" s="277" t="s">
        <v>627</v>
      </c>
      <c r="C9" s="278">
        <f>SUM(C10:C15)</f>
        <v>0</v>
      </c>
      <c r="D9" s="279"/>
    </row>
    <row r="10" spans="1:4" ht="12.75">
      <c r="A10" s="276" t="s">
        <v>8</v>
      </c>
      <c r="B10" s="277" t="s">
        <v>628</v>
      </c>
      <c r="C10" s="278"/>
      <c r="D10" s="279"/>
    </row>
    <row r="11" spans="1:4" ht="12.75">
      <c r="A11" s="276" t="s">
        <v>9</v>
      </c>
      <c r="B11" s="280" t="s">
        <v>629</v>
      </c>
      <c r="C11" s="278"/>
      <c r="D11" s="279"/>
    </row>
    <row r="12" spans="1:4" ht="12.75">
      <c r="A12" s="276" t="s">
        <v>11</v>
      </c>
      <c r="B12" s="280" t="s">
        <v>630</v>
      </c>
      <c r="C12" s="278"/>
      <c r="D12" s="279"/>
    </row>
    <row r="13" spans="1:4" ht="12.75">
      <c r="A13" s="276" t="s">
        <v>12</v>
      </c>
      <c r="B13" s="280" t="s">
        <v>631</v>
      </c>
      <c r="C13" s="278"/>
      <c r="D13" s="279"/>
    </row>
    <row r="14" spans="1:4" ht="12.75">
      <c r="A14" s="276" t="s">
        <v>13</v>
      </c>
      <c r="B14" s="280" t="s">
        <v>632</v>
      </c>
      <c r="C14" s="278"/>
      <c r="D14" s="279"/>
    </row>
    <row r="15" spans="1:4" ht="12.75">
      <c r="A15" s="276" t="s">
        <v>14</v>
      </c>
      <c r="B15" s="280" t="s">
        <v>633</v>
      </c>
      <c r="C15" s="278"/>
      <c r="D15" s="279"/>
    </row>
    <row r="16" spans="1:4" ht="12.75">
      <c r="A16" s="276" t="s">
        <v>15</v>
      </c>
      <c r="B16" s="277" t="s">
        <v>634</v>
      </c>
      <c r="C16" s="278"/>
      <c r="D16" s="279"/>
    </row>
    <row r="17" spans="1:4" ht="12.75">
      <c r="A17" s="276" t="s">
        <v>16</v>
      </c>
      <c r="B17" s="277" t="s">
        <v>635</v>
      </c>
      <c r="C17" s="278"/>
      <c r="D17" s="279"/>
    </row>
    <row r="18" spans="1:4" ht="12.75">
      <c r="A18" s="276" t="s">
        <v>17</v>
      </c>
      <c r="B18" s="277" t="s">
        <v>636</v>
      </c>
      <c r="C18" s="278"/>
      <c r="D18" s="279"/>
    </row>
    <row r="19" spans="1:4" ht="12.75">
      <c r="A19" s="276" t="s">
        <v>18</v>
      </c>
      <c r="B19" s="277" t="s">
        <v>637</v>
      </c>
      <c r="C19" s="278"/>
      <c r="D19" s="279"/>
    </row>
    <row r="20" spans="1:4" ht="12.75">
      <c r="A20" s="276" t="s">
        <v>19</v>
      </c>
      <c r="B20" s="277" t="s">
        <v>638</v>
      </c>
      <c r="C20" s="278"/>
      <c r="D20" s="279"/>
    </row>
    <row r="21" spans="1:4" ht="12.75">
      <c r="A21" s="276" t="s">
        <v>20</v>
      </c>
      <c r="B21" s="277" t="s">
        <v>639</v>
      </c>
      <c r="C21" s="281"/>
      <c r="D21" s="279"/>
    </row>
    <row r="22" spans="1:4" ht="12.75">
      <c r="A22" s="276" t="s">
        <v>21</v>
      </c>
      <c r="B22" s="277" t="s">
        <v>640</v>
      </c>
      <c r="C22" s="281"/>
      <c r="D22" s="279"/>
    </row>
    <row r="23" spans="1:4" ht="12.75">
      <c r="A23" s="276" t="s">
        <v>22</v>
      </c>
      <c r="B23" s="282"/>
      <c r="C23" s="281"/>
      <c r="D23" s="279"/>
    </row>
    <row r="24" spans="1:4" ht="12.75">
      <c r="A24" s="276" t="s">
        <v>23</v>
      </c>
      <c r="B24" s="282"/>
      <c r="C24" s="281"/>
      <c r="D24" s="279"/>
    </row>
    <row r="25" spans="1:4" ht="12.75">
      <c r="A25" s="276" t="s">
        <v>24</v>
      </c>
      <c r="B25" s="282"/>
      <c r="C25" s="281"/>
      <c r="D25" s="279"/>
    </row>
    <row r="26" spans="1:4" ht="12.75">
      <c r="A26" s="276" t="s">
        <v>25</v>
      </c>
      <c r="B26" s="282"/>
      <c r="C26" s="281"/>
      <c r="D26" s="279"/>
    </row>
    <row r="27" spans="1:4" ht="12.75">
      <c r="A27" s="276" t="s">
        <v>26</v>
      </c>
      <c r="B27" s="282"/>
      <c r="C27" s="281"/>
      <c r="D27" s="279"/>
    </row>
    <row r="28" spans="1:4" ht="12.75">
      <c r="A28" s="276" t="s">
        <v>27</v>
      </c>
      <c r="B28" s="282"/>
      <c r="C28" s="281"/>
      <c r="D28" s="279"/>
    </row>
    <row r="29" spans="1:4" ht="13.5" thickBot="1">
      <c r="A29" s="283" t="s">
        <v>28</v>
      </c>
      <c r="B29" s="284"/>
      <c r="C29" s="285"/>
      <c r="D29" s="286"/>
    </row>
    <row r="30" spans="1:4" ht="13.5" thickBot="1">
      <c r="A30" s="287" t="s">
        <v>29</v>
      </c>
      <c r="B30" s="288" t="s">
        <v>404</v>
      </c>
      <c r="C30" s="289">
        <f>+C5+C6+C7+C8+C9+C16+C17+C18+C19+C20+C21+C22+C23+C24+C25+C26+C27+C28+C29</f>
        <v>0</v>
      </c>
      <c r="D30" s="290">
        <f>+D5+D6+D7+D8+D9+D16+D17+D18+D19+D20+D21+D22+D23+D24+D25+D26+D27+D28+D29</f>
        <v>0</v>
      </c>
    </row>
    <row r="31" spans="1:4" ht="12.75">
      <c r="A31" s="291"/>
      <c r="B31" s="676"/>
      <c r="C31" s="676"/>
      <c r="D31" s="676"/>
    </row>
  </sheetData>
  <sheetProtection/>
  <mergeCells count="2">
    <mergeCell ref="B1:D1"/>
    <mergeCell ref="B31:D31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&amp;C&amp;"Times New Roman CE,Félkövér"&amp;11
BONYHÁDVARASD KÖZSÉG ÖNKORMÁNYZATA&amp;R&amp;"Times New Roman CE,Félkövér dőlt"11. melléklet a .../2020. V.....)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workbookViewId="0" topLeftCell="A1">
      <selection activeCell="G26" sqref="G26"/>
    </sheetView>
  </sheetViews>
  <sheetFormatPr defaultColWidth="9.00390625" defaultRowHeight="12.75"/>
  <cols>
    <col min="1" max="1" width="60.625" style="333" customWidth="1"/>
    <col min="2" max="2" width="15.625" style="334" customWidth="1"/>
    <col min="3" max="3" width="16.375" style="334" customWidth="1"/>
    <col min="4" max="4" width="18.00390625" style="334" customWidth="1"/>
    <col min="5" max="7" width="16.625" style="334" customWidth="1"/>
    <col min="8" max="8" width="18.75390625" style="334" customWidth="1"/>
  </cols>
  <sheetData>
    <row r="1" spans="1:8" ht="15">
      <c r="A1" s="677" t="s">
        <v>666</v>
      </c>
      <c r="B1" s="677"/>
      <c r="C1" s="677"/>
      <c r="D1" s="677"/>
      <c r="E1" s="677"/>
      <c r="F1" s="677"/>
      <c r="G1" s="677"/>
      <c r="H1" s="677"/>
    </row>
    <row r="2" spans="1:8" ht="14.25" thickBot="1">
      <c r="A2" s="34"/>
      <c r="B2" s="24"/>
      <c r="C2" s="24"/>
      <c r="D2" s="24"/>
      <c r="E2" s="24"/>
      <c r="F2" s="24"/>
      <c r="G2" s="24"/>
      <c r="H2" s="317" t="s">
        <v>672</v>
      </c>
    </row>
    <row r="3" spans="1:8" ht="34.5" thickBot="1">
      <c r="A3" s="35" t="s">
        <v>667</v>
      </c>
      <c r="B3" s="36" t="s">
        <v>668</v>
      </c>
      <c r="C3" s="36" t="s">
        <v>669</v>
      </c>
      <c r="D3" s="36" t="s">
        <v>745</v>
      </c>
      <c r="E3" s="36" t="s">
        <v>746</v>
      </c>
      <c r="F3" s="36" t="s">
        <v>354</v>
      </c>
      <c r="G3" s="36" t="s">
        <v>670</v>
      </c>
      <c r="H3" s="177" t="s">
        <v>747</v>
      </c>
    </row>
    <row r="4" spans="1:8" ht="13.5" thickBot="1">
      <c r="A4" s="318">
        <v>1</v>
      </c>
      <c r="B4" s="319">
        <v>2</v>
      </c>
      <c r="C4" s="319">
        <v>3</v>
      </c>
      <c r="D4" s="319">
        <v>4</v>
      </c>
      <c r="E4" s="319">
        <v>5</v>
      </c>
      <c r="F4" s="319">
        <v>6</v>
      </c>
      <c r="G4" s="319">
        <v>7</v>
      </c>
      <c r="H4" s="320">
        <v>8</v>
      </c>
    </row>
    <row r="5" spans="1:8" ht="12.75">
      <c r="A5" s="321" t="s">
        <v>753</v>
      </c>
      <c r="B5" s="389">
        <v>2000000</v>
      </c>
      <c r="C5" s="433" t="s">
        <v>750</v>
      </c>
      <c r="D5" s="389"/>
      <c r="E5" s="389">
        <v>2000000</v>
      </c>
      <c r="F5" s="389">
        <v>2000000</v>
      </c>
      <c r="G5" s="389">
        <v>1790000</v>
      </c>
      <c r="H5" s="335"/>
    </row>
    <row r="6" spans="1:8" ht="12.75">
      <c r="A6" s="321" t="s">
        <v>754</v>
      </c>
      <c r="B6" s="389">
        <v>1000000</v>
      </c>
      <c r="C6" s="433" t="s">
        <v>750</v>
      </c>
      <c r="D6" s="322">
        <v>0</v>
      </c>
      <c r="E6" s="389">
        <v>1000000</v>
      </c>
      <c r="F6" s="389">
        <v>1000000</v>
      </c>
      <c r="G6" s="389">
        <v>492000</v>
      </c>
      <c r="H6" s="324"/>
    </row>
    <row r="7" spans="1:8" ht="12.75">
      <c r="A7" s="321" t="s">
        <v>755</v>
      </c>
      <c r="B7" s="389">
        <v>311150</v>
      </c>
      <c r="C7" s="433" t="s">
        <v>750</v>
      </c>
      <c r="D7" s="322"/>
      <c r="E7" s="389"/>
      <c r="F7" s="389">
        <v>311150</v>
      </c>
      <c r="G7" s="389">
        <v>311150</v>
      </c>
      <c r="H7" s="324"/>
    </row>
    <row r="8" spans="1:8" ht="12.75">
      <c r="A8" s="321" t="s">
        <v>756</v>
      </c>
      <c r="B8" s="389">
        <v>4586320</v>
      </c>
      <c r="C8" s="433" t="s">
        <v>750</v>
      </c>
      <c r="D8" s="322"/>
      <c r="E8" s="389"/>
      <c r="F8" s="389">
        <v>4586320</v>
      </c>
      <c r="G8" s="389">
        <v>4268823</v>
      </c>
      <c r="H8" s="324"/>
    </row>
    <row r="9" spans="1:8" ht="12.75">
      <c r="A9" s="321" t="s">
        <v>757</v>
      </c>
      <c r="B9" s="389">
        <v>770000</v>
      </c>
      <c r="C9" s="433" t="s">
        <v>750</v>
      </c>
      <c r="D9" s="322"/>
      <c r="E9" s="389"/>
      <c r="F9" s="389">
        <v>770000</v>
      </c>
      <c r="G9" s="389">
        <v>770000</v>
      </c>
      <c r="H9" s="324"/>
    </row>
    <row r="10" spans="1:8" ht="12.75">
      <c r="A10" s="321" t="s">
        <v>758</v>
      </c>
      <c r="B10" s="322">
        <v>334837</v>
      </c>
      <c r="C10" s="433" t="s">
        <v>750</v>
      </c>
      <c r="D10" s="322"/>
      <c r="E10" s="389"/>
      <c r="F10" s="322">
        <v>334837</v>
      </c>
      <c r="G10" s="322">
        <v>562979</v>
      </c>
      <c r="H10" s="324"/>
    </row>
    <row r="11" spans="1:8" ht="12.75">
      <c r="A11" s="321"/>
      <c r="B11" s="322"/>
      <c r="C11" s="323"/>
      <c r="D11" s="322"/>
      <c r="E11" s="322"/>
      <c r="F11" s="322"/>
      <c r="G11" s="322"/>
      <c r="H11" s="324">
        <f aca="true" t="shared" si="0" ref="H11:H25">B11-D11-E11</f>
        <v>0</v>
      </c>
    </row>
    <row r="12" spans="1:8" ht="12.75">
      <c r="A12" s="321"/>
      <c r="B12" s="322"/>
      <c r="C12" s="323"/>
      <c r="D12" s="322"/>
      <c r="E12" s="322"/>
      <c r="F12" s="322"/>
      <c r="G12" s="322"/>
      <c r="H12" s="324">
        <f t="shared" si="0"/>
        <v>0</v>
      </c>
    </row>
    <row r="13" spans="1:8" ht="12.75">
      <c r="A13" s="321"/>
      <c r="B13" s="322"/>
      <c r="C13" s="323"/>
      <c r="D13" s="322"/>
      <c r="E13" s="322"/>
      <c r="F13" s="322"/>
      <c r="G13" s="322"/>
      <c r="H13" s="324">
        <f t="shared" si="0"/>
        <v>0</v>
      </c>
    </row>
    <row r="14" spans="1:8" ht="12.75">
      <c r="A14" s="321"/>
      <c r="B14" s="322"/>
      <c r="C14" s="323"/>
      <c r="D14" s="322"/>
      <c r="E14" s="322"/>
      <c r="F14" s="322"/>
      <c r="G14" s="322"/>
      <c r="H14" s="324">
        <f t="shared" si="0"/>
        <v>0</v>
      </c>
    </row>
    <row r="15" spans="1:8" ht="12.75">
      <c r="A15" s="321"/>
      <c r="B15" s="322"/>
      <c r="C15" s="323"/>
      <c r="D15" s="322"/>
      <c r="E15" s="322"/>
      <c r="F15" s="322"/>
      <c r="G15" s="322"/>
      <c r="H15" s="324">
        <f t="shared" si="0"/>
        <v>0</v>
      </c>
    </row>
    <row r="16" spans="1:8" ht="12.75">
      <c r="A16" s="321"/>
      <c r="B16" s="322"/>
      <c r="C16" s="323"/>
      <c r="D16" s="322"/>
      <c r="E16" s="322"/>
      <c r="F16" s="322"/>
      <c r="G16" s="322"/>
      <c r="H16" s="324">
        <f t="shared" si="0"/>
        <v>0</v>
      </c>
    </row>
    <row r="17" spans="1:8" ht="12.75">
      <c r="A17" s="321"/>
      <c r="B17" s="322"/>
      <c r="C17" s="323"/>
      <c r="D17" s="322"/>
      <c r="E17" s="322"/>
      <c r="F17" s="322"/>
      <c r="G17" s="322"/>
      <c r="H17" s="324">
        <f t="shared" si="0"/>
        <v>0</v>
      </c>
    </row>
    <row r="18" spans="1:8" ht="12.75">
      <c r="A18" s="321"/>
      <c r="B18" s="322"/>
      <c r="C18" s="323"/>
      <c r="D18" s="322"/>
      <c r="E18" s="322"/>
      <c r="F18" s="322"/>
      <c r="G18" s="322"/>
      <c r="H18" s="324">
        <f t="shared" si="0"/>
        <v>0</v>
      </c>
    </row>
    <row r="19" spans="1:8" ht="12.75">
      <c r="A19" s="321"/>
      <c r="B19" s="322"/>
      <c r="C19" s="323"/>
      <c r="D19" s="322"/>
      <c r="E19" s="322"/>
      <c r="F19" s="322"/>
      <c r="G19" s="322"/>
      <c r="H19" s="324">
        <f t="shared" si="0"/>
        <v>0</v>
      </c>
    </row>
    <row r="20" spans="1:8" ht="12.75">
      <c r="A20" s="321"/>
      <c r="B20" s="322"/>
      <c r="C20" s="323"/>
      <c r="D20" s="322"/>
      <c r="E20" s="322"/>
      <c r="F20" s="322"/>
      <c r="G20" s="322"/>
      <c r="H20" s="324">
        <f t="shared" si="0"/>
        <v>0</v>
      </c>
    </row>
    <row r="21" spans="1:8" ht="12.75">
      <c r="A21" s="321"/>
      <c r="B21" s="322"/>
      <c r="C21" s="323"/>
      <c r="D21" s="322"/>
      <c r="E21" s="322"/>
      <c r="F21" s="322"/>
      <c r="G21" s="322"/>
      <c r="H21" s="324">
        <f t="shared" si="0"/>
        <v>0</v>
      </c>
    </row>
    <row r="22" spans="1:8" ht="12.75">
      <c r="A22" s="321"/>
      <c r="B22" s="322"/>
      <c r="C22" s="323"/>
      <c r="D22" s="322"/>
      <c r="E22" s="322"/>
      <c r="F22" s="322"/>
      <c r="G22" s="322"/>
      <c r="H22" s="324">
        <f t="shared" si="0"/>
        <v>0</v>
      </c>
    </row>
    <row r="23" spans="1:8" ht="12.75">
      <c r="A23" s="321"/>
      <c r="B23" s="322"/>
      <c r="C23" s="323"/>
      <c r="D23" s="322"/>
      <c r="E23" s="322"/>
      <c r="F23" s="322"/>
      <c r="G23" s="322"/>
      <c r="H23" s="324">
        <f t="shared" si="0"/>
        <v>0</v>
      </c>
    </row>
    <row r="24" spans="1:8" ht="12.75">
      <c r="A24" s="321"/>
      <c r="B24" s="322"/>
      <c r="C24" s="323"/>
      <c r="D24" s="322"/>
      <c r="E24" s="322"/>
      <c r="F24" s="322"/>
      <c r="G24" s="322"/>
      <c r="H24" s="324">
        <f t="shared" si="0"/>
        <v>0</v>
      </c>
    </row>
    <row r="25" spans="1:8" ht="13.5" thickBot="1">
      <c r="A25" s="325"/>
      <c r="B25" s="326"/>
      <c r="C25" s="327"/>
      <c r="D25" s="326"/>
      <c r="E25" s="326"/>
      <c r="F25" s="326"/>
      <c r="G25" s="326"/>
      <c r="H25" s="328">
        <f t="shared" si="0"/>
        <v>0</v>
      </c>
    </row>
    <row r="26" spans="1:8" ht="13.5" thickBot="1">
      <c r="A26" s="329" t="s">
        <v>671</v>
      </c>
      <c r="B26" s="330">
        <f>SUM(B5:B25)</f>
        <v>9002307</v>
      </c>
      <c r="C26" s="331"/>
      <c r="D26" s="330">
        <f>SUM(D6:D25)</f>
        <v>0</v>
      </c>
      <c r="E26" s="330">
        <f>SUM(E5:E25)</f>
        <v>3000000</v>
      </c>
      <c r="F26" s="330">
        <f>SUM(F5:F25)</f>
        <v>9002307</v>
      </c>
      <c r="G26" s="330">
        <f>SUM(G5:G25)</f>
        <v>8194952</v>
      </c>
      <c r="H26" s="332">
        <f>SUM(H6:H25)</f>
        <v>0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Header>&amp;C&amp;"Times New Roman CE,Félkövér"&amp;11
BONYHÁDVARASD KÖZSÉG ÖNKORMÁNYZATA&amp;R&amp;"Times New Roman CE,Félkövér dőlt"12. melléklet a .../2020. V.....)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60.625" style="333" customWidth="1"/>
    <col min="2" max="2" width="15.625" style="334" customWidth="1"/>
    <col min="3" max="3" width="16.375" style="334" customWidth="1"/>
    <col min="4" max="4" width="18.00390625" style="334" customWidth="1"/>
    <col min="5" max="7" width="16.625" style="334" customWidth="1"/>
    <col min="8" max="8" width="18.75390625" style="334" customWidth="1"/>
  </cols>
  <sheetData>
    <row r="1" spans="1:8" ht="15">
      <c r="A1" s="677" t="s">
        <v>673</v>
      </c>
      <c r="B1" s="677"/>
      <c r="C1" s="677"/>
      <c r="D1" s="677"/>
      <c r="E1" s="677"/>
      <c r="F1" s="677"/>
      <c r="G1" s="677"/>
      <c r="H1" s="677"/>
    </row>
    <row r="2" spans="1:8" ht="14.25" thickBot="1">
      <c r="A2" s="34"/>
      <c r="B2" s="24"/>
      <c r="C2" s="24"/>
      <c r="D2" s="24"/>
      <c r="E2" s="24"/>
      <c r="F2" s="24"/>
      <c r="G2" s="24"/>
      <c r="H2" s="317" t="s">
        <v>357</v>
      </c>
    </row>
    <row r="3" spans="1:8" ht="34.5" thickBot="1">
      <c r="A3" s="35" t="s">
        <v>667</v>
      </c>
      <c r="B3" s="36" t="s">
        <v>668</v>
      </c>
      <c r="C3" s="36" t="s">
        <v>669</v>
      </c>
      <c r="D3" s="36" t="s">
        <v>745</v>
      </c>
      <c r="E3" s="36" t="s">
        <v>746</v>
      </c>
      <c r="F3" s="36" t="s">
        <v>354</v>
      </c>
      <c r="G3" s="36" t="s">
        <v>670</v>
      </c>
      <c r="H3" s="177" t="s">
        <v>747</v>
      </c>
    </row>
    <row r="4" spans="1:8" ht="13.5" thickBot="1">
      <c r="A4" s="318">
        <v>1</v>
      </c>
      <c r="B4" s="319">
        <v>2</v>
      </c>
      <c r="C4" s="319">
        <v>3</v>
      </c>
      <c r="D4" s="319">
        <v>4</v>
      </c>
      <c r="E4" s="319">
        <v>5</v>
      </c>
      <c r="F4" s="319">
        <v>6</v>
      </c>
      <c r="G4" s="319">
        <v>7</v>
      </c>
      <c r="H4" s="320">
        <v>8</v>
      </c>
    </row>
    <row r="5" spans="1:8" ht="12.75">
      <c r="A5" s="321" t="s">
        <v>759</v>
      </c>
      <c r="B5" s="322">
        <v>51525484</v>
      </c>
      <c r="C5" s="323" t="s">
        <v>763</v>
      </c>
      <c r="D5" s="322">
        <v>45845885</v>
      </c>
      <c r="E5" s="322">
        <v>5152549</v>
      </c>
      <c r="F5" s="322">
        <v>5679599</v>
      </c>
      <c r="G5" s="322">
        <v>5679599</v>
      </c>
      <c r="H5" s="324"/>
    </row>
    <row r="6" spans="1:8" ht="12.75">
      <c r="A6" s="321" t="s">
        <v>760</v>
      </c>
      <c r="B6" s="322">
        <v>378320</v>
      </c>
      <c r="C6" s="323" t="s">
        <v>764</v>
      </c>
      <c r="D6" s="322"/>
      <c r="E6" s="322"/>
      <c r="F6" s="322">
        <v>378320</v>
      </c>
      <c r="G6" s="322">
        <v>378320</v>
      </c>
      <c r="H6" s="324"/>
    </row>
    <row r="7" spans="1:8" ht="12.75">
      <c r="A7" s="321" t="s">
        <v>761</v>
      </c>
      <c r="B7" s="322">
        <v>666063</v>
      </c>
      <c r="C7" s="323" t="s">
        <v>764</v>
      </c>
      <c r="D7" s="322"/>
      <c r="E7" s="322"/>
      <c r="F7" s="322">
        <v>666063</v>
      </c>
      <c r="G7" s="322">
        <v>666063</v>
      </c>
      <c r="H7" s="324"/>
    </row>
    <row r="8" spans="1:8" ht="12.75">
      <c r="A8" s="321" t="s">
        <v>762</v>
      </c>
      <c r="B8" s="322">
        <v>248933</v>
      </c>
      <c r="C8" s="323" t="s">
        <v>764</v>
      </c>
      <c r="D8" s="322"/>
      <c r="E8" s="322"/>
      <c r="F8" s="322">
        <v>248933</v>
      </c>
      <c r="G8" s="322">
        <v>248933</v>
      </c>
      <c r="H8" s="324"/>
    </row>
    <row r="9" spans="1:8" ht="12.75">
      <c r="A9" s="321"/>
      <c r="B9" s="322"/>
      <c r="C9" s="323"/>
      <c r="D9" s="322"/>
      <c r="E9" s="322"/>
      <c r="F9" s="322"/>
      <c r="G9" s="322"/>
      <c r="H9" s="324">
        <f aca="true" t="shared" si="0" ref="H9:H22">B9-D9-E9</f>
        <v>0</v>
      </c>
    </row>
    <row r="10" spans="1:8" ht="12.75">
      <c r="A10" s="321"/>
      <c r="B10" s="322"/>
      <c r="C10" s="323"/>
      <c r="D10" s="322"/>
      <c r="E10" s="322"/>
      <c r="F10" s="322"/>
      <c r="G10" s="322"/>
      <c r="H10" s="324">
        <f t="shared" si="0"/>
        <v>0</v>
      </c>
    </row>
    <row r="11" spans="1:8" ht="12.75">
      <c r="A11" s="321"/>
      <c r="B11" s="322"/>
      <c r="C11" s="323"/>
      <c r="D11" s="322"/>
      <c r="E11" s="322"/>
      <c r="F11" s="322"/>
      <c r="G11" s="322"/>
      <c r="H11" s="324">
        <f t="shared" si="0"/>
        <v>0</v>
      </c>
    </row>
    <row r="12" spans="1:8" ht="12.75">
      <c r="A12" s="321"/>
      <c r="B12" s="322"/>
      <c r="C12" s="323"/>
      <c r="D12" s="322"/>
      <c r="E12" s="322"/>
      <c r="F12" s="322"/>
      <c r="G12" s="322"/>
      <c r="H12" s="324">
        <f t="shared" si="0"/>
        <v>0</v>
      </c>
    </row>
    <row r="13" spans="1:8" ht="12.75">
      <c r="A13" s="321"/>
      <c r="B13" s="322"/>
      <c r="C13" s="323"/>
      <c r="D13" s="322"/>
      <c r="E13" s="322"/>
      <c r="F13" s="322"/>
      <c r="G13" s="322"/>
      <c r="H13" s="324">
        <f t="shared" si="0"/>
        <v>0</v>
      </c>
    </row>
    <row r="14" spans="1:8" ht="12.75">
      <c r="A14" s="321"/>
      <c r="B14" s="322"/>
      <c r="C14" s="323"/>
      <c r="D14" s="322"/>
      <c r="E14" s="322"/>
      <c r="F14" s="322"/>
      <c r="G14" s="322"/>
      <c r="H14" s="324">
        <f t="shared" si="0"/>
        <v>0</v>
      </c>
    </row>
    <row r="15" spans="1:8" ht="12.75">
      <c r="A15" s="321"/>
      <c r="B15" s="322"/>
      <c r="C15" s="323"/>
      <c r="D15" s="322"/>
      <c r="E15" s="322"/>
      <c r="F15" s="322"/>
      <c r="G15" s="322"/>
      <c r="H15" s="324">
        <f t="shared" si="0"/>
        <v>0</v>
      </c>
    </row>
    <row r="16" spans="1:8" ht="12.75">
      <c r="A16" s="321"/>
      <c r="B16" s="322"/>
      <c r="C16" s="323"/>
      <c r="D16" s="322"/>
      <c r="E16" s="322"/>
      <c r="F16" s="322"/>
      <c r="G16" s="322"/>
      <c r="H16" s="324">
        <f t="shared" si="0"/>
        <v>0</v>
      </c>
    </row>
    <row r="17" spans="1:8" ht="12.75">
      <c r="A17" s="321"/>
      <c r="B17" s="322"/>
      <c r="C17" s="323"/>
      <c r="D17" s="322"/>
      <c r="E17" s="322"/>
      <c r="F17" s="322"/>
      <c r="G17" s="322"/>
      <c r="H17" s="324">
        <f t="shared" si="0"/>
        <v>0</v>
      </c>
    </row>
    <row r="18" spans="1:8" ht="12.75">
      <c r="A18" s="321"/>
      <c r="B18" s="322"/>
      <c r="C18" s="323"/>
      <c r="D18" s="322"/>
      <c r="E18" s="322"/>
      <c r="F18" s="322"/>
      <c r="G18" s="322"/>
      <c r="H18" s="324">
        <f t="shared" si="0"/>
        <v>0</v>
      </c>
    </row>
    <row r="19" spans="1:8" ht="12.75">
      <c r="A19" s="321"/>
      <c r="B19" s="322"/>
      <c r="C19" s="323"/>
      <c r="D19" s="322"/>
      <c r="E19" s="322"/>
      <c r="F19" s="322"/>
      <c r="G19" s="322"/>
      <c r="H19" s="324">
        <f t="shared" si="0"/>
        <v>0</v>
      </c>
    </row>
    <row r="20" spans="1:8" ht="12.75">
      <c r="A20" s="321"/>
      <c r="B20" s="322"/>
      <c r="C20" s="323"/>
      <c r="D20" s="322"/>
      <c r="E20" s="322"/>
      <c r="F20" s="322"/>
      <c r="G20" s="322"/>
      <c r="H20" s="324">
        <f t="shared" si="0"/>
        <v>0</v>
      </c>
    </row>
    <row r="21" spans="1:8" ht="12.75">
      <c r="A21" s="321"/>
      <c r="B21" s="322"/>
      <c r="C21" s="323"/>
      <c r="D21" s="322"/>
      <c r="E21" s="322"/>
      <c r="F21" s="322"/>
      <c r="G21" s="322"/>
      <c r="H21" s="324">
        <f t="shared" si="0"/>
        <v>0</v>
      </c>
    </row>
    <row r="22" spans="1:8" ht="13.5" thickBot="1">
      <c r="A22" s="325"/>
      <c r="B22" s="326"/>
      <c r="C22" s="327"/>
      <c r="D22" s="326"/>
      <c r="E22" s="326"/>
      <c r="F22" s="326"/>
      <c r="G22" s="326"/>
      <c r="H22" s="328">
        <f t="shared" si="0"/>
        <v>0</v>
      </c>
    </row>
    <row r="23" spans="1:8" ht="13.5" thickBot="1">
      <c r="A23" s="329" t="s">
        <v>671</v>
      </c>
      <c r="B23" s="330">
        <f>SUM(B5:B22)</f>
        <v>52818800</v>
      </c>
      <c r="C23" s="331"/>
      <c r="D23" s="330">
        <f>SUM(D5:D22)</f>
        <v>45845885</v>
      </c>
      <c r="E23" s="330">
        <f>SUM(E5:E22)</f>
        <v>5152549</v>
      </c>
      <c r="F23" s="330">
        <f>SUM(F5:F22)</f>
        <v>6972915</v>
      </c>
      <c r="G23" s="330">
        <f>SUM(G5:G22)</f>
        <v>6972915</v>
      </c>
      <c r="H23" s="332">
        <f>SUM(H5:H22)</f>
        <v>0</v>
      </c>
    </row>
  </sheetData>
  <sheetProtection/>
  <mergeCells count="1">
    <mergeCell ref="A1:H1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80" r:id="rId1"/>
  <headerFooter>
    <oddHeader>&amp;C&amp;"Times New Roman CE,Félkövér"&amp;11
BONYHÁDVARASD KÖZSÉG ÖNKORMÁNYZATA&amp;R&amp;"Times New Roman CE,Félkövér dőlt"13. melléklet a .../2020. V.....)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zoomScale="130" zoomScaleNormal="130" zoomScaleSheetLayoutView="100" workbookViewId="0" topLeftCell="A1">
      <selection activeCell="C144" sqref="C144:E144"/>
    </sheetView>
  </sheetViews>
  <sheetFormatPr defaultColWidth="9.375" defaultRowHeight="12.75"/>
  <cols>
    <col min="1" max="1" width="9.50390625" style="92" customWidth="1"/>
    <col min="2" max="2" width="60.125" style="92" customWidth="1"/>
    <col min="3" max="5" width="15.125" style="93" customWidth="1"/>
    <col min="6" max="6" width="15.375" style="93" customWidth="1"/>
    <col min="7" max="16384" width="9.375" style="108" customWidth="1"/>
  </cols>
  <sheetData>
    <row r="1" spans="1:6" ht="18" customHeight="1">
      <c r="A1" s="587" t="s">
        <v>1</v>
      </c>
      <c r="B1" s="587"/>
      <c r="C1" s="587"/>
      <c r="D1" s="587"/>
      <c r="E1" s="587"/>
      <c r="F1" s="587"/>
    </row>
    <row r="2" spans="1:6" ht="15.75" customHeight="1" thickBot="1">
      <c r="A2" s="589" t="s">
        <v>351</v>
      </c>
      <c r="B2" s="589"/>
      <c r="C2" s="591" t="s">
        <v>357</v>
      </c>
      <c r="D2" s="591"/>
      <c r="E2" s="591"/>
      <c r="F2" s="591"/>
    </row>
    <row r="3" spans="1:6" ht="15.75" customHeight="1">
      <c r="A3" s="583" t="s">
        <v>39</v>
      </c>
      <c r="B3" s="576" t="s">
        <v>2</v>
      </c>
      <c r="C3" s="578" t="str">
        <f>'1.mell. összesen'!C3:E3</f>
        <v>2019. évi</v>
      </c>
      <c r="D3" s="579"/>
      <c r="E3" s="580"/>
      <c r="F3" s="581" t="s">
        <v>353</v>
      </c>
    </row>
    <row r="4" spans="1:6" ht="37.5" customHeight="1" thickBot="1">
      <c r="A4" s="584"/>
      <c r="B4" s="577"/>
      <c r="C4" s="178" t="s">
        <v>361</v>
      </c>
      <c r="D4" s="178" t="s">
        <v>354</v>
      </c>
      <c r="E4" s="179" t="s">
        <v>362</v>
      </c>
      <c r="F4" s="582"/>
    </row>
    <row r="5" spans="1:6" s="109" customFormat="1" ht="12" customHeight="1" thickBot="1">
      <c r="A5" s="104"/>
      <c r="B5" s="105" t="s">
        <v>334</v>
      </c>
      <c r="C5" s="147" t="s">
        <v>335</v>
      </c>
      <c r="D5" s="147" t="s">
        <v>336</v>
      </c>
      <c r="E5" s="147" t="s">
        <v>338</v>
      </c>
      <c r="F5" s="106" t="s">
        <v>337</v>
      </c>
    </row>
    <row r="6" spans="1:6" s="110" customFormat="1" ht="12" customHeight="1" thickBot="1">
      <c r="A6" s="16" t="s">
        <v>3</v>
      </c>
      <c r="B6" s="17" t="s">
        <v>128</v>
      </c>
      <c r="C6" s="148">
        <f>SUM(C7:C12)</f>
        <v>16682452</v>
      </c>
      <c r="D6" s="148">
        <f>SUM(D7:D12)</f>
        <v>20505003</v>
      </c>
      <c r="E6" s="148">
        <f>+E7+E8+E9+E10+E11+E12</f>
        <v>20505003</v>
      </c>
      <c r="F6" s="45">
        <f>E6/D6*100</f>
        <v>100</v>
      </c>
    </row>
    <row r="7" spans="1:6" s="110" customFormat="1" ht="12" customHeight="1">
      <c r="A7" s="11" t="s">
        <v>51</v>
      </c>
      <c r="B7" s="111" t="s">
        <v>129</v>
      </c>
      <c r="C7" s="149">
        <v>11563772</v>
      </c>
      <c r="D7" s="149">
        <v>11799257</v>
      </c>
      <c r="E7" s="149">
        <v>11799257</v>
      </c>
      <c r="F7" s="47">
        <f>E7/D7*100</f>
        <v>100</v>
      </c>
    </row>
    <row r="8" spans="1:6" s="110" customFormat="1" ht="12" customHeight="1">
      <c r="A8" s="10" t="s">
        <v>52</v>
      </c>
      <c r="B8" s="112" t="s">
        <v>130</v>
      </c>
      <c r="C8" s="150"/>
      <c r="D8" s="150"/>
      <c r="E8" s="150"/>
      <c r="F8" s="47"/>
    </row>
    <row r="9" spans="1:6" s="110" customFormat="1" ht="12" customHeight="1">
      <c r="A9" s="10" t="s">
        <v>53</v>
      </c>
      <c r="B9" s="112" t="s">
        <v>342</v>
      </c>
      <c r="C9" s="150">
        <v>3318680</v>
      </c>
      <c r="D9" s="150">
        <v>6348466</v>
      </c>
      <c r="E9" s="150">
        <v>6348466</v>
      </c>
      <c r="F9" s="47">
        <f>E9/D9*100</f>
        <v>100</v>
      </c>
    </row>
    <row r="10" spans="1:6" s="110" customFormat="1" ht="12" customHeight="1">
      <c r="A10" s="10" t="s">
        <v>54</v>
      </c>
      <c r="B10" s="112" t="s">
        <v>131</v>
      </c>
      <c r="C10" s="150">
        <v>1800000</v>
      </c>
      <c r="D10" s="150">
        <v>1800000</v>
      </c>
      <c r="E10" s="150">
        <v>1800000</v>
      </c>
      <c r="F10" s="47">
        <f>E10/D10*100</f>
        <v>100</v>
      </c>
    </row>
    <row r="11" spans="1:6" s="110" customFormat="1" ht="12" customHeight="1">
      <c r="A11" s="10" t="s">
        <v>71</v>
      </c>
      <c r="B11" s="42" t="s">
        <v>280</v>
      </c>
      <c r="C11" s="150"/>
      <c r="D11" s="150">
        <v>520800</v>
      </c>
      <c r="E11" s="150">
        <v>520800</v>
      </c>
      <c r="F11" s="47">
        <f>E11/D11*100</f>
        <v>100</v>
      </c>
    </row>
    <row r="12" spans="1:6" s="110" customFormat="1" ht="12" customHeight="1" thickBot="1">
      <c r="A12" s="12" t="s">
        <v>55</v>
      </c>
      <c r="B12" s="43" t="s">
        <v>281</v>
      </c>
      <c r="C12" s="150"/>
      <c r="D12" s="150">
        <v>36480</v>
      </c>
      <c r="E12" s="150">
        <v>36480</v>
      </c>
      <c r="F12" s="46">
        <f>E12/D12*100</f>
        <v>100</v>
      </c>
    </row>
    <row r="13" spans="1:6" s="110" customFormat="1" ht="12" customHeight="1" thickBot="1">
      <c r="A13" s="16" t="s">
        <v>4</v>
      </c>
      <c r="B13" s="41" t="s">
        <v>132</v>
      </c>
      <c r="C13" s="148">
        <f>SUM(C14:C19)</f>
        <v>3650000</v>
      </c>
      <c r="D13" s="148">
        <f>SUM(D14:D19)</f>
        <v>3665000</v>
      </c>
      <c r="E13" s="148">
        <f>+E14+E15+E16+E17+E18</f>
        <v>6192474</v>
      </c>
      <c r="F13" s="45">
        <f>E13/D13*100</f>
        <v>168.9624556616644</v>
      </c>
    </row>
    <row r="14" spans="1:6" s="110" customFormat="1" ht="12" customHeight="1">
      <c r="A14" s="11" t="s">
        <v>57</v>
      </c>
      <c r="B14" s="111" t="s">
        <v>133</v>
      </c>
      <c r="C14" s="149"/>
      <c r="D14" s="149"/>
      <c r="E14" s="149"/>
      <c r="F14" s="47"/>
    </row>
    <row r="15" spans="1:6" s="110" customFormat="1" ht="12" customHeight="1">
      <c r="A15" s="10" t="s">
        <v>58</v>
      </c>
      <c r="B15" s="112" t="s">
        <v>134</v>
      </c>
      <c r="C15" s="150"/>
      <c r="D15" s="150"/>
      <c r="E15" s="150"/>
      <c r="F15" s="46"/>
    </row>
    <row r="16" spans="1:6" s="110" customFormat="1" ht="12" customHeight="1">
      <c r="A16" s="10" t="s">
        <v>59</v>
      </c>
      <c r="B16" s="112" t="s">
        <v>273</v>
      </c>
      <c r="C16" s="150"/>
      <c r="D16" s="150"/>
      <c r="E16" s="150"/>
      <c r="F16" s="46"/>
    </row>
    <row r="17" spans="1:6" s="110" customFormat="1" ht="12" customHeight="1">
      <c r="A17" s="10" t="s">
        <v>60</v>
      </c>
      <c r="B17" s="112" t="s">
        <v>274</v>
      </c>
      <c r="C17" s="150"/>
      <c r="D17" s="150"/>
      <c r="E17" s="150"/>
      <c r="F17" s="46"/>
    </row>
    <row r="18" spans="1:6" s="110" customFormat="1" ht="12" customHeight="1">
      <c r="A18" s="10" t="s">
        <v>61</v>
      </c>
      <c r="B18" s="112" t="s">
        <v>749</v>
      </c>
      <c r="C18" s="150">
        <v>3650000</v>
      </c>
      <c r="D18" s="150">
        <v>3665000</v>
      </c>
      <c r="E18" s="150">
        <v>6192474</v>
      </c>
      <c r="F18" s="46">
        <f>E18/D18*100</f>
        <v>168.9624556616644</v>
      </c>
    </row>
    <row r="19" spans="1:6" s="110" customFormat="1" ht="12" customHeight="1" thickBot="1">
      <c r="A19" s="12" t="s">
        <v>67</v>
      </c>
      <c r="B19" s="43" t="s">
        <v>135</v>
      </c>
      <c r="C19" s="151"/>
      <c r="D19" s="151"/>
      <c r="E19" s="151"/>
      <c r="F19" s="48"/>
    </row>
    <row r="20" spans="1:6" s="110" customFormat="1" ht="12" customHeight="1" thickBot="1">
      <c r="A20" s="16" t="s">
        <v>5</v>
      </c>
      <c r="B20" s="17" t="s">
        <v>136</v>
      </c>
      <c r="C20" s="148">
        <f>SUM(C21:C26)</f>
        <v>0</v>
      </c>
      <c r="D20" s="148">
        <f>SUM(D21:D26)</f>
        <v>0</v>
      </c>
      <c r="E20" s="148">
        <f>+E21+E22+E23+E24+E25</f>
        <v>0</v>
      </c>
      <c r="F20" s="45"/>
    </row>
    <row r="21" spans="1:6" s="110" customFormat="1" ht="12" customHeight="1">
      <c r="A21" s="11" t="s">
        <v>40</v>
      </c>
      <c r="B21" s="111" t="s">
        <v>137</v>
      </c>
      <c r="C21" s="149"/>
      <c r="D21" s="149"/>
      <c r="E21" s="149"/>
      <c r="F21" s="47"/>
    </row>
    <row r="22" spans="1:6" s="110" customFormat="1" ht="12" customHeight="1">
      <c r="A22" s="10" t="s">
        <v>41</v>
      </c>
      <c r="B22" s="112" t="s">
        <v>138</v>
      </c>
      <c r="C22" s="150"/>
      <c r="D22" s="150"/>
      <c r="E22" s="150"/>
      <c r="F22" s="46"/>
    </row>
    <row r="23" spans="1:6" s="110" customFormat="1" ht="12" customHeight="1">
      <c r="A23" s="10" t="s">
        <v>42</v>
      </c>
      <c r="B23" s="112" t="s">
        <v>275</v>
      </c>
      <c r="C23" s="150"/>
      <c r="D23" s="150"/>
      <c r="E23" s="150"/>
      <c r="F23" s="46"/>
    </row>
    <row r="24" spans="1:6" s="110" customFormat="1" ht="12" customHeight="1">
      <c r="A24" s="10" t="s">
        <v>43</v>
      </c>
      <c r="B24" s="112" t="s">
        <v>276</v>
      </c>
      <c r="C24" s="150"/>
      <c r="D24" s="150"/>
      <c r="E24" s="150"/>
      <c r="F24" s="46"/>
    </row>
    <row r="25" spans="1:6" s="110" customFormat="1" ht="12" customHeight="1">
      <c r="A25" s="10" t="s">
        <v>80</v>
      </c>
      <c r="B25" s="112" t="s">
        <v>139</v>
      </c>
      <c r="C25" s="150"/>
      <c r="D25" s="150"/>
      <c r="E25" s="150"/>
      <c r="F25" s="46"/>
    </row>
    <row r="26" spans="1:6" s="110" customFormat="1" ht="12" customHeight="1" thickBot="1">
      <c r="A26" s="12" t="s">
        <v>81</v>
      </c>
      <c r="B26" s="113" t="s">
        <v>140</v>
      </c>
      <c r="C26" s="151"/>
      <c r="D26" s="151"/>
      <c r="E26" s="151"/>
      <c r="F26" s="48"/>
    </row>
    <row r="27" spans="1:6" s="110" customFormat="1" ht="12" customHeight="1" thickBot="1">
      <c r="A27" s="16" t="s">
        <v>82</v>
      </c>
      <c r="B27" s="17" t="s">
        <v>343</v>
      </c>
      <c r="C27" s="152">
        <f>SUM(C28:C34)</f>
        <v>6640000</v>
      </c>
      <c r="D27" s="152">
        <f>SUM(D28:D34)</f>
        <v>7163565</v>
      </c>
      <c r="E27" s="152">
        <f>SUM(E28:E34)</f>
        <v>8077553</v>
      </c>
      <c r="F27" s="50">
        <f>E27/D27*100</f>
        <v>112.75884283872625</v>
      </c>
    </row>
    <row r="28" spans="1:6" s="110" customFormat="1" ht="12" customHeight="1">
      <c r="A28" s="11" t="s">
        <v>141</v>
      </c>
      <c r="B28" s="111" t="s">
        <v>355</v>
      </c>
      <c r="C28" s="149">
        <v>1500000</v>
      </c>
      <c r="D28" s="149">
        <v>1500000</v>
      </c>
      <c r="E28" s="149">
        <v>1596486</v>
      </c>
      <c r="F28" s="47"/>
    </row>
    <row r="29" spans="1:6" s="110" customFormat="1" ht="12" customHeight="1">
      <c r="A29" s="10" t="s">
        <v>142</v>
      </c>
      <c r="B29" s="112" t="s">
        <v>347</v>
      </c>
      <c r="C29" s="150"/>
      <c r="D29" s="150"/>
      <c r="E29" s="150"/>
      <c r="F29" s="46"/>
    </row>
    <row r="30" spans="1:6" s="110" customFormat="1" ht="12" customHeight="1">
      <c r="A30" s="10" t="s">
        <v>143</v>
      </c>
      <c r="B30" s="112" t="s">
        <v>348</v>
      </c>
      <c r="C30" s="150">
        <v>4000000</v>
      </c>
      <c r="D30" s="150">
        <v>4463338</v>
      </c>
      <c r="E30" s="150">
        <v>5390278</v>
      </c>
      <c r="F30" s="46">
        <f>E30/D30*100</f>
        <v>120.76786476847596</v>
      </c>
    </row>
    <row r="31" spans="1:6" s="110" customFormat="1" ht="12" customHeight="1">
      <c r="A31" s="10" t="s">
        <v>144</v>
      </c>
      <c r="B31" s="112" t="s">
        <v>349</v>
      </c>
      <c r="C31" s="150">
        <v>40000</v>
      </c>
      <c r="D31" s="150">
        <v>0</v>
      </c>
      <c r="E31" s="150"/>
      <c r="F31" s="46"/>
    </row>
    <row r="32" spans="1:6" s="110" customFormat="1" ht="12" customHeight="1">
      <c r="A32" s="10" t="s">
        <v>344</v>
      </c>
      <c r="B32" s="112" t="s">
        <v>145</v>
      </c>
      <c r="C32" s="150">
        <v>1100000</v>
      </c>
      <c r="D32" s="150">
        <v>1100000</v>
      </c>
      <c r="E32" s="150">
        <v>975262</v>
      </c>
      <c r="F32" s="46">
        <f>E32/D32*100</f>
        <v>88.66018181818181</v>
      </c>
    </row>
    <row r="33" spans="1:6" s="110" customFormat="1" ht="12" customHeight="1">
      <c r="A33" s="10" t="s">
        <v>345</v>
      </c>
      <c r="B33" s="112" t="s">
        <v>146</v>
      </c>
      <c r="C33" s="150"/>
      <c r="D33" s="150">
        <v>0</v>
      </c>
      <c r="E33" s="150"/>
      <c r="F33" s="46"/>
    </row>
    <row r="34" spans="1:6" s="110" customFormat="1" ht="12" customHeight="1" thickBot="1">
      <c r="A34" s="12" t="s">
        <v>346</v>
      </c>
      <c r="B34" s="146" t="s">
        <v>147</v>
      </c>
      <c r="C34" s="151">
        <v>0</v>
      </c>
      <c r="D34" s="151">
        <v>100227</v>
      </c>
      <c r="E34" s="151">
        <v>115527</v>
      </c>
      <c r="F34" s="46">
        <f>E34/D34*100</f>
        <v>115.26534766080997</v>
      </c>
    </row>
    <row r="35" spans="1:6" s="110" customFormat="1" ht="12" customHeight="1" thickBot="1">
      <c r="A35" s="16" t="s">
        <v>7</v>
      </c>
      <c r="B35" s="17" t="s">
        <v>282</v>
      </c>
      <c r="C35" s="148">
        <f>SUM(C36:C46)</f>
        <v>3820000</v>
      </c>
      <c r="D35" s="148">
        <f>SUM(D36:D46)</f>
        <v>4374817</v>
      </c>
      <c r="E35" s="148">
        <f>SUM(E36:E46)</f>
        <v>4454713</v>
      </c>
      <c r="F35" s="45">
        <f>E35/D35*100</f>
        <v>101.82627067600771</v>
      </c>
    </row>
    <row r="36" spans="1:6" s="110" customFormat="1" ht="12" customHeight="1">
      <c r="A36" s="11" t="s">
        <v>44</v>
      </c>
      <c r="B36" s="111" t="s">
        <v>150</v>
      </c>
      <c r="C36" s="149"/>
      <c r="D36" s="149"/>
      <c r="E36" s="149"/>
      <c r="F36" s="47"/>
    </row>
    <row r="37" spans="1:6" s="110" customFormat="1" ht="12" customHeight="1">
      <c r="A37" s="10" t="s">
        <v>45</v>
      </c>
      <c r="B37" s="112" t="s">
        <v>151</v>
      </c>
      <c r="C37" s="150">
        <v>1710000</v>
      </c>
      <c r="D37" s="150">
        <v>1710000</v>
      </c>
      <c r="E37" s="150">
        <v>581676</v>
      </c>
      <c r="F37" s="46">
        <f>E37/D37*100</f>
        <v>34.016140350877194</v>
      </c>
    </row>
    <row r="38" spans="1:6" s="110" customFormat="1" ht="12" customHeight="1">
      <c r="A38" s="10" t="s">
        <v>46</v>
      </c>
      <c r="B38" s="112" t="s">
        <v>152</v>
      </c>
      <c r="C38" s="150"/>
      <c r="D38" s="150">
        <v>0</v>
      </c>
      <c r="E38" s="150"/>
      <c r="F38" s="46"/>
    </row>
    <row r="39" spans="1:6" s="110" customFormat="1" ht="12" customHeight="1">
      <c r="A39" s="10" t="s">
        <v>84</v>
      </c>
      <c r="B39" s="112" t="s">
        <v>153</v>
      </c>
      <c r="C39" s="150"/>
      <c r="D39" s="150">
        <v>0</v>
      </c>
      <c r="E39" s="150">
        <v>22200</v>
      </c>
      <c r="F39" s="46"/>
    </row>
    <row r="40" spans="1:6" s="110" customFormat="1" ht="12" customHeight="1">
      <c r="A40" s="10" t="s">
        <v>85</v>
      </c>
      <c r="B40" s="112" t="s">
        <v>154</v>
      </c>
      <c r="C40" s="150">
        <v>2100000</v>
      </c>
      <c r="D40" s="150">
        <v>2439040</v>
      </c>
      <c r="E40" s="150">
        <v>2620800</v>
      </c>
      <c r="F40" s="46">
        <f>E40/D40*100</f>
        <v>107.45211230648124</v>
      </c>
    </row>
    <row r="41" spans="1:6" s="110" customFormat="1" ht="12" customHeight="1">
      <c r="A41" s="10" t="s">
        <v>86</v>
      </c>
      <c r="B41" s="112" t="s">
        <v>155</v>
      </c>
      <c r="C41" s="150"/>
      <c r="D41" s="150">
        <v>0</v>
      </c>
      <c r="E41" s="150"/>
      <c r="F41" s="46"/>
    </row>
    <row r="42" spans="1:6" s="110" customFormat="1" ht="12" customHeight="1">
      <c r="A42" s="10" t="s">
        <v>87</v>
      </c>
      <c r="B42" s="112" t="s">
        <v>156</v>
      </c>
      <c r="C42" s="150"/>
      <c r="D42" s="150">
        <v>0</v>
      </c>
      <c r="E42" s="150"/>
      <c r="F42" s="46"/>
    </row>
    <row r="43" spans="1:6" s="110" customFormat="1" ht="12" customHeight="1">
      <c r="A43" s="10" t="s">
        <v>88</v>
      </c>
      <c r="B43" s="112" t="s">
        <v>350</v>
      </c>
      <c r="C43" s="150">
        <v>10000</v>
      </c>
      <c r="D43" s="150">
        <v>10000</v>
      </c>
      <c r="E43" s="150">
        <v>24345</v>
      </c>
      <c r="F43" s="46">
        <f>E43/D43*100</f>
        <v>243.45</v>
      </c>
    </row>
    <row r="44" spans="1:6" s="110" customFormat="1" ht="12" customHeight="1">
      <c r="A44" s="10" t="s">
        <v>148</v>
      </c>
      <c r="B44" s="112" t="s">
        <v>157</v>
      </c>
      <c r="C44" s="153"/>
      <c r="D44" s="153">
        <v>0</v>
      </c>
      <c r="E44" s="153"/>
      <c r="F44" s="46"/>
    </row>
    <row r="45" spans="1:6" s="110" customFormat="1" ht="12" customHeight="1">
      <c r="A45" s="12" t="s">
        <v>149</v>
      </c>
      <c r="B45" s="113" t="s">
        <v>284</v>
      </c>
      <c r="C45" s="154"/>
      <c r="D45" s="154">
        <v>215777</v>
      </c>
      <c r="E45" s="154">
        <v>215777</v>
      </c>
      <c r="F45" s="46">
        <f>E45/D45*100</f>
        <v>100</v>
      </c>
    </row>
    <row r="46" spans="1:6" s="110" customFormat="1" ht="12" customHeight="1" thickBot="1">
      <c r="A46" s="12" t="s">
        <v>283</v>
      </c>
      <c r="B46" s="43" t="s">
        <v>158</v>
      </c>
      <c r="C46" s="154"/>
      <c r="D46" s="154">
        <v>0</v>
      </c>
      <c r="E46" s="154">
        <v>989915</v>
      </c>
      <c r="F46" s="46"/>
    </row>
    <row r="47" spans="1:6" s="110" customFormat="1" ht="12" customHeight="1" thickBot="1">
      <c r="A47" s="16" t="s">
        <v>8</v>
      </c>
      <c r="B47" s="17" t="s">
        <v>159</v>
      </c>
      <c r="C47" s="148">
        <v>0</v>
      </c>
      <c r="D47" s="148">
        <v>0</v>
      </c>
      <c r="E47" s="148">
        <f>SUM(E48:E52)</f>
        <v>0</v>
      </c>
      <c r="F47" s="45"/>
    </row>
    <row r="48" spans="1:6" s="110" customFormat="1" ht="12" customHeight="1">
      <c r="A48" s="11" t="s">
        <v>47</v>
      </c>
      <c r="B48" s="111" t="s">
        <v>163</v>
      </c>
      <c r="C48" s="155"/>
      <c r="D48" s="155"/>
      <c r="E48" s="155"/>
      <c r="F48" s="129"/>
    </row>
    <row r="49" spans="1:6" s="110" customFormat="1" ht="12" customHeight="1">
      <c r="A49" s="10" t="s">
        <v>48</v>
      </c>
      <c r="B49" s="112" t="s">
        <v>164</v>
      </c>
      <c r="C49" s="153"/>
      <c r="D49" s="153"/>
      <c r="E49" s="153"/>
      <c r="F49" s="49"/>
    </row>
    <row r="50" spans="1:6" s="110" customFormat="1" ht="12" customHeight="1">
      <c r="A50" s="10" t="s">
        <v>160</v>
      </c>
      <c r="B50" s="112" t="s">
        <v>165</v>
      </c>
      <c r="C50" s="153"/>
      <c r="D50" s="153"/>
      <c r="E50" s="153"/>
      <c r="F50" s="49"/>
    </row>
    <row r="51" spans="1:6" s="110" customFormat="1" ht="12" customHeight="1">
      <c r="A51" s="10" t="s">
        <v>161</v>
      </c>
      <c r="B51" s="112" t="s">
        <v>166</v>
      </c>
      <c r="C51" s="153"/>
      <c r="D51" s="153"/>
      <c r="E51" s="153"/>
      <c r="F51" s="49"/>
    </row>
    <row r="52" spans="1:6" s="110" customFormat="1" ht="12" customHeight="1" thickBot="1">
      <c r="A52" s="12" t="s">
        <v>162</v>
      </c>
      <c r="B52" s="43" t="s">
        <v>167</v>
      </c>
      <c r="C52" s="154"/>
      <c r="D52" s="154"/>
      <c r="E52" s="154"/>
      <c r="F52" s="102"/>
    </row>
    <row r="53" spans="1:6" s="110" customFormat="1" ht="12" customHeight="1" thickBot="1">
      <c r="A53" s="16" t="s">
        <v>89</v>
      </c>
      <c r="B53" s="17" t="s">
        <v>168</v>
      </c>
      <c r="C53" s="148">
        <v>0</v>
      </c>
      <c r="D53" s="148">
        <v>0</v>
      </c>
      <c r="E53" s="148">
        <f>SUM(E54:E56)</f>
        <v>0</v>
      </c>
      <c r="F53" s="45">
        <f>SUM(F54:F56)</f>
        <v>0</v>
      </c>
    </row>
    <row r="54" spans="1:6" s="110" customFormat="1" ht="12" customHeight="1">
      <c r="A54" s="11" t="s">
        <v>49</v>
      </c>
      <c r="B54" s="111" t="s">
        <v>169</v>
      </c>
      <c r="C54" s="149"/>
      <c r="D54" s="149"/>
      <c r="E54" s="149"/>
      <c r="F54" s="47"/>
    </row>
    <row r="55" spans="1:6" s="110" customFormat="1" ht="12" customHeight="1">
      <c r="A55" s="10" t="s">
        <v>50</v>
      </c>
      <c r="B55" s="112" t="s">
        <v>277</v>
      </c>
      <c r="C55" s="150"/>
      <c r="D55" s="150"/>
      <c r="E55" s="150"/>
      <c r="F55" s="46"/>
    </row>
    <row r="56" spans="1:6" s="110" customFormat="1" ht="12" customHeight="1">
      <c r="A56" s="10" t="s">
        <v>172</v>
      </c>
      <c r="B56" s="112" t="s">
        <v>170</v>
      </c>
      <c r="C56" s="150"/>
      <c r="D56" s="150"/>
      <c r="E56" s="150"/>
      <c r="F56" s="46"/>
    </row>
    <row r="57" spans="1:6" s="110" customFormat="1" ht="12" customHeight="1" thickBot="1">
      <c r="A57" s="12" t="s">
        <v>173</v>
      </c>
      <c r="B57" s="43" t="s">
        <v>171</v>
      </c>
      <c r="C57" s="151"/>
      <c r="D57" s="151"/>
      <c r="E57" s="151"/>
      <c r="F57" s="48"/>
    </row>
    <row r="58" spans="1:6" s="110" customFormat="1" ht="12" customHeight="1" thickBot="1">
      <c r="A58" s="16" t="s">
        <v>10</v>
      </c>
      <c r="B58" s="41" t="s">
        <v>174</v>
      </c>
      <c r="C58" s="148">
        <f>SUM(C59:C62)</f>
        <v>0</v>
      </c>
      <c r="D58" s="148">
        <f>SUM(D59:D62)</f>
        <v>0</v>
      </c>
      <c r="E58" s="148">
        <f>SUM(E59:E62)</f>
        <v>1450000</v>
      </c>
      <c r="F58" s="45"/>
    </row>
    <row r="59" spans="1:6" s="110" customFormat="1" ht="12" customHeight="1">
      <c r="A59" s="11" t="s">
        <v>90</v>
      </c>
      <c r="B59" s="111" t="s">
        <v>176</v>
      </c>
      <c r="C59" s="153"/>
      <c r="D59" s="153"/>
      <c r="E59" s="153"/>
      <c r="F59" s="49"/>
    </row>
    <row r="60" spans="1:6" s="110" customFormat="1" ht="12" customHeight="1">
      <c r="A60" s="10" t="s">
        <v>91</v>
      </c>
      <c r="B60" s="112" t="s">
        <v>278</v>
      </c>
      <c r="C60" s="153"/>
      <c r="D60" s="153"/>
      <c r="E60" s="153">
        <v>0</v>
      </c>
      <c r="F60" s="49"/>
    </row>
    <row r="61" spans="1:6" s="110" customFormat="1" ht="12" customHeight="1">
      <c r="A61" s="10" t="s">
        <v>108</v>
      </c>
      <c r="B61" s="112" t="s">
        <v>177</v>
      </c>
      <c r="C61" s="153"/>
      <c r="D61" s="153"/>
      <c r="E61" s="153">
        <v>1450000</v>
      </c>
      <c r="F61" s="49"/>
    </row>
    <row r="62" spans="1:6" s="110" customFormat="1" ht="12" customHeight="1" thickBot="1">
      <c r="A62" s="12" t="s">
        <v>175</v>
      </c>
      <c r="B62" s="43" t="s">
        <v>178</v>
      </c>
      <c r="C62" s="153"/>
      <c r="D62" s="153"/>
      <c r="E62" s="153"/>
      <c r="F62" s="49"/>
    </row>
    <row r="63" spans="1:6" s="110" customFormat="1" ht="12" customHeight="1" thickBot="1">
      <c r="A63" s="137" t="s">
        <v>323</v>
      </c>
      <c r="B63" s="17" t="s">
        <v>179</v>
      </c>
      <c r="C63" s="152">
        <f>SUM(C6,C13,C20,C27,C35,C47,C53,C58,)</f>
        <v>30792452</v>
      </c>
      <c r="D63" s="152">
        <f>SUM(D6,D13,D20,D27,D35,D47,D53,D58,)</f>
        <v>35708385</v>
      </c>
      <c r="E63" s="152">
        <f>SUM(E6,E13,E20,E27,E35,E47,E53,E58,)</f>
        <v>40679743</v>
      </c>
      <c r="F63" s="50">
        <f>E63/D63*100</f>
        <v>113.92210260979319</v>
      </c>
    </row>
    <row r="64" spans="1:6" s="110" customFormat="1" ht="12" customHeight="1" thickBot="1">
      <c r="A64" s="131" t="s">
        <v>180</v>
      </c>
      <c r="B64" s="41" t="s">
        <v>181</v>
      </c>
      <c r="C64" s="148">
        <v>0</v>
      </c>
      <c r="D64" s="148">
        <v>0</v>
      </c>
      <c r="E64" s="148">
        <f>SUM(E65:E67)</f>
        <v>0</v>
      </c>
      <c r="F64" s="45">
        <f>SUM(F65:F67)</f>
        <v>0</v>
      </c>
    </row>
    <row r="65" spans="1:6" s="110" customFormat="1" ht="12" customHeight="1">
      <c r="A65" s="11" t="s">
        <v>211</v>
      </c>
      <c r="B65" s="111" t="s">
        <v>182</v>
      </c>
      <c r="C65" s="153"/>
      <c r="D65" s="153"/>
      <c r="E65" s="153"/>
      <c r="F65" s="49"/>
    </row>
    <row r="66" spans="1:6" s="110" customFormat="1" ht="12" customHeight="1">
      <c r="A66" s="10" t="s">
        <v>220</v>
      </c>
      <c r="B66" s="112" t="s">
        <v>183</v>
      </c>
      <c r="C66" s="153"/>
      <c r="D66" s="153"/>
      <c r="E66" s="153"/>
      <c r="F66" s="49"/>
    </row>
    <row r="67" spans="1:6" s="110" customFormat="1" ht="12" customHeight="1" thickBot="1">
      <c r="A67" s="12" t="s">
        <v>221</v>
      </c>
      <c r="B67" s="133" t="s">
        <v>309</v>
      </c>
      <c r="C67" s="153"/>
      <c r="D67" s="153"/>
      <c r="E67" s="153"/>
      <c r="F67" s="49"/>
    </row>
    <row r="68" spans="1:6" s="110" customFormat="1" ht="12" customHeight="1" thickBot="1">
      <c r="A68" s="131" t="s">
        <v>184</v>
      </c>
      <c r="B68" s="41" t="s">
        <v>185</v>
      </c>
      <c r="C68" s="148">
        <v>0</v>
      </c>
      <c r="D68" s="148">
        <v>0</v>
      </c>
      <c r="E68" s="148">
        <f>SUM(E69:E72)</f>
        <v>0</v>
      </c>
      <c r="F68" s="45">
        <f>SUM(F69:F72)</f>
        <v>0</v>
      </c>
    </row>
    <row r="69" spans="1:6" s="110" customFormat="1" ht="12" customHeight="1">
      <c r="A69" s="11" t="s">
        <v>72</v>
      </c>
      <c r="B69" s="111" t="s">
        <v>186</v>
      </c>
      <c r="C69" s="153"/>
      <c r="D69" s="153"/>
      <c r="E69" s="153"/>
      <c r="F69" s="49"/>
    </row>
    <row r="70" spans="1:6" s="110" customFormat="1" ht="12" customHeight="1">
      <c r="A70" s="10" t="s">
        <v>73</v>
      </c>
      <c r="B70" s="112" t="s">
        <v>187</v>
      </c>
      <c r="C70" s="153"/>
      <c r="D70" s="153"/>
      <c r="E70" s="153"/>
      <c r="F70" s="49"/>
    </row>
    <row r="71" spans="1:6" s="110" customFormat="1" ht="12" customHeight="1">
      <c r="A71" s="10" t="s">
        <v>212</v>
      </c>
      <c r="B71" s="112" t="s">
        <v>188</v>
      </c>
      <c r="C71" s="153"/>
      <c r="D71" s="153"/>
      <c r="E71" s="153"/>
      <c r="F71" s="49"/>
    </row>
    <row r="72" spans="1:6" s="110" customFormat="1" ht="12" customHeight="1" thickBot="1">
      <c r="A72" s="12" t="s">
        <v>213</v>
      </c>
      <c r="B72" s="43" t="s">
        <v>189</v>
      </c>
      <c r="C72" s="153"/>
      <c r="D72" s="153"/>
      <c r="E72" s="153"/>
      <c r="F72" s="49"/>
    </row>
    <row r="73" spans="1:6" s="110" customFormat="1" ht="12" customHeight="1" thickBot="1">
      <c r="A73" s="131" t="s">
        <v>190</v>
      </c>
      <c r="B73" s="41" t="s">
        <v>191</v>
      </c>
      <c r="C73" s="148">
        <f>SUM(C74:C75)</f>
        <v>9657472</v>
      </c>
      <c r="D73" s="148">
        <f>SUM(D74:D75)</f>
        <v>8106115</v>
      </c>
      <c r="E73" s="148">
        <f>SUM(E74:E75)</f>
        <v>8106115</v>
      </c>
      <c r="F73" s="49">
        <f>E73/D73*100</f>
        <v>100</v>
      </c>
    </row>
    <row r="74" spans="1:6" s="110" customFormat="1" ht="12" customHeight="1">
      <c r="A74" s="11" t="s">
        <v>214</v>
      </c>
      <c r="B74" s="111" t="s">
        <v>192</v>
      </c>
      <c r="C74" s="153">
        <v>9657472</v>
      </c>
      <c r="D74" s="153">
        <v>8106115</v>
      </c>
      <c r="E74" s="153">
        <v>8106115</v>
      </c>
      <c r="F74" s="49">
        <f>E74/D74*100</f>
        <v>100</v>
      </c>
    </row>
    <row r="75" spans="1:6" s="110" customFormat="1" ht="12" customHeight="1" thickBot="1">
      <c r="A75" s="12" t="s">
        <v>215</v>
      </c>
      <c r="B75" s="43" t="s">
        <v>193</v>
      </c>
      <c r="C75" s="153"/>
      <c r="D75" s="153"/>
      <c r="E75" s="153"/>
      <c r="F75" s="49"/>
    </row>
    <row r="76" spans="1:6" s="110" customFormat="1" ht="12" customHeight="1" thickBot="1">
      <c r="A76" s="131" t="s">
        <v>194</v>
      </c>
      <c r="B76" s="41" t="s">
        <v>195</v>
      </c>
      <c r="C76" s="148">
        <v>0</v>
      </c>
      <c r="D76" s="148">
        <f>SUM(D77:D79)</f>
        <v>1188331</v>
      </c>
      <c r="E76" s="148">
        <f>SUM(E77:E79)</f>
        <v>1188331</v>
      </c>
      <c r="F76" s="45">
        <f>SUM(F77:F79)</f>
        <v>100</v>
      </c>
    </row>
    <row r="77" spans="1:6" s="110" customFormat="1" ht="12" customHeight="1">
      <c r="A77" s="11" t="s">
        <v>216</v>
      </c>
      <c r="B77" s="111" t="s">
        <v>196</v>
      </c>
      <c r="C77" s="153"/>
      <c r="D77" s="391">
        <v>1188331</v>
      </c>
      <c r="E77" s="391">
        <v>1188331</v>
      </c>
      <c r="F77" s="49">
        <f>E77/D77*100</f>
        <v>100</v>
      </c>
    </row>
    <row r="78" spans="1:6" s="110" customFormat="1" ht="12" customHeight="1">
      <c r="A78" s="10" t="s">
        <v>217</v>
      </c>
      <c r="B78" s="112" t="s">
        <v>197</v>
      </c>
      <c r="C78" s="153"/>
      <c r="D78" s="153"/>
      <c r="E78" s="153"/>
      <c r="F78" s="49"/>
    </row>
    <row r="79" spans="1:6" s="110" customFormat="1" ht="12" customHeight="1" thickBot="1">
      <c r="A79" s="12" t="s">
        <v>218</v>
      </c>
      <c r="B79" s="43" t="s">
        <v>198</v>
      </c>
      <c r="C79" s="153"/>
      <c r="D79" s="153"/>
      <c r="E79" s="153"/>
      <c r="F79" s="49"/>
    </row>
    <row r="80" spans="1:6" s="110" customFormat="1" ht="12" customHeight="1" thickBot="1">
      <c r="A80" s="131" t="s">
        <v>199</v>
      </c>
      <c r="B80" s="41" t="s">
        <v>219</v>
      </c>
      <c r="C80" s="148">
        <v>0</v>
      </c>
      <c r="D80" s="148">
        <v>0</v>
      </c>
      <c r="E80" s="148">
        <f>SUM(E81:E84)</f>
        <v>0</v>
      </c>
      <c r="F80" s="45">
        <f>SUM(F81:F84)</f>
        <v>0</v>
      </c>
    </row>
    <row r="81" spans="1:6" s="110" customFormat="1" ht="12" customHeight="1">
      <c r="A81" s="114" t="s">
        <v>200</v>
      </c>
      <c r="B81" s="111" t="s">
        <v>201</v>
      </c>
      <c r="C81" s="153"/>
      <c r="D81" s="153"/>
      <c r="E81" s="153"/>
      <c r="F81" s="49"/>
    </row>
    <row r="82" spans="1:6" s="110" customFormat="1" ht="12" customHeight="1">
      <c r="A82" s="115" t="s">
        <v>202</v>
      </c>
      <c r="B82" s="112" t="s">
        <v>203</v>
      </c>
      <c r="C82" s="153"/>
      <c r="D82" s="153"/>
      <c r="E82" s="153"/>
      <c r="F82" s="49"/>
    </row>
    <row r="83" spans="1:6" s="110" customFormat="1" ht="12" customHeight="1">
      <c r="A83" s="115" t="s">
        <v>204</v>
      </c>
      <c r="B83" s="112" t="s">
        <v>205</v>
      </c>
      <c r="C83" s="153"/>
      <c r="D83" s="153"/>
      <c r="E83" s="153"/>
      <c r="F83" s="49"/>
    </row>
    <row r="84" spans="1:6" s="110" customFormat="1" ht="12" customHeight="1" thickBot="1">
      <c r="A84" s="116" t="s">
        <v>206</v>
      </c>
      <c r="B84" s="43" t="s">
        <v>207</v>
      </c>
      <c r="C84" s="153"/>
      <c r="D84" s="153"/>
      <c r="E84" s="153"/>
      <c r="F84" s="49"/>
    </row>
    <row r="85" spans="1:6" s="110" customFormat="1" ht="12" customHeight="1" thickBot="1">
      <c r="A85" s="131" t="s">
        <v>208</v>
      </c>
      <c r="B85" s="41" t="s">
        <v>322</v>
      </c>
      <c r="C85" s="156"/>
      <c r="D85" s="156"/>
      <c r="E85" s="156"/>
      <c r="F85" s="130"/>
    </row>
    <row r="86" spans="1:6" s="110" customFormat="1" ht="13.5" customHeight="1" thickBot="1">
      <c r="A86" s="131" t="s">
        <v>210</v>
      </c>
      <c r="B86" s="41" t="s">
        <v>209</v>
      </c>
      <c r="C86" s="156"/>
      <c r="D86" s="156"/>
      <c r="E86" s="156"/>
      <c r="F86" s="130"/>
    </row>
    <row r="87" spans="1:6" s="110" customFormat="1" ht="15.75" customHeight="1" thickBot="1">
      <c r="A87" s="131" t="s">
        <v>222</v>
      </c>
      <c r="B87" s="117" t="s">
        <v>325</v>
      </c>
      <c r="C87" s="152">
        <f>SUM(C64,C68,C73,C76,C80,C85,C86,)</f>
        <v>9657472</v>
      </c>
      <c r="D87" s="152">
        <f>SUM(D64,D68,D73,D76,D80,D85,D86,)</f>
        <v>9294446</v>
      </c>
      <c r="E87" s="152">
        <f>SUM(E64,E68,E73,E76,E80,E85,E86,)</f>
        <v>9294446</v>
      </c>
      <c r="F87" s="50">
        <f>E87/D87*100</f>
        <v>100</v>
      </c>
    </row>
    <row r="88" spans="1:6" s="110" customFormat="1" ht="16.5" customHeight="1" thickBot="1">
      <c r="A88" s="132" t="s">
        <v>324</v>
      </c>
      <c r="B88" s="118" t="s">
        <v>326</v>
      </c>
      <c r="C88" s="152">
        <f>SUM(C63,C87)</f>
        <v>40449924</v>
      </c>
      <c r="D88" s="152">
        <f>SUM(D63,D87)</f>
        <v>45002831</v>
      </c>
      <c r="E88" s="152">
        <f>SUM(E63,E87)</f>
        <v>49974189</v>
      </c>
      <c r="F88" s="50">
        <f>E88/D88*100</f>
        <v>111.04676725781985</v>
      </c>
    </row>
    <row r="89" spans="1:6" s="110" customFormat="1" ht="83.25" customHeight="1">
      <c r="A89" s="1"/>
      <c r="B89" s="2"/>
      <c r="C89" s="51"/>
      <c r="D89" s="51"/>
      <c r="E89" s="51"/>
      <c r="F89" s="51"/>
    </row>
    <row r="90" spans="1:6" ht="16.5" customHeight="1">
      <c r="A90" s="587" t="s">
        <v>31</v>
      </c>
      <c r="B90" s="587"/>
      <c r="C90" s="587"/>
      <c r="D90" s="587"/>
      <c r="E90" s="587"/>
      <c r="F90" s="587"/>
    </row>
    <row r="91" spans="1:6" s="119" customFormat="1" ht="16.5" customHeight="1" thickBot="1">
      <c r="A91" s="590" t="s">
        <v>352</v>
      </c>
      <c r="B91" s="590"/>
      <c r="C91" s="592" t="s">
        <v>356</v>
      </c>
      <c r="D91" s="592"/>
      <c r="E91" s="592"/>
      <c r="F91" s="592"/>
    </row>
    <row r="92" spans="1:6" s="119" customFormat="1" ht="16.5" customHeight="1">
      <c r="A92" s="583" t="s">
        <v>39</v>
      </c>
      <c r="B92" s="576" t="s">
        <v>32</v>
      </c>
      <c r="C92" s="578" t="str">
        <f>C3</f>
        <v>2019. évi</v>
      </c>
      <c r="D92" s="579"/>
      <c r="E92" s="580"/>
      <c r="F92" s="581" t="str">
        <f>+F3</f>
        <v>Teljesítés %-ban</v>
      </c>
    </row>
    <row r="93" spans="1:6" ht="37.5" customHeight="1" thickBot="1">
      <c r="A93" s="584"/>
      <c r="B93" s="577"/>
      <c r="C93" s="178" t="str">
        <f>+C4</f>
        <v>Eredeti előirányzat</v>
      </c>
      <c r="D93" s="179" t="str">
        <f>+D4</f>
        <v>Módosított előirányzat</v>
      </c>
      <c r="E93" s="179" t="str">
        <f>+E4</f>
        <v>Teljesítés </v>
      </c>
      <c r="F93" s="582"/>
    </row>
    <row r="94" spans="1:6" s="109" customFormat="1" ht="12" customHeight="1" thickBot="1">
      <c r="A94" s="21"/>
      <c r="B94" s="22" t="s">
        <v>334</v>
      </c>
      <c r="C94" s="157" t="s">
        <v>335</v>
      </c>
      <c r="D94" s="22" t="s">
        <v>336</v>
      </c>
      <c r="E94" s="22" t="s">
        <v>338</v>
      </c>
      <c r="F94" s="128" t="s">
        <v>337</v>
      </c>
    </row>
    <row r="95" spans="1:6" ht="12" customHeight="1" thickBot="1">
      <c r="A95" s="18" t="s">
        <v>3</v>
      </c>
      <c r="B95" s="20" t="s">
        <v>285</v>
      </c>
      <c r="C95" s="158">
        <f>SUM(C96:C100,C113)</f>
        <v>36782626</v>
      </c>
      <c r="D95" s="158">
        <f>SUM(D96:D100,D113)</f>
        <v>39232206</v>
      </c>
      <c r="E95" s="98">
        <f>SUM(E96:E100,E113)</f>
        <v>33306305</v>
      </c>
      <c r="F95" s="37">
        <f aca="true" t="shared" si="0" ref="F95:F114">E95/D95*100</f>
        <v>84.89531534372551</v>
      </c>
    </row>
    <row r="96" spans="1:6" ht="12" customHeight="1">
      <c r="A96" s="13" t="s">
        <v>51</v>
      </c>
      <c r="B96" s="6" t="s">
        <v>33</v>
      </c>
      <c r="C96" s="159">
        <v>14327960</v>
      </c>
      <c r="D96" s="159">
        <v>14929843</v>
      </c>
      <c r="E96" s="141">
        <v>14278461</v>
      </c>
      <c r="F96" s="38">
        <f t="shared" si="0"/>
        <v>95.63704722146107</v>
      </c>
    </row>
    <row r="97" spans="1:6" ht="12" customHeight="1">
      <c r="A97" s="10" t="s">
        <v>52</v>
      </c>
      <c r="B97" s="4" t="s">
        <v>92</v>
      </c>
      <c r="C97" s="150">
        <v>2400853</v>
      </c>
      <c r="D97" s="150">
        <v>2449330</v>
      </c>
      <c r="E97" s="99">
        <v>2425478</v>
      </c>
      <c r="F97" s="38">
        <f t="shared" si="0"/>
        <v>99.02618267036291</v>
      </c>
    </row>
    <row r="98" spans="1:6" ht="12" customHeight="1">
      <c r="A98" s="10" t="s">
        <v>53</v>
      </c>
      <c r="B98" s="4" t="s">
        <v>70</v>
      </c>
      <c r="C98" s="151">
        <v>11451985</v>
      </c>
      <c r="D98" s="151">
        <v>15694258</v>
      </c>
      <c r="E98" s="101">
        <v>13871806</v>
      </c>
      <c r="F98" s="38">
        <f t="shared" si="0"/>
        <v>88.38777851109623</v>
      </c>
    </row>
    <row r="99" spans="1:6" ht="12" customHeight="1">
      <c r="A99" s="10" t="s">
        <v>54</v>
      </c>
      <c r="B99" s="7" t="s">
        <v>93</v>
      </c>
      <c r="C99" s="151">
        <v>2599000</v>
      </c>
      <c r="D99" s="151">
        <v>2599000</v>
      </c>
      <c r="E99" s="101">
        <v>1857000</v>
      </c>
      <c r="F99" s="38">
        <f t="shared" si="0"/>
        <v>71.45055790688727</v>
      </c>
    </row>
    <row r="100" spans="1:6" ht="12" customHeight="1">
      <c r="A100" s="10" t="s">
        <v>62</v>
      </c>
      <c r="B100" s="15" t="s">
        <v>94</v>
      </c>
      <c r="C100" s="151">
        <f>SUM(C101:C112)</f>
        <v>322760</v>
      </c>
      <c r="D100" s="151">
        <f>SUM(D101:D112)</f>
        <v>893560</v>
      </c>
      <c r="E100" s="99">
        <f>SUM(E101:E112)</f>
        <v>873560</v>
      </c>
      <c r="F100" s="38">
        <f t="shared" si="0"/>
        <v>97.76176194100005</v>
      </c>
    </row>
    <row r="101" spans="1:6" ht="12" customHeight="1">
      <c r="A101" s="10" t="s">
        <v>55</v>
      </c>
      <c r="B101" s="4" t="s">
        <v>290</v>
      </c>
      <c r="C101" s="151"/>
      <c r="D101" s="101"/>
      <c r="E101" s="101"/>
      <c r="F101" s="38"/>
    </row>
    <row r="102" spans="1:6" ht="12" customHeight="1">
      <c r="A102" s="10" t="s">
        <v>56</v>
      </c>
      <c r="B102" s="33" t="s">
        <v>289</v>
      </c>
      <c r="C102" s="151"/>
      <c r="D102" s="101">
        <v>0</v>
      </c>
      <c r="E102" s="101"/>
      <c r="F102" s="38"/>
    </row>
    <row r="103" spans="1:6" ht="12" customHeight="1">
      <c r="A103" s="10" t="s">
        <v>63</v>
      </c>
      <c r="B103" s="33" t="s">
        <v>288</v>
      </c>
      <c r="C103" s="151"/>
      <c r="D103" s="101">
        <v>0</v>
      </c>
      <c r="E103" s="101"/>
      <c r="F103" s="38"/>
    </row>
    <row r="104" spans="1:6" ht="12" customHeight="1">
      <c r="A104" s="10" t="s">
        <v>64</v>
      </c>
      <c r="B104" s="31" t="s">
        <v>225</v>
      </c>
      <c r="C104" s="151"/>
      <c r="D104" s="101">
        <v>0</v>
      </c>
      <c r="E104" s="101"/>
      <c r="F104" s="38"/>
    </row>
    <row r="105" spans="1:6" ht="12" customHeight="1">
      <c r="A105" s="10" t="s">
        <v>65</v>
      </c>
      <c r="B105" s="32" t="s">
        <v>226</v>
      </c>
      <c r="C105" s="151"/>
      <c r="D105" s="101">
        <v>0</v>
      </c>
      <c r="E105" s="101"/>
      <c r="F105" s="38"/>
    </row>
    <row r="106" spans="1:6" ht="12" customHeight="1">
      <c r="A106" s="10" t="s">
        <v>66</v>
      </c>
      <c r="B106" s="32" t="s">
        <v>227</v>
      </c>
      <c r="C106" s="151"/>
      <c r="D106" s="101"/>
      <c r="E106" s="101"/>
      <c r="F106" s="38"/>
    </row>
    <row r="107" spans="1:6" ht="12" customHeight="1">
      <c r="A107" s="10" t="s">
        <v>68</v>
      </c>
      <c r="B107" s="31" t="s">
        <v>228</v>
      </c>
      <c r="C107" s="151">
        <v>113000</v>
      </c>
      <c r="D107" s="101">
        <v>113000</v>
      </c>
      <c r="E107" s="101">
        <v>113000</v>
      </c>
      <c r="F107" s="38">
        <f t="shared" si="0"/>
        <v>100</v>
      </c>
    </row>
    <row r="108" spans="1:6" ht="12" customHeight="1">
      <c r="A108" s="10" t="s">
        <v>95</v>
      </c>
      <c r="B108" s="31" t="s">
        <v>229</v>
      </c>
      <c r="C108" s="151"/>
      <c r="D108" s="101"/>
      <c r="E108" s="101"/>
      <c r="F108" s="38"/>
    </row>
    <row r="109" spans="1:6" ht="12" customHeight="1">
      <c r="A109" s="10" t="s">
        <v>223</v>
      </c>
      <c r="B109" s="32" t="s">
        <v>230</v>
      </c>
      <c r="C109" s="151"/>
      <c r="D109" s="101"/>
      <c r="E109" s="101"/>
      <c r="F109" s="38"/>
    </row>
    <row r="110" spans="1:6" ht="12" customHeight="1">
      <c r="A110" s="9" t="s">
        <v>224</v>
      </c>
      <c r="B110" s="33" t="s">
        <v>231</v>
      </c>
      <c r="C110" s="151"/>
      <c r="D110" s="101"/>
      <c r="E110" s="101"/>
      <c r="F110" s="38"/>
    </row>
    <row r="111" spans="1:6" ht="12" customHeight="1">
      <c r="A111" s="10" t="s">
        <v>286</v>
      </c>
      <c r="B111" s="33" t="s">
        <v>232</v>
      </c>
      <c r="C111" s="151"/>
      <c r="D111" s="101"/>
      <c r="E111" s="101"/>
      <c r="F111" s="38"/>
    </row>
    <row r="112" spans="1:6" ht="12" customHeight="1">
      <c r="A112" s="12" t="s">
        <v>287</v>
      </c>
      <c r="B112" s="33" t="s">
        <v>233</v>
      </c>
      <c r="C112" s="151">
        <v>209760</v>
      </c>
      <c r="D112" s="101">
        <v>780560</v>
      </c>
      <c r="E112" s="101">
        <v>760560</v>
      </c>
      <c r="F112" s="38">
        <f t="shared" si="0"/>
        <v>97.43773700932664</v>
      </c>
    </row>
    <row r="113" spans="1:6" ht="12" customHeight="1">
      <c r="A113" s="10" t="s">
        <v>291</v>
      </c>
      <c r="B113" s="7" t="s">
        <v>34</v>
      </c>
      <c r="C113" s="150">
        <f>SUM(C114:C115)</f>
        <v>5680068</v>
      </c>
      <c r="D113" s="150">
        <f>SUM(D114:D115)</f>
        <v>2666215</v>
      </c>
      <c r="E113" s="99"/>
      <c r="F113" s="38">
        <f t="shared" si="0"/>
        <v>0</v>
      </c>
    </row>
    <row r="114" spans="1:6" ht="12" customHeight="1">
      <c r="A114" s="10" t="s">
        <v>292</v>
      </c>
      <c r="B114" s="4" t="s">
        <v>294</v>
      </c>
      <c r="C114" s="150">
        <v>5680068</v>
      </c>
      <c r="D114" s="150">
        <v>2666215</v>
      </c>
      <c r="E114" s="99"/>
      <c r="F114" s="38">
        <f t="shared" si="0"/>
        <v>0</v>
      </c>
    </row>
    <row r="115" spans="1:6" ht="12" customHeight="1" thickBot="1">
      <c r="A115" s="14" t="s">
        <v>293</v>
      </c>
      <c r="B115" s="136" t="s">
        <v>295</v>
      </c>
      <c r="C115" s="160"/>
      <c r="D115" s="142"/>
      <c r="E115" s="142"/>
      <c r="F115" s="40"/>
    </row>
    <row r="116" spans="1:6" ht="12" customHeight="1" thickBot="1">
      <c r="A116" s="134" t="s">
        <v>4</v>
      </c>
      <c r="B116" s="135" t="s">
        <v>234</v>
      </c>
      <c r="C116" s="161">
        <f>SUM(C121,C119,C117)</f>
        <v>3000000</v>
      </c>
      <c r="D116" s="161">
        <f>SUM(D121,D119,D117)</f>
        <v>3914996</v>
      </c>
      <c r="E116" s="161">
        <f>SUM(E121,E119,E117)</f>
        <v>3196996</v>
      </c>
      <c r="F116" s="45"/>
    </row>
    <row r="117" spans="1:6" ht="12" customHeight="1">
      <c r="A117" s="11" t="s">
        <v>57</v>
      </c>
      <c r="B117" s="4" t="s">
        <v>107</v>
      </c>
      <c r="C117" s="149">
        <v>3000000</v>
      </c>
      <c r="D117" s="100">
        <v>3000000</v>
      </c>
      <c r="E117" s="100">
        <v>2282000</v>
      </c>
      <c r="F117" s="39"/>
    </row>
    <row r="118" spans="1:6" ht="12" customHeight="1">
      <c r="A118" s="11" t="s">
        <v>58</v>
      </c>
      <c r="B118" s="8" t="s">
        <v>238</v>
      </c>
      <c r="C118" s="149"/>
      <c r="D118" s="100"/>
      <c r="E118" s="100"/>
      <c r="F118" s="39"/>
    </row>
    <row r="119" spans="1:6" ht="12" customHeight="1">
      <c r="A119" s="11" t="s">
        <v>59</v>
      </c>
      <c r="B119" s="8" t="s">
        <v>96</v>
      </c>
      <c r="C119" s="150"/>
      <c r="D119" s="99">
        <v>914996</v>
      </c>
      <c r="E119" s="99">
        <v>914996</v>
      </c>
      <c r="F119" s="38"/>
    </row>
    <row r="120" spans="1:6" ht="12" customHeight="1">
      <c r="A120" s="11" t="s">
        <v>60</v>
      </c>
      <c r="B120" s="8" t="s">
        <v>239</v>
      </c>
      <c r="C120" s="162"/>
      <c r="D120" s="99"/>
      <c r="E120" s="99"/>
      <c r="F120" s="38"/>
    </row>
    <row r="121" spans="1:6" ht="12" customHeight="1">
      <c r="A121" s="11" t="s">
        <v>61</v>
      </c>
      <c r="B121" s="43" t="s">
        <v>109</v>
      </c>
      <c r="C121" s="162"/>
      <c r="D121" s="99"/>
      <c r="E121" s="99"/>
      <c r="F121" s="38"/>
    </row>
    <row r="122" spans="1:6" ht="12" customHeight="1">
      <c r="A122" s="11" t="s">
        <v>67</v>
      </c>
      <c r="B122" s="42" t="s">
        <v>279</v>
      </c>
      <c r="C122" s="162"/>
      <c r="D122" s="99"/>
      <c r="E122" s="99"/>
      <c r="F122" s="38"/>
    </row>
    <row r="123" spans="1:6" ht="12" customHeight="1">
      <c r="A123" s="11" t="s">
        <v>69</v>
      </c>
      <c r="B123" s="107" t="s">
        <v>244</v>
      </c>
      <c r="C123" s="162"/>
      <c r="D123" s="99"/>
      <c r="E123" s="99"/>
      <c r="F123" s="38"/>
    </row>
    <row r="124" spans="1:6" ht="15">
      <c r="A124" s="11" t="s">
        <v>97</v>
      </c>
      <c r="B124" s="32" t="s">
        <v>227</v>
      </c>
      <c r="C124" s="162"/>
      <c r="D124" s="99"/>
      <c r="E124" s="99"/>
      <c r="F124" s="38"/>
    </row>
    <row r="125" spans="1:6" ht="12" customHeight="1">
      <c r="A125" s="11" t="s">
        <v>98</v>
      </c>
      <c r="B125" s="32" t="s">
        <v>243</v>
      </c>
      <c r="C125" s="162"/>
      <c r="D125" s="99"/>
      <c r="E125" s="99"/>
      <c r="F125" s="38"/>
    </row>
    <row r="126" spans="1:6" ht="12" customHeight="1">
      <c r="A126" s="11" t="s">
        <v>99</v>
      </c>
      <c r="B126" s="32" t="s">
        <v>242</v>
      </c>
      <c r="C126" s="162"/>
      <c r="D126" s="99"/>
      <c r="E126" s="99"/>
      <c r="F126" s="38"/>
    </row>
    <row r="127" spans="1:6" ht="12" customHeight="1">
      <c r="A127" s="11" t="s">
        <v>235</v>
      </c>
      <c r="B127" s="32" t="s">
        <v>230</v>
      </c>
      <c r="C127" s="162"/>
      <c r="D127" s="99"/>
      <c r="E127" s="99"/>
      <c r="F127" s="38"/>
    </row>
    <row r="128" spans="1:6" ht="12" customHeight="1">
      <c r="A128" s="11" t="s">
        <v>236</v>
      </c>
      <c r="B128" s="32" t="s">
        <v>241</v>
      </c>
      <c r="C128" s="162"/>
      <c r="D128" s="99"/>
      <c r="E128" s="99"/>
      <c r="F128" s="38"/>
    </row>
    <row r="129" spans="1:6" ht="15.75" thickBot="1">
      <c r="A129" s="9" t="s">
        <v>237</v>
      </c>
      <c r="B129" s="32" t="s">
        <v>240</v>
      </c>
      <c r="C129" s="163"/>
      <c r="D129" s="101"/>
      <c r="E129" s="101"/>
      <c r="F129" s="40"/>
    </row>
    <row r="130" spans="1:6" ht="12" customHeight="1" thickBot="1">
      <c r="A130" s="16" t="s">
        <v>5</v>
      </c>
      <c r="B130" s="29" t="s">
        <v>296</v>
      </c>
      <c r="C130" s="148">
        <f>SUM(C95,C116)</f>
        <v>39782626</v>
      </c>
      <c r="D130" s="148">
        <f>SUM(D95,D116)</f>
        <v>43147202</v>
      </c>
      <c r="E130" s="148">
        <f>SUM(E95,E116,)</f>
        <v>36503301</v>
      </c>
      <c r="F130" s="45">
        <f>E130/D130*100</f>
        <v>84.60178020349964</v>
      </c>
    </row>
    <row r="131" spans="1:6" ht="12" customHeight="1" thickBot="1">
      <c r="A131" s="16" t="s">
        <v>6</v>
      </c>
      <c r="B131" s="29" t="s">
        <v>297</v>
      </c>
      <c r="C131" s="148">
        <v>0</v>
      </c>
      <c r="D131" s="98">
        <v>0</v>
      </c>
      <c r="E131" s="98">
        <f>+E132+E133+E134</f>
        <v>0</v>
      </c>
      <c r="F131" s="37">
        <f>+F132+F133+F134</f>
        <v>0</v>
      </c>
    </row>
    <row r="132" spans="1:6" ht="12" customHeight="1">
      <c r="A132" s="11" t="s">
        <v>141</v>
      </c>
      <c r="B132" s="8" t="s">
        <v>304</v>
      </c>
      <c r="C132" s="162"/>
      <c r="D132" s="99"/>
      <c r="E132" s="99"/>
      <c r="F132" s="38"/>
    </row>
    <row r="133" spans="1:6" ht="12" customHeight="1">
      <c r="A133" s="11" t="s">
        <v>142</v>
      </c>
      <c r="B133" s="8" t="s">
        <v>305</v>
      </c>
      <c r="C133" s="162"/>
      <c r="D133" s="99"/>
      <c r="E133" s="99"/>
      <c r="F133" s="38"/>
    </row>
    <row r="134" spans="1:6" ht="12" customHeight="1" thickBot="1">
      <c r="A134" s="9" t="s">
        <v>143</v>
      </c>
      <c r="B134" s="8" t="s">
        <v>306</v>
      </c>
      <c r="C134" s="162"/>
      <c r="D134" s="99"/>
      <c r="E134" s="99"/>
      <c r="F134" s="38"/>
    </row>
    <row r="135" spans="1:6" ht="12" customHeight="1" thickBot="1">
      <c r="A135" s="16" t="s">
        <v>7</v>
      </c>
      <c r="B135" s="29" t="s">
        <v>298</v>
      </c>
      <c r="C135" s="148">
        <v>0</v>
      </c>
      <c r="D135" s="98">
        <v>0</v>
      </c>
      <c r="E135" s="98">
        <f>SUM(E136:E141)</f>
        <v>0</v>
      </c>
      <c r="F135" s="37">
        <f>SUM(F136:F141)</f>
        <v>0</v>
      </c>
    </row>
    <row r="136" spans="1:6" ht="12" customHeight="1">
      <c r="A136" s="11" t="s">
        <v>44</v>
      </c>
      <c r="B136" s="5" t="s">
        <v>307</v>
      </c>
      <c r="C136" s="162"/>
      <c r="D136" s="99"/>
      <c r="E136" s="99"/>
      <c r="F136" s="38"/>
    </row>
    <row r="137" spans="1:6" ht="12" customHeight="1">
      <c r="A137" s="11" t="s">
        <v>45</v>
      </c>
      <c r="B137" s="5" t="s">
        <v>299</v>
      </c>
      <c r="C137" s="162"/>
      <c r="D137" s="99"/>
      <c r="E137" s="99"/>
      <c r="F137" s="38"/>
    </row>
    <row r="138" spans="1:6" ht="12" customHeight="1">
      <c r="A138" s="11" t="s">
        <v>46</v>
      </c>
      <c r="B138" s="5" t="s">
        <v>300</v>
      </c>
      <c r="C138" s="162"/>
      <c r="D138" s="99"/>
      <c r="E138" s="99"/>
      <c r="F138" s="38"/>
    </row>
    <row r="139" spans="1:6" ht="12" customHeight="1">
      <c r="A139" s="11" t="s">
        <v>84</v>
      </c>
      <c r="B139" s="5" t="s">
        <v>301</v>
      </c>
      <c r="C139" s="162"/>
      <c r="D139" s="99"/>
      <c r="E139" s="99"/>
      <c r="F139" s="38"/>
    </row>
    <row r="140" spans="1:6" ht="12" customHeight="1">
      <c r="A140" s="11" t="s">
        <v>85</v>
      </c>
      <c r="B140" s="5" t="s">
        <v>302</v>
      </c>
      <c r="C140" s="162"/>
      <c r="D140" s="99"/>
      <c r="E140" s="99"/>
      <c r="F140" s="38"/>
    </row>
    <row r="141" spans="1:6" ht="12" customHeight="1" thickBot="1">
      <c r="A141" s="9" t="s">
        <v>86</v>
      </c>
      <c r="B141" s="5" t="s">
        <v>303</v>
      </c>
      <c r="C141" s="162"/>
      <c r="D141" s="99"/>
      <c r="E141" s="99"/>
      <c r="F141" s="38"/>
    </row>
    <row r="142" spans="1:6" ht="12" customHeight="1" thickBot="1">
      <c r="A142" s="16" t="s">
        <v>8</v>
      </c>
      <c r="B142" s="29" t="s">
        <v>311</v>
      </c>
      <c r="C142" s="152">
        <f>SUM(C143:C146)</f>
        <v>667298</v>
      </c>
      <c r="D142" s="152">
        <f>SUM(D143:D146)</f>
        <v>1855629</v>
      </c>
      <c r="E142" s="103">
        <f>SUM(E143:E146)</f>
        <v>970605</v>
      </c>
      <c r="F142" s="127">
        <f>E142/D142*100</f>
        <v>52.30598357753624</v>
      </c>
    </row>
    <row r="143" spans="1:6" ht="12" customHeight="1">
      <c r="A143" s="11" t="s">
        <v>47</v>
      </c>
      <c r="B143" s="5" t="s">
        <v>245</v>
      </c>
      <c r="C143" s="162"/>
      <c r="D143" s="99"/>
      <c r="E143" s="99"/>
      <c r="F143" s="38"/>
    </row>
    <row r="144" spans="1:6" ht="12" customHeight="1">
      <c r="A144" s="11" t="s">
        <v>48</v>
      </c>
      <c r="B144" s="5" t="s">
        <v>246</v>
      </c>
      <c r="C144" s="162">
        <v>667298</v>
      </c>
      <c r="D144" s="99">
        <v>1855629</v>
      </c>
      <c r="E144" s="99">
        <v>970605</v>
      </c>
      <c r="F144" s="38">
        <f>E144/D144*100</f>
        <v>52.30598357753624</v>
      </c>
    </row>
    <row r="145" spans="1:6" ht="12" customHeight="1">
      <c r="A145" s="11" t="s">
        <v>160</v>
      </c>
      <c r="B145" s="5" t="s">
        <v>312</v>
      </c>
      <c r="C145" s="162"/>
      <c r="D145" s="99"/>
      <c r="E145" s="99"/>
      <c r="F145" s="38"/>
    </row>
    <row r="146" spans="1:6" ht="12" customHeight="1" thickBot="1">
      <c r="A146" s="9" t="s">
        <v>161</v>
      </c>
      <c r="B146" s="3" t="s">
        <v>265</v>
      </c>
      <c r="C146" s="162"/>
      <c r="D146" s="99"/>
      <c r="E146" s="99"/>
      <c r="F146" s="38"/>
    </row>
    <row r="147" spans="1:6" ht="12" customHeight="1" thickBot="1">
      <c r="A147" s="16" t="s">
        <v>9</v>
      </c>
      <c r="B147" s="29" t="s">
        <v>313</v>
      </c>
      <c r="C147" s="164">
        <v>0</v>
      </c>
      <c r="D147" s="144">
        <v>0</v>
      </c>
      <c r="E147" s="144">
        <f>SUM(E148:E152)</f>
        <v>0</v>
      </c>
      <c r="F147" s="139">
        <f>SUM(F148:F152)</f>
        <v>0</v>
      </c>
    </row>
    <row r="148" spans="1:6" ht="12" customHeight="1">
      <c r="A148" s="11" t="s">
        <v>49</v>
      </c>
      <c r="B148" s="5" t="s">
        <v>308</v>
      </c>
      <c r="C148" s="162"/>
      <c r="D148" s="99"/>
      <c r="E148" s="99"/>
      <c r="F148" s="38"/>
    </row>
    <row r="149" spans="1:6" ht="12" customHeight="1">
      <c r="A149" s="11" t="s">
        <v>50</v>
      </c>
      <c r="B149" s="5" t="s">
        <v>315</v>
      </c>
      <c r="C149" s="162"/>
      <c r="D149" s="99"/>
      <c r="E149" s="99"/>
      <c r="F149" s="38"/>
    </row>
    <row r="150" spans="1:6" ht="12" customHeight="1">
      <c r="A150" s="11" t="s">
        <v>172</v>
      </c>
      <c r="B150" s="5" t="s">
        <v>310</v>
      </c>
      <c r="C150" s="162"/>
      <c r="D150" s="99"/>
      <c r="E150" s="99"/>
      <c r="F150" s="38"/>
    </row>
    <row r="151" spans="1:6" ht="12" customHeight="1">
      <c r="A151" s="11" t="s">
        <v>173</v>
      </c>
      <c r="B151" s="5" t="s">
        <v>316</v>
      </c>
      <c r="C151" s="162"/>
      <c r="D151" s="99"/>
      <c r="E151" s="99"/>
      <c r="F151" s="38"/>
    </row>
    <row r="152" spans="1:6" ht="12" customHeight="1" thickBot="1">
      <c r="A152" s="11" t="s">
        <v>314</v>
      </c>
      <c r="B152" s="5" t="s">
        <v>360</v>
      </c>
      <c r="C152" s="162"/>
      <c r="D152" s="99"/>
      <c r="E152" s="99"/>
      <c r="F152" s="38"/>
    </row>
    <row r="153" spans="1:6" ht="12" customHeight="1" thickBot="1">
      <c r="A153" s="16" t="s">
        <v>10</v>
      </c>
      <c r="B153" s="29" t="s">
        <v>317</v>
      </c>
      <c r="C153" s="165"/>
      <c r="D153" s="145"/>
      <c r="E153" s="145"/>
      <c r="F153" s="140"/>
    </row>
    <row r="154" spans="1:6" ht="12" customHeight="1" thickBot="1">
      <c r="A154" s="16" t="s">
        <v>11</v>
      </c>
      <c r="B154" s="29" t="s">
        <v>318</v>
      </c>
      <c r="C154" s="165"/>
      <c r="D154" s="145"/>
      <c r="E154" s="145"/>
      <c r="F154" s="140"/>
    </row>
    <row r="155" spans="1:10" ht="15" customHeight="1" thickBot="1">
      <c r="A155" s="16" t="s">
        <v>12</v>
      </c>
      <c r="B155" s="29" t="s">
        <v>320</v>
      </c>
      <c r="C155" s="180">
        <f>SUM(C131,C135,C142,C147,C153,C154,)</f>
        <v>667298</v>
      </c>
      <c r="D155" s="180">
        <f>SUM(D131,D135,D142,D147,D153,D154,)</f>
        <v>1855629</v>
      </c>
      <c r="E155" s="181">
        <f>SUM(E131,E135,E142,E147,E153,E154,)</f>
        <v>970605</v>
      </c>
      <c r="F155" s="182">
        <f>E155/D155*100</f>
        <v>52.30598357753624</v>
      </c>
      <c r="G155" s="120"/>
      <c r="H155" s="121"/>
      <c r="I155" s="121"/>
      <c r="J155" s="121"/>
    </row>
    <row r="156" spans="1:6" s="110" customFormat="1" ht="12.75" customHeight="1" thickBot="1">
      <c r="A156" s="44" t="s">
        <v>13</v>
      </c>
      <c r="B156" s="91" t="s">
        <v>319</v>
      </c>
      <c r="C156" s="180">
        <f>SUM(C130,C155)</f>
        <v>40449924</v>
      </c>
      <c r="D156" s="180">
        <f>SUM(D130,D155)</f>
        <v>45002831</v>
      </c>
      <c r="E156" s="181">
        <f>SUM(E130,E155)</f>
        <v>37473906</v>
      </c>
      <c r="F156" s="182">
        <f>E156/D156*100</f>
        <v>83.2701080516468</v>
      </c>
    </row>
    <row r="157" ht="7.5" customHeight="1"/>
    <row r="158" spans="1:6" ht="15">
      <c r="A158" s="588" t="s">
        <v>247</v>
      </c>
      <c r="B158" s="588"/>
      <c r="C158" s="588"/>
      <c r="D158" s="588"/>
      <c r="E158" s="588"/>
      <c r="F158" s="588"/>
    </row>
    <row r="159" spans="1:6" ht="15" customHeight="1" thickBot="1">
      <c r="A159" s="589" t="s">
        <v>358</v>
      </c>
      <c r="B159" s="589"/>
      <c r="C159" s="591" t="s">
        <v>357</v>
      </c>
      <c r="D159" s="591"/>
      <c r="E159" s="591"/>
      <c r="F159" s="591"/>
    </row>
    <row r="160" spans="1:6" ht="13.5" customHeight="1" thickBot="1">
      <c r="A160" s="16">
        <v>1</v>
      </c>
      <c r="B160" s="19" t="s">
        <v>321</v>
      </c>
      <c r="C160" s="148">
        <f>+C63-C130</f>
        <v>-8990174</v>
      </c>
      <c r="D160" s="98">
        <f>+D63-D130</f>
        <v>-7438817</v>
      </c>
      <c r="E160" s="98">
        <f>+E63-E130</f>
        <v>4176442</v>
      </c>
      <c r="F160" s="37"/>
    </row>
    <row r="161" spans="1:6" ht="27.75" customHeight="1" thickBot="1">
      <c r="A161" s="16" t="s">
        <v>4</v>
      </c>
      <c r="B161" s="19" t="s">
        <v>327</v>
      </c>
      <c r="C161" s="148">
        <f>+C87-C155</f>
        <v>8990174</v>
      </c>
      <c r="D161" s="98">
        <f>+D87-D155</f>
        <v>7438817</v>
      </c>
      <c r="E161" s="98">
        <f>+E87-E155</f>
        <v>8323841</v>
      </c>
      <c r="F161" s="37"/>
    </row>
  </sheetData>
  <sheetProtection/>
  <mergeCells count="17">
    <mergeCell ref="A1:F1"/>
    <mergeCell ref="A2:B2"/>
    <mergeCell ref="C2:F2"/>
    <mergeCell ref="A3:A4"/>
    <mergeCell ref="B3:B4"/>
    <mergeCell ref="C3:E3"/>
    <mergeCell ref="F3:F4"/>
    <mergeCell ref="A158:F158"/>
    <mergeCell ref="A159:B159"/>
    <mergeCell ref="C159:F159"/>
    <mergeCell ref="A90:F90"/>
    <mergeCell ref="A91:B91"/>
    <mergeCell ref="C91:F91"/>
    <mergeCell ref="A92:A93"/>
    <mergeCell ref="B92:B93"/>
    <mergeCell ref="C92:E92"/>
    <mergeCell ref="F92:F93"/>
  </mergeCells>
  <printOptions horizontalCentered="1"/>
  <pageMargins left="0.3937007874015748" right="0.3937007874015748" top="0.8267716535433072" bottom="0.8661417322834646" header="0.2362204724409449" footer="0.5905511811023623"/>
  <pageSetup fitToHeight="2" horizontalDpi="600" verticalDpi="600" orientation="portrait" paperSize="9" scale="75" r:id="rId1"/>
  <headerFooter alignWithMargins="0">
    <oddHeader>&amp;C&amp;"Times New Roman CE,Félkövér"&amp;12
BONYHÁDVARASD KÖZSÉGI ÖNKORMÁNYZAT
2019. ÉVI KÖLTSÉGVETÉS KÖTELEZŐ FELADATAI TELJESÍTÉSÉNEK MÉRLEGE&amp;10
&amp;R&amp;"Times New Roman CE,Félkövér dőlt"&amp;11 1. melléklet a .../2020. V.....) önkormányzati rendelethez</oddHeader>
  </headerFooter>
  <rowBreaks count="2" manualBreakCount="2">
    <brk id="63" max="5" man="1"/>
    <brk id="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zoomScale="130" zoomScaleNormal="130" zoomScaleSheetLayoutView="100" workbookViewId="0" topLeftCell="A145">
      <selection activeCell="E118" sqref="E118"/>
    </sheetView>
  </sheetViews>
  <sheetFormatPr defaultColWidth="9.375" defaultRowHeight="12.75"/>
  <cols>
    <col min="1" max="1" width="9.50390625" style="92" customWidth="1"/>
    <col min="2" max="2" width="60.375" style="92" customWidth="1"/>
    <col min="3" max="6" width="15.125" style="93" customWidth="1"/>
    <col min="7" max="16384" width="9.375" style="108" customWidth="1"/>
  </cols>
  <sheetData>
    <row r="1" spans="1:6" ht="18" customHeight="1">
      <c r="A1" s="587" t="s">
        <v>1</v>
      </c>
      <c r="B1" s="587"/>
      <c r="C1" s="587"/>
      <c r="D1" s="587"/>
      <c r="E1" s="587"/>
      <c r="F1" s="587"/>
    </row>
    <row r="2" spans="1:6" ht="15.75" customHeight="1" thickBot="1">
      <c r="A2" s="589" t="s">
        <v>351</v>
      </c>
      <c r="B2" s="589"/>
      <c r="C2" s="591" t="s">
        <v>357</v>
      </c>
      <c r="D2" s="591"/>
      <c r="E2" s="591"/>
      <c r="F2" s="591"/>
    </row>
    <row r="3" spans="1:6" ht="15.75" customHeight="1">
      <c r="A3" s="583" t="s">
        <v>39</v>
      </c>
      <c r="B3" s="576" t="s">
        <v>2</v>
      </c>
      <c r="C3" s="578" t="str">
        <f>'1.mell. összesen'!C3:E3</f>
        <v>2019. évi</v>
      </c>
      <c r="D3" s="579"/>
      <c r="E3" s="580"/>
      <c r="F3" s="581" t="s">
        <v>353</v>
      </c>
    </row>
    <row r="4" spans="1:6" ht="37.5" customHeight="1" thickBot="1">
      <c r="A4" s="584"/>
      <c r="B4" s="577"/>
      <c r="C4" s="178" t="s">
        <v>361</v>
      </c>
      <c r="D4" s="178" t="s">
        <v>354</v>
      </c>
      <c r="E4" s="179" t="s">
        <v>362</v>
      </c>
      <c r="F4" s="582"/>
    </row>
    <row r="5" spans="1:6" s="109" customFormat="1" ht="12" customHeight="1" thickBot="1">
      <c r="A5" s="104"/>
      <c r="B5" s="105" t="s">
        <v>334</v>
      </c>
      <c r="C5" s="147" t="s">
        <v>335</v>
      </c>
      <c r="D5" s="147" t="s">
        <v>336</v>
      </c>
      <c r="E5" s="147" t="s">
        <v>338</v>
      </c>
      <c r="F5" s="106" t="s">
        <v>337</v>
      </c>
    </row>
    <row r="6" spans="1:6" s="110" customFormat="1" ht="12" customHeight="1" thickBot="1">
      <c r="A6" s="16" t="s">
        <v>3</v>
      </c>
      <c r="B6" s="17" t="s">
        <v>128</v>
      </c>
      <c r="C6" s="148">
        <f>SUM(C7:C12)</f>
        <v>0</v>
      </c>
      <c r="D6" s="148">
        <f>SUM(D7:D12)</f>
        <v>0</v>
      </c>
      <c r="E6" s="148">
        <f>SUM(E7:E12)</f>
        <v>0</v>
      </c>
      <c r="F6" s="45"/>
    </row>
    <row r="7" spans="1:6" s="110" customFormat="1" ht="12" customHeight="1">
      <c r="A7" s="11" t="s">
        <v>51</v>
      </c>
      <c r="B7" s="111" t="s">
        <v>129</v>
      </c>
      <c r="C7" s="149"/>
      <c r="D7" s="149"/>
      <c r="E7" s="149"/>
      <c r="F7" s="47"/>
    </row>
    <row r="8" spans="1:6" s="110" customFormat="1" ht="12" customHeight="1">
      <c r="A8" s="10" t="s">
        <v>52</v>
      </c>
      <c r="B8" s="112" t="s">
        <v>130</v>
      </c>
      <c r="C8" s="150"/>
      <c r="D8" s="150"/>
      <c r="E8" s="150"/>
      <c r="F8" s="47"/>
    </row>
    <row r="9" spans="1:6" s="110" customFormat="1" ht="12" customHeight="1">
      <c r="A9" s="10" t="s">
        <v>53</v>
      </c>
      <c r="B9" s="112" t="s">
        <v>342</v>
      </c>
      <c r="C9" s="150"/>
      <c r="D9" s="150"/>
      <c r="E9" s="150"/>
      <c r="F9" s="47"/>
    </row>
    <row r="10" spans="1:6" s="110" customFormat="1" ht="12" customHeight="1">
      <c r="A10" s="10" t="s">
        <v>54</v>
      </c>
      <c r="B10" s="112" t="s">
        <v>131</v>
      </c>
      <c r="C10" s="150"/>
      <c r="D10" s="150">
        <v>0</v>
      </c>
      <c r="E10" s="150"/>
      <c r="F10" s="47"/>
    </row>
    <row r="11" spans="1:6" s="110" customFormat="1" ht="12" customHeight="1">
      <c r="A11" s="10" t="s">
        <v>71</v>
      </c>
      <c r="B11" s="42" t="s">
        <v>280</v>
      </c>
      <c r="C11" s="150"/>
      <c r="D11" s="150"/>
      <c r="E11" s="150"/>
      <c r="F11" s="47"/>
    </row>
    <row r="12" spans="1:6" s="110" customFormat="1" ht="12" customHeight="1" thickBot="1">
      <c r="A12" s="12" t="s">
        <v>55</v>
      </c>
      <c r="B12" s="43" t="s">
        <v>281</v>
      </c>
      <c r="C12" s="150"/>
      <c r="D12" s="150"/>
      <c r="E12" s="150"/>
      <c r="F12" s="46"/>
    </row>
    <row r="13" spans="1:6" s="110" customFormat="1" ht="12" customHeight="1" thickBot="1">
      <c r="A13" s="16" t="s">
        <v>4</v>
      </c>
      <c r="B13" s="41" t="s">
        <v>132</v>
      </c>
      <c r="C13" s="148">
        <v>0</v>
      </c>
      <c r="D13" s="148">
        <v>0</v>
      </c>
      <c r="E13" s="148">
        <f>+E14+E15+E16+E17+E18</f>
        <v>0</v>
      </c>
      <c r="F13" s="45"/>
    </row>
    <row r="14" spans="1:6" s="110" customFormat="1" ht="12" customHeight="1">
      <c r="A14" s="11" t="s">
        <v>57</v>
      </c>
      <c r="B14" s="111" t="s">
        <v>133</v>
      </c>
      <c r="C14" s="149"/>
      <c r="D14" s="149"/>
      <c r="E14" s="149"/>
      <c r="F14" s="47"/>
    </row>
    <row r="15" spans="1:6" s="110" customFormat="1" ht="12" customHeight="1">
      <c r="A15" s="10" t="s">
        <v>58</v>
      </c>
      <c r="B15" s="112" t="s">
        <v>134</v>
      </c>
      <c r="C15" s="150"/>
      <c r="D15" s="150"/>
      <c r="E15" s="150"/>
      <c r="F15" s="46"/>
    </row>
    <row r="16" spans="1:6" s="110" customFormat="1" ht="12" customHeight="1">
      <c r="A16" s="10" t="s">
        <v>59</v>
      </c>
      <c r="B16" s="112" t="s">
        <v>273</v>
      </c>
      <c r="C16" s="150"/>
      <c r="D16" s="150"/>
      <c r="E16" s="150"/>
      <c r="F16" s="46"/>
    </row>
    <row r="17" spans="1:6" s="110" customFormat="1" ht="12" customHeight="1">
      <c r="A17" s="10" t="s">
        <v>60</v>
      </c>
      <c r="B17" s="112" t="s">
        <v>274</v>
      </c>
      <c r="C17" s="150"/>
      <c r="D17" s="150"/>
      <c r="E17" s="150"/>
      <c r="F17" s="46"/>
    </row>
    <row r="18" spans="1:6" s="110" customFormat="1" ht="12" customHeight="1">
      <c r="A18" s="10" t="s">
        <v>61</v>
      </c>
      <c r="B18" s="112" t="s">
        <v>749</v>
      </c>
      <c r="C18" s="150"/>
      <c r="D18" s="150"/>
      <c r="E18" s="150"/>
      <c r="F18" s="46"/>
    </row>
    <row r="19" spans="1:6" s="110" customFormat="1" ht="12" customHeight="1" thickBot="1">
      <c r="A19" s="12" t="s">
        <v>67</v>
      </c>
      <c r="B19" s="43" t="s">
        <v>135</v>
      </c>
      <c r="C19" s="151"/>
      <c r="D19" s="151"/>
      <c r="E19" s="151"/>
      <c r="F19" s="48"/>
    </row>
    <row r="20" spans="1:6" s="110" customFormat="1" ht="12" customHeight="1" thickBot="1">
      <c r="A20" s="16" t="s">
        <v>5</v>
      </c>
      <c r="B20" s="17" t="s">
        <v>136</v>
      </c>
      <c r="C20" s="148">
        <f>SUM(C21:C26)</f>
        <v>3729951</v>
      </c>
      <c r="D20" s="148">
        <f>SUM(D21:D26)</f>
        <v>9086271</v>
      </c>
      <c r="E20" s="148">
        <f>+E21+E22+E23+E24+E25</f>
        <v>26662464</v>
      </c>
      <c r="F20" s="45">
        <f>E20/D20*100</f>
        <v>293.4368125273834</v>
      </c>
    </row>
    <row r="21" spans="1:6" s="110" customFormat="1" ht="12" customHeight="1">
      <c r="A21" s="11" t="s">
        <v>40</v>
      </c>
      <c r="B21" s="111" t="s">
        <v>137</v>
      </c>
      <c r="C21" s="149">
        <v>3729951</v>
      </c>
      <c r="D21" s="149"/>
      <c r="E21" s="149"/>
      <c r="F21" s="47"/>
    </row>
    <row r="22" spans="1:6" s="110" customFormat="1" ht="12" customHeight="1">
      <c r="A22" s="10" t="s">
        <v>41</v>
      </c>
      <c r="B22" s="112" t="s">
        <v>138</v>
      </c>
      <c r="C22" s="150"/>
      <c r="D22" s="150"/>
      <c r="E22" s="150"/>
      <c r="F22" s="46"/>
    </row>
    <row r="23" spans="1:6" s="110" customFormat="1" ht="12" customHeight="1">
      <c r="A23" s="10" t="s">
        <v>42</v>
      </c>
      <c r="B23" s="112" t="s">
        <v>275</v>
      </c>
      <c r="C23" s="150"/>
      <c r="D23" s="150"/>
      <c r="E23" s="150"/>
      <c r="F23" s="46"/>
    </row>
    <row r="24" spans="1:6" s="110" customFormat="1" ht="12" customHeight="1">
      <c r="A24" s="10" t="s">
        <v>43</v>
      </c>
      <c r="B24" s="112" t="s">
        <v>276</v>
      </c>
      <c r="C24" s="150"/>
      <c r="D24" s="150"/>
      <c r="E24" s="150"/>
      <c r="F24" s="46"/>
    </row>
    <row r="25" spans="1:6" s="110" customFormat="1" ht="12" customHeight="1">
      <c r="A25" s="10" t="s">
        <v>80</v>
      </c>
      <c r="B25" s="112" t="s">
        <v>139</v>
      </c>
      <c r="C25" s="150"/>
      <c r="D25" s="150">
        <v>9086271</v>
      </c>
      <c r="E25" s="150">
        <v>26662464</v>
      </c>
      <c r="F25" s="46">
        <f>E25/D25*100</f>
        <v>293.4368125273834</v>
      </c>
    </row>
    <row r="26" spans="1:6" s="110" customFormat="1" ht="12" customHeight="1" thickBot="1">
      <c r="A26" s="12" t="s">
        <v>81</v>
      </c>
      <c r="B26" s="113" t="s">
        <v>140</v>
      </c>
      <c r="C26" s="151"/>
      <c r="D26" s="151"/>
      <c r="E26" s="151">
        <v>6315214</v>
      </c>
      <c r="F26" s="48"/>
    </row>
    <row r="27" spans="1:6" s="110" customFormat="1" ht="12" customHeight="1" thickBot="1">
      <c r="A27" s="16" t="s">
        <v>82</v>
      </c>
      <c r="B27" s="17" t="s">
        <v>343</v>
      </c>
      <c r="C27" s="152">
        <v>0</v>
      </c>
      <c r="D27" s="152">
        <f>SUM(D28:D34)</f>
        <v>0</v>
      </c>
      <c r="E27" s="152">
        <f>SUM(E28:E34)</f>
        <v>0</v>
      </c>
      <c r="F27" s="50"/>
    </row>
    <row r="28" spans="1:6" s="110" customFormat="1" ht="12" customHeight="1">
      <c r="A28" s="11" t="s">
        <v>141</v>
      </c>
      <c r="B28" s="111" t="s">
        <v>355</v>
      </c>
      <c r="C28" s="149"/>
      <c r="D28" s="149"/>
      <c r="E28" s="149"/>
      <c r="F28" s="47"/>
    </row>
    <row r="29" spans="1:6" s="110" customFormat="1" ht="12" customHeight="1">
      <c r="A29" s="10" t="s">
        <v>142</v>
      </c>
      <c r="B29" s="112" t="s">
        <v>347</v>
      </c>
      <c r="C29" s="150"/>
      <c r="D29" s="150"/>
      <c r="E29" s="150"/>
      <c r="F29" s="46"/>
    </row>
    <row r="30" spans="1:6" s="110" customFormat="1" ht="12" customHeight="1">
      <c r="A30" s="10" t="s">
        <v>143</v>
      </c>
      <c r="B30" s="112" t="s">
        <v>348</v>
      </c>
      <c r="C30" s="150"/>
      <c r="D30" s="150"/>
      <c r="E30" s="150"/>
      <c r="F30" s="46"/>
    </row>
    <row r="31" spans="1:6" s="110" customFormat="1" ht="12" customHeight="1">
      <c r="A31" s="10" t="s">
        <v>144</v>
      </c>
      <c r="B31" s="112" t="s">
        <v>349</v>
      </c>
      <c r="C31" s="150"/>
      <c r="D31" s="150"/>
      <c r="E31" s="150"/>
      <c r="F31" s="46"/>
    </row>
    <row r="32" spans="1:6" s="110" customFormat="1" ht="12" customHeight="1">
      <c r="A32" s="10" t="s">
        <v>344</v>
      </c>
      <c r="B32" s="112" t="s">
        <v>145</v>
      </c>
      <c r="C32" s="150"/>
      <c r="D32" s="150"/>
      <c r="E32" s="150"/>
      <c r="F32" s="46"/>
    </row>
    <row r="33" spans="1:6" s="110" customFormat="1" ht="12" customHeight="1">
      <c r="A33" s="10" t="s">
        <v>345</v>
      </c>
      <c r="B33" s="112" t="s">
        <v>146</v>
      </c>
      <c r="C33" s="150"/>
      <c r="D33" s="150"/>
      <c r="E33" s="150"/>
      <c r="F33" s="46"/>
    </row>
    <row r="34" spans="1:6" s="110" customFormat="1" ht="12" customHeight="1" thickBot="1">
      <c r="A34" s="12" t="s">
        <v>346</v>
      </c>
      <c r="B34" s="146" t="s">
        <v>147</v>
      </c>
      <c r="C34" s="151"/>
      <c r="D34" s="151"/>
      <c r="E34" s="151"/>
      <c r="F34" s="46"/>
    </row>
    <row r="35" spans="1:6" s="110" customFormat="1" ht="12" customHeight="1" thickBot="1">
      <c r="A35" s="16" t="s">
        <v>7</v>
      </c>
      <c r="B35" s="17" t="s">
        <v>282</v>
      </c>
      <c r="C35" s="148">
        <v>0</v>
      </c>
      <c r="D35" s="148">
        <v>0</v>
      </c>
      <c r="E35" s="148">
        <f>SUM(E36:E46)</f>
        <v>0</v>
      </c>
      <c r="F35" s="45"/>
    </row>
    <row r="36" spans="1:6" s="110" customFormat="1" ht="12" customHeight="1">
      <c r="A36" s="11" t="s">
        <v>44</v>
      </c>
      <c r="B36" s="111" t="s">
        <v>150</v>
      </c>
      <c r="C36" s="149"/>
      <c r="D36" s="149"/>
      <c r="E36" s="149"/>
      <c r="F36" s="47"/>
    </row>
    <row r="37" spans="1:6" s="110" customFormat="1" ht="12" customHeight="1">
      <c r="A37" s="10" t="s">
        <v>45</v>
      </c>
      <c r="B37" s="112" t="s">
        <v>151</v>
      </c>
      <c r="C37" s="150"/>
      <c r="D37" s="150"/>
      <c r="E37" s="150"/>
      <c r="F37" s="46"/>
    </row>
    <row r="38" spans="1:6" s="110" customFormat="1" ht="12" customHeight="1">
      <c r="A38" s="10" t="s">
        <v>46</v>
      </c>
      <c r="B38" s="112" t="s">
        <v>152</v>
      </c>
      <c r="C38" s="150"/>
      <c r="D38" s="150"/>
      <c r="E38" s="150"/>
      <c r="F38" s="46"/>
    </row>
    <row r="39" spans="1:6" s="110" customFormat="1" ht="12" customHeight="1">
      <c r="A39" s="10" t="s">
        <v>84</v>
      </c>
      <c r="B39" s="112" t="s">
        <v>153</v>
      </c>
      <c r="C39" s="150"/>
      <c r="D39" s="150"/>
      <c r="E39" s="150"/>
      <c r="F39" s="46"/>
    </row>
    <row r="40" spans="1:6" s="110" customFormat="1" ht="12" customHeight="1">
      <c r="A40" s="10" t="s">
        <v>85</v>
      </c>
      <c r="B40" s="112" t="s">
        <v>154</v>
      </c>
      <c r="C40" s="150"/>
      <c r="D40" s="150"/>
      <c r="E40" s="150"/>
      <c r="F40" s="46"/>
    </row>
    <row r="41" spans="1:6" s="110" customFormat="1" ht="12" customHeight="1">
      <c r="A41" s="10" t="s">
        <v>86</v>
      </c>
      <c r="B41" s="112" t="s">
        <v>155</v>
      </c>
      <c r="C41" s="150"/>
      <c r="D41" s="150"/>
      <c r="E41" s="150"/>
      <c r="F41" s="46"/>
    </row>
    <row r="42" spans="1:6" s="110" customFormat="1" ht="12" customHeight="1">
      <c r="A42" s="10" t="s">
        <v>87</v>
      </c>
      <c r="B42" s="112" t="s">
        <v>156</v>
      </c>
      <c r="C42" s="150"/>
      <c r="D42" s="150"/>
      <c r="E42" s="150"/>
      <c r="F42" s="46"/>
    </row>
    <row r="43" spans="1:6" s="110" customFormat="1" ht="12" customHeight="1">
      <c r="A43" s="10" t="s">
        <v>88</v>
      </c>
      <c r="B43" s="112" t="s">
        <v>350</v>
      </c>
      <c r="C43" s="150"/>
      <c r="D43" s="150"/>
      <c r="E43" s="150"/>
      <c r="F43" s="46"/>
    </row>
    <row r="44" spans="1:6" s="110" customFormat="1" ht="12" customHeight="1">
      <c r="A44" s="10" t="s">
        <v>148</v>
      </c>
      <c r="B44" s="112" t="s">
        <v>157</v>
      </c>
      <c r="C44" s="153"/>
      <c r="D44" s="153"/>
      <c r="E44" s="153"/>
      <c r="F44" s="46"/>
    </row>
    <row r="45" spans="1:6" s="110" customFormat="1" ht="12" customHeight="1">
      <c r="A45" s="12" t="s">
        <v>149</v>
      </c>
      <c r="B45" s="113" t="s">
        <v>284</v>
      </c>
      <c r="C45" s="154"/>
      <c r="D45" s="154"/>
      <c r="E45" s="154"/>
      <c r="F45" s="46"/>
    </row>
    <row r="46" spans="1:6" s="110" customFormat="1" ht="12" customHeight="1" thickBot="1">
      <c r="A46" s="12" t="s">
        <v>283</v>
      </c>
      <c r="B46" s="43" t="s">
        <v>158</v>
      </c>
      <c r="C46" s="154"/>
      <c r="D46" s="154"/>
      <c r="E46" s="154"/>
      <c r="F46" s="102"/>
    </row>
    <row r="47" spans="1:6" s="110" customFormat="1" ht="12" customHeight="1" thickBot="1">
      <c r="A47" s="16" t="s">
        <v>8</v>
      </c>
      <c r="B47" s="17" t="s">
        <v>159</v>
      </c>
      <c r="C47" s="148">
        <v>0</v>
      </c>
      <c r="D47" s="148">
        <v>0</v>
      </c>
      <c r="E47" s="148">
        <f>SUM(E48:E52)</f>
        <v>0</v>
      </c>
      <c r="F47" s="45"/>
    </row>
    <row r="48" spans="1:6" s="110" customFormat="1" ht="12" customHeight="1">
      <c r="A48" s="11" t="s">
        <v>47</v>
      </c>
      <c r="B48" s="111" t="s">
        <v>163</v>
      </c>
      <c r="C48" s="155"/>
      <c r="D48" s="155"/>
      <c r="E48" s="155"/>
      <c r="F48" s="129"/>
    </row>
    <row r="49" spans="1:6" s="110" customFormat="1" ht="12" customHeight="1">
      <c r="A49" s="10" t="s">
        <v>48</v>
      </c>
      <c r="B49" s="112" t="s">
        <v>164</v>
      </c>
      <c r="C49" s="153"/>
      <c r="D49" s="153"/>
      <c r="E49" s="153"/>
      <c r="F49" s="49"/>
    </row>
    <row r="50" spans="1:6" s="110" customFormat="1" ht="12" customHeight="1">
      <c r="A50" s="10" t="s">
        <v>160</v>
      </c>
      <c r="B50" s="112" t="s">
        <v>165</v>
      </c>
      <c r="C50" s="153"/>
      <c r="D50" s="153"/>
      <c r="E50" s="153"/>
      <c r="F50" s="49"/>
    </row>
    <row r="51" spans="1:6" s="110" customFormat="1" ht="12" customHeight="1">
      <c r="A51" s="10" t="s">
        <v>161</v>
      </c>
      <c r="B51" s="112" t="s">
        <v>166</v>
      </c>
      <c r="C51" s="153"/>
      <c r="D51" s="153"/>
      <c r="E51" s="153"/>
      <c r="F51" s="49"/>
    </row>
    <row r="52" spans="1:6" s="110" customFormat="1" ht="12" customHeight="1" thickBot="1">
      <c r="A52" s="12" t="s">
        <v>162</v>
      </c>
      <c r="B52" s="43" t="s">
        <v>167</v>
      </c>
      <c r="C52" s="154"/>
      <c r="D52" s="154"/>
      <c r="E52" s="154"/>
      <c r="F52" s="102"/>
    </row>
    <row r="53" spans="1:6" s="110" customFormat="1" ht="12" customHeight="1" thickBot="1">
      <c r="A53" s="16" t="s">
        <v>89</v>
      </c>
      <c r="B53" s="17" t="s">
        <v>168</v>
      </c>
      <c r="C53" s="148">
        <v>0</v>
      </c>
      <c r="D53" s="148">
        <v>0</v>
      </c>
      <c r="E53" s="148">
        <f>SUM(E54:E56)</f>
        <v>0</v>
      </c>
      <c r="F53" s="45">
        <f>SUM(F54:F56)</f>
        <v>0</v>
      </c>
    </row>
    <row r="54" spans="1:6" s="110" customFormat="1" ht="12" customHeight="1">
      <c r="A54" s="11" t="s">
        <v>49</v>
      </c>
      <c r="B54" s="111" t="s">
        <v>169</v>
      </c>
      <c r="C54" s="149"/>
      <c r="D54" s="149"/>
      <c r="E54" s="149"/>
      <c r="F54" s="47"/>
    </row>
    <row r="55" spans="1:6" s="110" customFormat="1" ht="12" customHeight="1">
      <c r="A55" s="10" t="s">
        <v>50</v>
      </c>
      <c r="B55" s="112" t="s">
        <v>277</v>
      </c>
      <c r="C55" s="150"/>
      <c r="D55" s="150"/>
      <c r="E55" s="150"/>
      <c r="F55" s="46"/>
    </row>
    <row r="56" spans="1:6" s="110" customFormat="1" ht="12" customHeight="1">
      <c r="A56" s="10" t="s">
        <v>172</v>
      </c>
      <c r="B56" s="112" t="s">
        <v>170</v>
      </c>
      <c r="C56" s="150"/>
      <c r="D56" s="150"/>
      <c r="E56" s="150"/>
      <c r="F56" s="46"/>
    </row>
    <row r="57" spans="1:6" s="110" customFormat="1" ht="12" customHeight="1" thickBot="1">
      <c r="A57" s="12" t="s">
        <v>173</v>
      </c>
      <c r="B57" s="43" t="s">
        <v>171</v>
      </c>
      <c r="C57" s="151"/>
      <c r="D57" s="151"/>
      <c r="E57" s="151"/>
      <c r="F57" s="48"/>
    </row>
    <row r="58" spans="1:6" s="110" customFormat="1" ht="12" customHeight="1" thickBot="1">
      <c r="A58" s="16" t="s">
        <v>10</v>
      </c>
      <c r="B58" s="41" t="s">
        <v>174</v>
      </c>
      <c r="C58" s="148">
        <v>0</v>
      </c>
      <c r="D58" s="148">
        <v>0</v>
      </c>
      <c r="E58" s="148">
        <f>SUM(E59:E61)</f>
        <v>0</v>
      </c>
      <c r="F58" s="45"/>
    </row>
    <row r="59" spans="1:6" s="110" customFormat="1" ht="12" customHeight="1">
      <c r="A59" s="11" t="s">
        <v>90</v>
      </c>
      <c r="B59" s="111" t="s">
        <v>176</v>
      </c>
      <c r="C59" s="153"/>
      <c r="D59" s="153"/>
      <c r="E59" s="153"/>
      <c r="F59" s="49"/>
    </row>
    <row r="60" spans="1:6" s="110" customFormat="1" ht="12" customHeight="1">
      <c r="A60" s="10" t="s">
        <v>91</v>
      </c>
      <c r="B60" s="112" t="s">
        <v>278</v>
      </c>
      <c r="C60" s="153"/>
      <c r="D60" s="153"/>
      <c r="E60" s="153">
        <v>0</v>
      </c>
      <c r="F60" s="49"/>
    </row>
    <row r="61" spans="1:6" s="110" customFormat="1" ht="12" customHeight="1">
      <c r="A61" s="10" t="s">
        <v>108</v>
      </c>
      <c r="B61" s="112" t="s">
        <v>177</v>
      </c>
      <c r="C61" s="153"/>
      <c r="D61" s="153"/>
      <c r="E61" s="153"/>
      <c r="F61" s="49"/>
    </row>
    <row r="62" spans="1:6" s="110" customFormat="1" ht="12" customHeight="1" thickBot="1">
      <c r="A62" s="12" t="s">
        <v>175</v>
      </c>
      <c r="B62" s="43" t="s">
        <v>178</v>
      </c>
      <c r="C62" s="153"/>
      <c r="D62" s="153"/>
      <c r="E62" s="153"/>
      <c r="F62" s="49"/>
    </row>
    <row r="63" spans="1:6" s="110" customFormat="1" ht="12" customHeight="1" thickBot="1">
      <c r="A63" s="137" t="s">
        <v>323</v>
      </c>
      <c r="B63" s="17" t="s">
        <v>179</v>
      </c>
      <c r="C63" s="152">
        <f>SUM(C6,C13,C20,C27,C35,C47,C53,C58,)</f>
        <v>3729951</v>
      </c>
      <c r="D63" s="152">
        <f>SUM(D6,D13,D20,D27,D35,D47,D53,D58,)</f>
        <v>9086271</v>
      </c>
      <c r="E63" s="152">
        <f>+E6+E13+E20+E27+E35+E47+E53+E58</f>
        <v>26662464</v>
      </c>
      <c r="F63" s="50">
        <f>E63/D63*100</f>
        <v>293.4368125273834</v>
      </c>
    </row>
    <row r="64" spans="1:6" s="110" customFormat="1" ht="12" customHeight="1" thickBot="1">
      <c r="A64" s="131" t="s">
        <v>180</v>
      </c>
      <c r="B64" s="41" t="s">
        <v>181</v>
      </c>
      <c r="C64" s="148">
        <v>0</v>
      </c>
      <c r="D64" s="148">
        <v>0</v>
      </c>
      <c r="E64" s="148">
        <f>SUM(E65:E67)</f>
        <v>0</v>
      </c>
      <c r="F64" s="45">
        <f>SUM(F65:F67)</f>
        <v>0</v>
      </c>
    </row>
    <row r="65" spans="1:6" s="110" customFormat="1" ht="12" customHeight="1">
      <c r="A65" s="11" t="s">
        <v>211</v>
      </c>
      <c r="B65" s="111" t="s">
        <v>182</v>
      </c>
      <c r="C65" s="153"/>
      <c r="D65" s="153"/>
      <c r="E65" s="153"/>
      <c r="F65" s="49"/>
    </row>
    <row r="66" spans="1:6" s="110" customFormat="1" ht="12" customHeight="1">
      <c r="A66" s="10" t="s">
        <v>220</v>
      </c>
      <c r="B66" s="112" t="s">
        <v>183</v>
      </c>
      <c r="C66" s="153"/>
      <c r="D66" s="153"/>
      <c r="E66" s="153"/>
      <c r="F66" s="49"/>
    </row>
    <row r="67" spans="1:6" s="110" customFormat="1" ht="12" customHeight="1" thickBot="1">
      <c r="A67" s="12" t="s">
        <v>221</v>
      </c>
      <c r="B67" s="133" t="s">
        <v>309</v>
      </c>
      <c r="C67" s="153"/>
      <c r="D67" s="153"/>
      <c r="E67" s="153"/>
      <c r="F67" s="49"/>
    </row>
    <row r="68" spans="1:6" s="110" customFormat="1" ht="12" customHeight="1" thickBot="1">
      <c r="A68" s="131" t="s">
        <v>184</v>
      </c>
      <c r="B68" s="41" t="s">
        <v>185</v>
      </c>
      <c r="C68" s="148">
        <v>0</v>
      </c>
      <c r="D68" s="148">
        <v>0</v>
      </c>
      <c r="E68" s="148">
        <f>SUM(E69:E72)</f>
        <v>0</v>
      </c>
      <c r="F68" s="45">
        <f>SUM(F69:F72)</f>
        <v>0</v>
      </c>
    </row>
    <row r="69" spans="1:6" s="110" customFormat="1" ht="12" customHeight="1">
      <c r="A69" s="11" t="s">
        <v>72</v>
      </c>
      <c r="B69" s="111" t="s">
        <v>186</v>
      </c>
      <c r="C69" s="153"/>
      <c r="D69" s="153"/>
      <c r="E69" s="153"/>
      <c r="F69" s="49"/>
    </row>
    <row r="70" spans="1:6" s="110" customFormat="1" ht="12" customHeight="1">
      <c r="A70" s="10" t="s">
        <v>73</v>
      </c>
      <c r="B70" s="112" t="s">
        <v>187</v>
      </c>
      <c r="C70" s="153"/>
      <c r="D70" s="153"/>
      <c r="E70" s="153"/>
      <c r="F70" s="49"/>
    </row>
    <row r="71" spans="1:6" s="110" customFormat="1" ht="12" customHeight="1">
      <c r="A71" s="10" t="s">
        <v>212</v>
      </c>
      <c r="B71" s="112" t="s">
        <v>188</v>
      </c>
      <c r="C71" s="153"/>
      <c r="D71" s="153"/>
      <c r="E71" s="153"/>
      <c r="F71" s="49"/>
    </row>
    <row r="72" spans="1:6" s="110" customFormat="1" ht="12" customHeight="1" thickBot="1">
      <c r="A72" s="12" t="s">
        <v>213</v>
      </c>
      <c r="B72" s="43" t="s">
        <v>189</v>
      </c>
      <c r="C72" s="153"/>
      <c r="D72" s="153"/>
      <c r="E72" s="153"/>
      <c r="F72" s="49"/>
    </row>
    <row r="73" spans="1:6" s="110" customFormat="1" ht="12" customHeight="1" thickBot="1">
      <c r="A73" s="131" t="s">
        <v>190</v>
      </c>
      <c r="B73" s="41" t="s">
        <v>191</v>
      </c>
      <c r="C73" s="148">
        <f>SUM(C74:C75)</f>
        <v>3601979</v>
      </c>
      <c r="D73" s="148">
        <f>SUM(D74:D75)</f>
        <v>5153336</v>
      </c>
      <c r="E73" s="148">
        <f>SUM(E74:E75)</f>
        <v>5153336</v>
      </c>
      <c r="F73" s="45">
        <f>E73/D73*100</f>
        <v>100</v>
      </c>
    </row>
    <row r="74" spans="1:6" s="110" customFormat="1" ht="12" customHeight="1">
      <c r="A74" s="11" t="s">
        <v>214</v>
      </c>
      <c r="B74" s="111" t="s">
        <v>192</v>
      </c>
      <c r="C74" s="154">
        <v>3601979</v>
      </c>
      <c r="D74" s="391">
        <v>5153336</v>
      </c>
      <c r="E74" s="391">
        <v>5153336</v>
      </c>
      <c r="F74" s="390">
        <f>E74/D74*100</f>
        <v>100</v>
      </c>
    </row>
    <row r="75" spans="1:6" s="110" customFormat="1" ht="12" customHeight="1" thickBot="1">
      <c r="A75" s="12" t="s">
        <v>215</v>
      </c>
      <c r="B75" s="43" t="s">
        <v>193</v>
      </c>
      <c r="C75" s="153"/>
      <c r="D75" s="153"/>
      <c r="E75" s="153"/>
      <c r="F75" s="49"/>
    </row>
    <row r="76" spans="1:6" s="110" customFormat="1" ht="12" customHeight="1" thickBot="1">
      <c r="A76" s="131" t="s">
        <v>194</v>
      </c>
      <c r="B76" s="41" t="s">
        <v>195</v>
      </c>
      <c r="C76" s="148">
        <v>0</v>
      </c>
      <c r="D76" s="148">
        <v>0</v>
      </c>
      <c r="E76" s="148">
        <f>SUM(E77:E79)</f>
        <v>0</v>
      </c>
      <c r="F76" s="45">
        <f>SUM(F77:F79)</f>
        <v>0</v>
      </c>
    </row>
    <row r="77" spans="1:6" s="110" customFormat="1" ht="12" customHeight="1">
      <c r="A77" s="11" t="s">
        <v>216</v>
      </c>
      <c r="B77" s="111" t="s">
        <v>196</v>
      </c>
      <c r="C77" s="153"/>
      <c r="D77" s="153"/>
      <c r="E77" s="153"/>
      <c r="F77" s="49"/>
    </row>
    <row r="78" spans="1:6" s="110" customFormat="1" ht="12" customHeight="1">
      <c r="A78" s="10" t="s">
        <v>217</v>
      </c>
      <c r="B78" s="112" t="s">
        <v>197</v>
      </c>
      <c r="C78" s="153"/>
      <c r="D78" s="153"/>
      <c r="E78" s="153"/>
      <c r="F78" s="49"/>
    </row>
    <row r="79" spans="1:6" s="110" customFormat="1" ht="12" customHeight="1" thickBot="1">
      <c r="A79" s="12" t="s">
        <v>218</v>
      </c>
      <c r="B79" s="43" t="s">
        <v>198</v>
      </c>
      <c r="C79" s="153"/>
      <c r="D79" s="153"/>
      <c r="E79" s="153"/>
      <c r="F79" s="49"/>
    </row>
    <row r="80" spans="1:6" s="110" customFormat="1" ht="12" customHeight="1" thickBot="1">
      <c r="A80" s="131" t="s">
        <v>199</v>
      </c>
      <c r="B80" s="41" t="s">
        <v>219</v>
      </c>
      <c r="C80" s="148">
        <v>0</v>
      </c>
      <c r="D80" s="148">
        <v>0</v>
      </c>
      <c r="E80" s="148">
        <f>SUM(E81:E84)</f>
        <v>0</v>
      </c>
      <c r="F80" s="45">
        <f>SUM(F81:F84)</f>
        <v>0</v>
      </c>
    </row>
    <row r="81" spans="1:6" s="110" customFormat="1" ht="12" customHeight="1">
      <c r="A81" s="114" t="s">
        <v>200</v>
      </c>
      <c r="B81" s="111" t="s">
        <v>201</v>
      </c>
      <c r="C81" s="153"/>
      <c r="D81" s="153"/>
      <c r="E81" s="153"/>
      <c r="F81" s="49"/>
    </row>
    <row r="82" spans="1:6" s="110" customFormat="1" ht="12" customHeight="1">
      <c r="A82" s="115" t="s">
        <v>202</v>
      </c>
      <c r="B82" s="112" t="s">
        <v>203</v>
      </c>
      <c r="C82" s="153"/>
      <c r="D82" s="153"/>
      <c r="E82" s="153"/>
      <c r="F82" s="49"/>
    </row>
    <row r="83" spans="1:6" s="110" customFormat="1" ht="12" customHeight="1">
      <c r="A83" s="115" t="s">
        <v>204</v>
      </c>
      <c r="B83" s="112" t="s">
        <v>205</v>
      </c>
      <c r="C83" s="153"/>
      <c r="D83" s="153"/>
      <c r="E83" s="153"/>
      <c r="F83" s="49"/>
    </row>
    <row r="84" spans="1:6" s="110" customFormat="1" ht="12" customHeight="1" thickBot="1">
      <c r="A84" s="116" t="s">
        <v>206</v>
      </c>
      <c r="B84" s="43" t="s">
        <v>207</v>
      </c>
      <c r="C84" s="153"/>
      <c r="D84" s="153"/>
      <c r="E84" s="153"/>
      <c r="F84" s="49"/>
    </row>
    <row r="85" spans="1:6" s="110" customFormat="1" ht="12" customHeight="1" thickBot="1">
      <c r="A85" s="131" t="s">
        <v>208</v>
      </c>
      <c r="B85" s="41" t="s">
        <v>322</v>
      </c>
      <c r="C85" s="156"/>
      <c r="D85" s="156"/>
      <c r="E85" s="156"/>
      <c r="F85" s="130"/>
    </row>
    <row r="86" spans="1:6" s="110" customFormat="1" ht="13.5" customHeight="1" thickBot="1">
      <c r="A86" s="131" t="s">
        <v>210</v>
      </c>
      <c r="B86" s="41" t="s">
        <v>209</v>
      </c>
      <c r="C86" s="156"/>
      <c r="D86" s="156"/>
      <c r="E86" s="156"/>
      <c r="F86" s="130"/>
    </row>
    <row r="87" spans="1:6" s="110" customFormat="1" ht="15.75" customHeight="1" thickBot="1">
      <c r="A87" s="131" t="s">
        <v>222</v>
      </c>
      <c r="B87" s="117" t="s">
        <v>325</v>
      </c>
      <c r="C87" s="152">
        <f>SUM(C73,C76,C80,C85,C86,)</f>
        <v>3601979</v>
      </c>
      <c r="D87" s="152">
        <f>SUM(D73,D76,D80,D85,D86,)</f>
        <v>5153336</v>
      </c>
      <c r="E87" s="152">
        <f>SUM(E73,E76,E80,E85,E86,)</f>
        <v>5153336</v>
      </c>
      <c r="F87" s="50">
        <f>E87/D87*100</f>
        <v>100</v>
      </c>
    </row>
    <row r="88" spans="1:6" s="110" customFormat="1" ht="16.5" customHeight="1" thickBot="1">
      <c r="A88" s="132" t="s">
        <v>324</v>
      </c>
      <c r="B88" s="118" t="s">
        <v>326</v>
      </c>
      <c r="C88" s="152">
        <f>SUM(C63,C87,)</f>
        <v>7331930</v>
      </c>
      <c r="D88" s="152">
        <f>SUM(D63,D87,)</f>
        <v>14239607</v>
      </c>
      <c r="E88" s="152">
        <f>SUM(E63,E87,)</f>
        <v>31815800</v>
      </c>
      <c r="F88" s="50">
        <f>E88/D88*100</f>
        <v>223.43172813687903</v>
      </c>
    </row>
    <row r="89" spans="1:6" s="110" customFormat="1" ht="83.25" customHeight="1">
      <c r="A89" s="1"/>
      <c r="B89" s="2"/>
      <c r="C89" s="51"/>
      <c r="D89" s="51"/>
      <c r="E89" s="51"/>
      <c r="F89" s="51"/>
    </row>
    <row r="90" spans="1:6" ht="16.5" customHeight="1">
      <c r="A90" s="587" t="s">
        <v>31</v>
      </c>
      <c r="B90" s="587"/>
      <c r="C90" s="587"/>
      <c r="D90" s="587"/>
      <c r="E90" s="587"/>
      <c r="F90" s="587"/>
    </row>
    <row r="91" spans="1:6" s="119" customFormat="1" ht="16.5" customHeight="1" thickBot="1">
      <c r="A91" s="590" t="s">
        <v>352</v>
      </c>
      <c r="B91" s="590"/>
      <c r="C91" s="592" t="s">
        <v>356</v>
      </c>
      <c r="D91" s="592"/>
      <c r="E91" s="592"/>
      <c r="F91" s="592"/>
    </row>
    <row r="92" spans="1:6" s="119" customFormat="1" ht="16.5" customHeight="1">
      <c r="A92" s="583" t="s">
        <v>39</v>
      </c>
      <c r="B92" s="585" t="s">
        <v>32</v>
      </c>
      <c r="C92" s="578" t="str">
        <f>C3</f>
        <v>2019. évi</v>
      </c>
      <c r="D92" s="579"/>
      <c r="E92" s="580"/>
      <c r="F92" s="581" t="str">
        <f>+F3</f>
        <v>Teljesítés %-ban</v>
      </c>
    </row>
    <row r="93" spans="1:6" ht="37.5" customHeight="1" thickBot="1">
      <c r="A93" s="584"/>
      <c r="B93" s="586"/>
      <c r="C93" s="178" t="str">
        <f>+C4</f>
        <v>Eredeti előirányzat</v>
      </c>
      <c r="D93" s="179" t="str">
        <f>+D4</f>
        <v>Módosított előirányzat</v>
      </c>
      <c r="E93" s="179" t="str">
        <f>+E4</f>
        <v>Teljesítés </v>
      </c>
      <c r="F93" s="582"/>
    </row>
    <row r="94" spans="1:6" s="109" customFormat="1" ht="12" customHeight="1" thickBot="1">
      <c r="A94" s="21"/>
      <c r="B94" s="22" t="s">
        <v>334</v>
      </c>
      <c r="C94" s="157" t="s">
        <v>335</v>
      </c>
      <c r="D94" s="22" t="s">
        <v>336</v>
      </c>
      <c r="E94" s="22" t="s">
        <v>338</v>
      </c>
      <c r="F94" s="128" t="s">
        <v>337</v>
      </c>
    </row>
    <row r="95" spans="1:6" ht="12" customHeight="1" thickBot="1">
      <c r="A95" s="18" t="s">
        <v>3</v>
      </c>
      <c r="B95" s="20" t="s">
        <v>285</v>
      </c>
      <c r="C95" s="158">
        <f>SUM(C96:C100,C113)</f>
        <v>2179381</v>
      </c>
      <c r="D95" s="158">
        <f>SUM(D96:D100,D113)</f>
        <v>2179381</v>
      </c>
      <c r="E95" s="158">
        <f>SUM(E96:E100)</f>
        <v>1564173</v>
      </c>
      <c r="F95" s="45">
        <f>E95/D95*100</f>
        <v>71.77143418245822</v>
      </c>
    </row>
    <row r="96" spans="1:6" ht="12" customHeight="1">
      <c r="A96" s="13" t="s">
        <v>51</v>
      </c>
      <c r="B96" s="6" t="s">
        <v>33</v>
      </c>
      <c r="C96" s="159">
        <v>1904208</v>
      </c>
      <c r="D96" s="159">
        <v>1904208</v>
      </c>
      <c r="E96" s="141">
        <v>1289000</v>
      </c>
      <c r="F96" s="39">
        <f>E96/D96*100</f>
        <v>67.69218488736524</v>
      </c>
    </row>
    <row r="97" spans="1:6" ht="12" customHeight="1">
      <c r="A97" s="10" t="s">
        <v>52</v>
      </c>
      <c r="B97" s="4" t="s">
        <v>92</v>
      </c>
      <c r="C97" s="150">
        <v>112158</v>
      </c>
      <c r="D97" s="150">
        <v>112158</v>
      </c>
      <c r="E97" s="150">
        <v>112158</v>
      </c>
      <c r="F97" s="39">
        <f>E97/D97*100</f>
        <v>100</v>
      </c>
    </row>
    <row r="98" spans="1:6" ht="12" customHeight="1">
      <c r="A98" s="10" t="s">
        <v>53</v>
      </c>
      <c r="B98" s="4" t="s">
        <v>70</v>
      </c>
      <c r="C98" s="151">
        <v>163015</v>
      </c>
      <c r="D98" s="151">
        <v>163015</v>
      </c>
      <c r="E98" s="151">
        <v>163015</v>
      </c>
      <c r="F98" s="39">
        <f>E98/D98*100</f>
        <v>100</v>
      </c>
    </row>
    <row r="99" spans="1:6" ht="12" customHeight="1">
      <c r="A99" s="10" t="s">
        <v>54</v>
      </c>
      <c r="B99" s="7" t="s">
        <v>93</v>
      </c>
      <c r="C99" s="151"/>
      <c r="D99" s="151"/>
      <c r="E99" s="101"/>
      <c r="F99" s="38"/>
    </row>
    <row r="100" spans="1:6" ht="12" customHeight="1">
      <c r="A100" s="10" t="s">
        <v>62</v>
      </c>
      <c r="B100" s="15" t="s">
        <v>94</v>
      </c>
      <c r="C100" s="151"/>
      <c r="D100" s="151"/>
      <c r="E100" s="101"/>
      <c r="F100" s="38"/>
    </row>
    <row r="101" spans="1:6" ht="12" customHeight="1">
      <c r="A101" s="10" t="s">
        <v>55</v>
      </c>
      <c r="B101" s="4" t="s">
        <v>290</v>
      </c>
      <c r="C101" s="151"/>
      <c r="D101" s="101"/>
      <c r="E101" s="101"/>
      <c r="F101" s="38"/>
    </row>
    <row r="102" spans="1:6" ht="12" customHeight="1">
      <c r="A102" s="10" t="s">
        <v>56</v>
      </c>
      <c r="B102" s="33" t="s">
        <v>289</v>
      </c>
      <c r="C102" s="151"/>
      <c r="D102" s="101"/>
      <c r="E102" s="101"/>
      <c r="F102" s="38"/>
    </row>
    <row r="103" spans="1:6" ht="12" customHeight="1">
      <c r="A103" s="10" t="s">
        <v>63</v>
      </c>
      <c r="B103" s="33" t="s">
        <v>288</v>
      </c>
      <c r="C103" s="151"/>
      <c r="D103" s="101"/>
      <c r="E103" s="101"/>
      <c r="F103" s="38"/>
    </row>
    <row r="104" spans="1:6" ht="12" customHeight="1">
      <c r="A104" s="10" t="s">
        <v>64</v>
      </c>
      <c r="B104" s="31" t="s">
        <v>225</v>
      </c>
      <c r="C104" s="151"/>
      <c r="D104" s="101"/>
      <c r="E104" s="101"/>
      <c r="F104" s="38"/>
    </row>
    <row r="105" spans="1:6" ht="12" customHeight="1">
      <c r="A105" s="10" t="s">
        <v>65</v>
      </c>
      <c r="B105" s="32" t="s">
        <v>226</v>
      </c>
      <c r="C105" s="151"/>
      <c r="D105" s="101"/>
      <c r="E105" s="101"/>
      <c r="F105" s="38"/>
    </row>
    <row r="106" spans="1:6" ht="12" customHeight="1">
      <c r="A106" s="10" t="s">
        <v>66</v>
      </c>
      <c r="B106" s="32" t="s">
        <v>227</v>
      </c>
      <c r="C106" s="151"/>
      <c r="D106" s="101"/>
      <c r="E106" s="101"/>
      <c r="F106" s="38"/>
    </row>
    <row r="107" spans="1:6" ht="12" customHeight="1">
      <c r="A107" s="10" t="s">
        <v>68</v>
      </c>
      <c r="B107" s="31" t="s">
        <v>228</v>
      </c>
      <c r="C107" s="151"/>
      <c r="D107" s="101"/>
      <c r="E107" s="101"/>
      <c r="F107" s="38"/>
    </row>
    <row r="108" spans="1:6" ht="12" customHeight="1">
      <c r="A108" s="10" t="s">
        <v>95</v>
      </c>
      <c r="B108" s="31" t="s">
        <v>229</v>
      </c>
      <c r="C108" s="151"/>
      <c r="D108" s="101"/>
      <c r="E108" s="101"/>
      <c r="F108" s="38"/>
    </row>
    <row r="109" spans="1:6" ht="12" customHeight="1">
      <c r="A109" s="10" t="s">
        <v>223</v>
      </c>
      <c r="B109" s="32" t="s">
        <v>230</v>
      </c>
      <c r="C109" s="151"/>
      <c r="D109" s="101"/>
      <c r="E109" s="101"/>
      <c r="F109" s="38"/>
    </row>
    <row r="110" spans="1:6" ht="12" customHeight="1">
      <c r="A110" s="9" t="s">
        <v>224</v>
      </c>
      <c r="B110" s="33" t="s">
        <v>231</v>
      </c>
      <c r="C110" s="151"/>
      <c r="D110" s="101"/>
      <c r="E110" s="101"/>
      <c r="F110" s="38"/>
    </row>
    <row r="111" spans="1:6" ht="12" customHeight="1">
      <c r="A111" s="10" t="s">
        <v>286</v>
      </c>
      <c r="B111" s="33" t="s">
        <v>232</v>
      </c>
      <c r="C111" s="151"/>
      <c r="D111" s="101"/>
      <c r="E111" s="101"/>
      <c r="F111" s="38"/>
    </row>
    <row r="112" spans="1:6" ht="12" customHeight="1">
      <c r="A112" s="12" t="s">
        <v>287</v>
      </c>
      <c r="B112" s="33" t="s">
        <v>233</v>
      </c>
      <c r="C112" s="151"/>
      <c r="D112" s="101"/>
      <c r="E112" s="101"/>
      <c r="F112" s="38"/>
    </row>
    <row r="113" spans="1:6" ht="12" customHeight="1">
      <c r="A113" s="10" t="s">
        <v>291</v>
      </c>
      <c r="B113" s="7" t="s">
        <v>34</v>
      </c>
      <c r="C113" s="150"/>
      <c r="D113" s="150"/>
      <c r="E113" s="99"/>
      <c r="F113" s="38"/>
    </row>
    <row r="114" spans="1:6" ht="12" customHeight="1">
      <c r="A114" s="10" t="s">
        <v>292</v>
      </c>
      <c r="B114" s="4" t="s">
        <v>294</v>
      </c>
      <c r="C114" s="150"/>
      <c r="D114" s="150"/>
      <c r="E114" s="99"/>
      <c r="F114" s="38"/>
    </row>
    <row r="115" spans="1:6" ht="12" customHeight="1" thickBot="1">
      <c r="A115" s="14" t="s">
        <v>293</v>
      </c>
      <c r="B115" s="136" t="s">
        <v>295</v>
      </c>
      <c r="C115" s="160"/>
      <c r="D115" s="142"/>
      <c r="E115" s="142"/>
      <c r="F115" s="40"/>
    </row>
    <row r="116" spans="1:6" ht="12" customHeight="1" thickBot="1">
      <c r="A116" s="134" t="s">
        <v>4</v>
      </c>
      <c r="B116" s="135" t="s">
        <v>234</v>
      </c>
      <c r="C116" s="161">
        <f>SUM(C121,C119,C117)</f>
        <v>5152549</v>
      </c>
      <c r="D116" s="161">
        <f>SUM(D121,D119,D117)</f>
        <v>12060226</v>
      </c>
      <c r="E116" s="143">
        <f>+E117+E119+E121</f>
        <v>11970871</v>
      </c>
      <c r="F116" s="45">
        <f>E116/D116*100</f>
        <v>99.2590934863078</v>
      </c>
    </row>
    <row r="117" spans="1:6" ht="12" customHeight="1">
      <c r="A117" s="11" t="s">
        <v>57</v>
      </c>
      <c r="B117" s="4" t="s">
        <v>107</v>
      </c>
      <c r="C117" s="149"/>
      <c r="D117" s="149">
        <v>6002307</v>
      </c>
      <c r="E117" s="100">
        <v>5912952</v>
      </c>
      <c r="F117" s="39">
        <f>E117/D117*100</f>
        <v>98.51132239653853</v>
      </c>
    </row>
    <row r="118" spans="1:6" ht="12" customHeight="1">
      <c r="A118" s="11" t="s">
        <v>58</v>
      </c>
      <c r="B118" s="8" t="s">
        <v>238</v>
      </c>
      <c r="C118" s="149"/>
      <c r="D118" s="149"/>
      <c r="E118" s="100"/>
      <c r="F118" s="39"/>
    </row>
    <row r="119" spans="1:6" ht="12" customHeight="1">
      <c r="A119" s="11" t="s">
        <v>59</v>
      </c>
      <c r="B119" s="8" t="s">
        <v>96</v>
      </c>
      <c r="C119" s="150">
        <v>5152549</v>
      </c>
      <c r="D119" s="150">
        <v>6057919</v>
      </c>
      <c r="E119" s="99">
        <v>6057919</v>
      </c>
      <c r="F119" s="38">
        <f>E119/D119*100</f>
        <v>100</v>
      </c>
    </row>
    <row r="120" spans="1:6" ht="12" customHeight="1">
      <c r="A120" s="11" t="s">
        <v>60</v>
      </c>
      <c r="B120" s="8" t="s">
        <v>239</v>
      </c>
      <c r="C120" s="162"/>
      <c r="D120" s="99"/>
      <c r="E120" s="99"/>
      <c r="F120" s="38"/>
    </row>
    <row r="121" spans="1:6" ht="12" customHeight="1">
      <c r="A121" s="11" t="s">
        <v>61</v>
      </c>
      <c r="B121" s="43" t="s">
        <v>109</v>
      </c>
      <c r="C121" s="162"/>
      <c r="D121" s="99"/>
      <c r="E121" s="99"/>
      <c r="F121" s="38"/>
    </row>
    <row r="122" spans="1:6" ht="12" customHeight="1">
      <c r="A122" s="11" t="s">
        <v>67</v>
      </c>
      <c r="B122" s="42" t="s">
        <v>279</v>
      </c>
      <c r="C122" s="162"/>
      <c r="D122" s="99"/>
      <c r="E122" s="99"/>
      <c r="F122" s="38"/>
    </row>
    <row r="123" spans="1:6" ht="12" customHeight="1">
      <c r="A123" s="11" t="s">
        <v>69</v>
      </c>
      <c r="B123" s="107" t="s">
        <v>244</v>
      </c>
      <c r="C123" s="162"/>
      <c r="D123" s="99"/>
      <c r="E123" s="99"/>
      <c r="F123" s="38"/>
    </row>
    <row r="124" spans="1:6" ht="15">
      <c r="A124" s="11" t="s">
        <v>97</v>
      </c>
      <c r="B124" s="32" t="s">
        <v>227</v>
      </c>
      <c r="C124" s="162"/>
      <c r="D124" s="99"/>
      <c r="E124" s="99"/>
      <c r="F124" s="38"/>
    </row>
    <row r="125" spans="1:6" ht="12" customHeight="1">
      <c r="A125" s="11" t="s">
        <v>98</v>
      </c>
      <c r="B125" s="32" t="s">
        <v>243</v>
      </c>
      <c r="C125" s="162"/>
      <c r="D125" s="99"/>
      <c r="E125" s="99"/>
      <c r="F125" s="38"/>
    </row>
    <row r="126" spans="1:6" ht="12" customHeight="1">
      <c r="A126" s="11" t="s">
        <v>99</v>
      </c>
      <c r="B126" s="32" t="s">
        <v>242</v>
      </c>
      <c r="C126" s="162"/>
      <c r="D126" s="99"/>
      <c r="E126" s="99"/>
      <c r="F126" s="38"/>
    </row>
    <row r="127" spans="1:6" ht="12" customHeight="1">
      <c r="A127" s="11" t="s">
        <v>235</v>
      </c>
      <c r="B127" s="32" t="s">
        <v>230</v>
      </c>
      <c r="C127" s="162"/>
      <c r="D127" s="99"/>
      <c r="E127" s="99"/>
      <c r="F127" s="38"/>
    </row>
    <row r="128" spans="1:6" ht="12" customHeight="1">
      <c r="A128" s="11" t="s">
        <v>236</v>
      </c>
      <c r="B128" s="32" t="s">
        <v>241</v>
      </c>
      <c r="C128" s="162"/>
      <c r="D128" s="99"/>
      <c r="E128" s="99"/>
      <c r="F128" s="38"/>
    </row>
    <row r="129" spans="1:6" ht="15.75" thickBot="1">
      <c r="A129" s="9" t="s">
        <v>237</v>
      </c>
      <c r="B129" s="32" t="s">
        <v>240</v>
      </c>
      <c r="C129" s="163"/>
      <c r="D129" s="101"/>
      <c r="E129" s="101"/>
      <c r="F129" s="40"/>
    </row>
    <row r="130" spans="1:6" ht="12" customHeight="1" thickBot="1">
      <c r="A130" s="16" t="s">
        <v>5</v>
      </c>
      <c r="B130" s="29" t="s">
        <v>296</v>
      </c>
      <c r="C130" s="148">
        <f>SUM(C95,C116,)</f>
        <v>7331930</v>
      </c>
      <c r="D130" s="148">
        <f>SUM(D95,D116,)</f>
        <v>14239607</v>
      </c>
      <c r="E130" s="98">
        <f>SUM(E95,E116,)</f>
        <v>13535044</v>
      </c>
      <c r="F130" s="37">
        <f>E130/D130*100</f>
        <v>95.0520895696068</v>
      </c>
    </row>
    <row r="131" spans="1:6" ht="12" customHeight="1" thickBot="1">
      <c r="A131" s="16" t="s">
        <v>6</v>
      </c>
      <c r="B131" s="29" t="s">
        <v>297</v>
      </c>
      <c r="C131" s="148">
        <v>0</v>
      </c>
      <c r="D131" s="98">
        <v>0</v>
      </c>
      <c r="E131" s="98">
        <f>+E132+E133+E134</f>
        <v>0</v>
      </c>
      <c r="F131" s="37">
        <f>+F132+F133+F134</f>
        <v>0</v>
      </c>
    </row>
    <row r="132" spans="1:6" ht="12" customHeight="1">
      <c r="A132" s="11" t="s">
        <v>141</v>
      </c>
      <c r="B132" s="8" t="s">
        <v>304</v>
      </c>
      <c r="C132" s="162"/>
      <c r="D132" s="99"/>
      <c r="E132" s="99"/>
      <c r="F132" s="38"/>
    </row>
    <row r="133" spans="1:6" ht="12" customHeight="1">
      <c r="A133" s="11" t="s">
        <v>142</v>
      </c>
      <c r="B133" s="8" t="s">
        <v>305</v>
      </c>
      <c r="C133" s="162"/>
      <c r="D133" s="99"/>
      <c r="E133" s="99"/>
      <c r="F133" s="38"/>
    </row>
    <row r="134" spans="1:6" ht="12" customHeight="1" thickBot="1">
      <c r="A134" s="9" t="s">
        <v>143</v>
      </c>
      <c r="B134" s="8" t="s">
        <v>306</v>
      </c>
      <c r="C134" s="162"/>
      <c r="D134" s="99"/>
      <c r="E134" s="99"/>
      <c r="F134" s="38"/>
    </row>
    <row r="135" spans="1:6" ht="12" customHeight="1" thickBot="1">
      <c r="A135" s="16" t="s">
        <v>7</v>
      </c>
      <c r="B135" s="29" t="s">
        <v>298</v>
      </c>
      <c r="C135" s="148">
        <v>0</v>
      </c>
      <c r="D135" s="98">
        <v>0</v>
      </c>
      <c r="E135" s="98">
        <f>SUM(E136:E141)</f>
        <v>0</v>
      </c>
      <c r="F135" s="37">
        <f>SUM(F136:F141)</f>
        <v>0</v>
      </c>
    </row>
    <row r="136" spans="1:6" ht="12" customHeight="1">
      <c r="A136" s="11" t="s">
        <v>44</v>
      </c>
      <c r="B136" s="5" t="s">
        <v>307</v>
      </c>
      <c r="C136" s="162"/>
      <c r="D136" s="99"/>
      <c r="E136" s="99"/>
      <c r="F136" s="38"/>
    </row>
    <row r="137" spans="1:6" ht="12" customHeight="1">
      <c r="A137" s="11" t="s">
        <v>45</v>
      </c>
      <c r="B137" s="5" t="s">
        <v>299</v>
      </c>
      <c r="C137" s="162"/>
      <c r="D137" s="99"/>
      <c r="E137" s="99"/>
      <c r="F137" s="38"/>
    </row>
    <row r="138" spans="1:6" ht="12" customHeight="1">
      <c r="A138" s="11" t="s">
        <v>46</v>
      </c>
      <c r="B138" s="5" t="s">
        <v>300</v>
      </c>
      <c r="C138" s="162"/>
      <c r="D138" s="99"/>
      <c r="E138" s="99"/>
      <c r="F138" s="38"/>
    </row>
    <row r="139" spans="1:6" ht="12" customHeight="1">
      <c r="A139" s="11" t="s">
        <v>84</v>
      </c>
      <c r="B139" s="5" t="s">
        <v>301</v>
      </c>
      <c r="C139" s="162"/>
      <c r="D139" s="99"/>
      <c r="E139" s="99"/>
      <c r="F139" s="38"/>
    </row>
    <row r="140" spans="1:6" ht="12" customHeight="1">
      <c r="A140" s="11" t="s">
        <v>85</v>
      </c>
      <c r="B140" s="5" t="s">
        <v>302</v>
      </c>
      <c r="C140" s="162"/>
      <c r="D140" s="99"/>
      <c r="E140" s="99"/>
      <c r="F140" s="38"/>
    </row>
    <row r="141" spans="1:6" ht="12" customHeight="1" thickBot="1">
      <c r="A141" s="9" t="s">
        <v>86</v>
      </c>
      <c r="B141" s="5" t="s">
        <v>303</v>
      </c>
      <c r="C141" s="162"/>
      <c r="D141" s="99"/>
      <c r="E141" s="99"/>
      <c r="F141" s="38"/>
    </row>
    <row r="142" spans="1:6" ht="12" customHeight="1" thickBot="1">
      <c r="A142" s="16" t="s">
        <v>8</v>
      </c>
      <c r="B142" s="29" t="s">
        <v>311</v>
      </c>
      <c r="C142" s="152">
        <v>0</v>
      </c>
      <c r="D142" s="103">
        <v>0</v>
      </c>
      <c r="E142" s="103">
        <f>+E143+E144+E145+E146</f>
        <v>0</v>
      </c>
      <c r="F142" s="127"/>
    </row>
    <row r="143" spans="1:6" ht="12" customHeight="1">
      <c r="A143" s="11" t="s">
        <v>47</v>
      </c>
      <c r="B143" s="5" t="s">
        <v>245</v>
      </c>
      <c r="C143" s="162"/>
      <c r="D143" s="99"/>
      <c r="E143" s="99"/>
      <c r="F143" s="38"/>
    </row>
    <row r="144" spans="1:6" ht="12" customHeight="1">
      <c r="A144" s="11" t="s">
        <v>48</v>
      </c>
      <c r="B144" s="5" t="s">
        <v>246</v>
      </c>
      <c r="C144" s="162"/>
      <c r="D144" s="99"/>
      <c r="E144" s="99"/>
      <c r="F144" s="38"/>
    </row>
    <row r="145" spans="1:6" ht="12" customHeight="1">
      <c r="A145" s="11" t="s">
        <v>160</v>
      </c>
      <c r="B145" s="5" t="s">
        <v>312</v>
      </c>
      <c r="C145" s="162"/>
      <c r="D145" s="99"/>
      <c r="E145" s="99"/>
      <c r="F145" s="38"/>
    </row>
    <row r="146" spans="1:6" ht="12" customHeight="1" thickBot="1">
      <c r="A146" s="9" t="s">
        <v>161</v>
      </c>
      <c r="B146" s="3" t="s">
        <v>265</v>
      </c>
      <c r="C146" s="162"/>
      <c r="D146" s="99"/>
      <c r="E146" s="99"/>
      <c r="F146" s="38"/>
    </row>
    <row r="147" spans="1:6" ht="12" customHeight="1" thickBot="1">
      <c r="A147" s="16" t="s">
        <v>9</v>
      </c>
      <c r="B147" s="29" t="s">
        <v>313</v>
      </c>
      <c r="C147" s="164">
        <v>0</v>
      </c>
      <c r="D147" s="144">
        <v>0</v>
      </c>
      <c r="E147" s="144">
        <f>SUM(E148:E152)</f>
        <v>0</v>
      </c>
      <c r="F147" s="139">
        <f>SUM(F148:F152)</f>
        <v>0</v>
      </c>
    </row>
    <row r="148" spans="1:6" ht="12" customHeight="1">
      <c r="A148" s="11" t="s">
        <v>49</v>
      </c>
      <c r="B148" s="5" t="s">
        <v>308</v>
      </c>
      <c r="C148" s="162"/>
      <c r="D148" s="99"/>
      <c r="E148" s="99"/>
      <c r="F148" s="38"/>
    </row>
    <row r="149" spans="1:6" ht="12" customHeight="1">
      <c r="A149" s="11" t="s">
        <v>50</v>
      </c>
      <c r="B149" s="5" t="s">
        <v>315</v>
      </c>
      <c r="C149" s="162"/>
      <c r="D149" s="99"/>
      <c r="E149" s="99"/>
      <c r="F149" s="38"/>
    </row>
    <row r="150" spans="1:6" ht="12" customHeight="1">
      <c r="A150" s="11" t="s">
        <v>172</v>
      </c>
      <c r="B150" s="5" t="s">
        <v>310</v>
      </c>
      <c r="C150" s="162"/>
      <c r="D150" s="99"/>
      <c r="E150" s="99"/>
      <c r="F150" s="38"/>
    </row>
    <row r="151" spans="1:6" ht="12" customHeight="1">
      <c r="A151" s="11" t="s">
        <v>173</v>
      </c>
      <c r="B151" s="5" t="s">
        <v>316</v>
      </c>
      <c r="C151" s="162"/>
      <c r="D151" s="99"/>
      <c r="E151" s="99"/>
      <c r="F151" s="38"/>
    </row>
    <row r="152" spans="1:6" ht="12" customHeight="1" thickBot="1">
      <c r="A152" s="11" t="s">
        <v>314</v>
      </c>
      <c r="B152" s="5" t="s">
        <v>360</v>
      </c>
      <c r="C152" s="162"/>
      <c r="D152" s="99"/>
      <c r="E152" s="99"/>
      <c r="F152" s="38"/>
    </row>
    <row r="153" spans="1:6" ht="12" customHeight="1" thickBot="1">
      <c r="A153" s="16" t="s">
        <v>10</v>
      </c>
      <c r="B153" s="29" t="s">
        <v>317</v>
      </c>
      <c r="C153" s="165"/>
      <c r="D153" s="145"/>
      <c r="E153" s="145"/>
      <c r="F153" s="140"/>
    </row>
    <row r="154" spans="1:6" ht="12" customHeight="1" thickBot="1">
      <c r="A154" s="16" t="s">
        <v>11</v>
      </c>
      <c r="B154" s="29" t="s">
        <v>318</v>
      </c>
      <c r="C154" s="165"/>
      <c r="D154" s="145"/>
      <c r="E154" s="145"/>
      <c r="F154" s="140"/>
    </row>
    <row r="155" spans="1:10" ht="15" customHeight="1" thickBot="1">
      <c r="A155" s="16" t="s">
        <v>12</v>
      </c>
      <c r="B155" s="29" t="s">
        <v>320</v>
      </c>
      <c r="C155" s="180">
        <v>0</v>
      </c>
      <c r="D155" s="181">
        <v>0</v>
      </c>
      <c r="E155" s="181">
        <f>+E131+E135+E142+E147+E153+E154</f>
        <v>0</v>
      </c>
      <c r="F155" s="182"/>
      <c r="G155" s="120"/>
      <c r="H155" s="121"/>
      <c r="I155" s="121"/>
      <c r="J155" s="121"/>
    </row>
    <row r="156" spans="1:6" s="110" customFormat="1" ht="12.75" customHeight="1" thickBot="1">
      <c r="A156" s="44" t="s">
        <v>13</v>
      </c>
      <c r="B156" s="91" t="s">
        <v>319</v>
      </c>
      <c r="C156" s="180">
        <f>SUM(C130,C155)</f>
        <v>7331930</v>
      </c>
      <c r="D156" s="180">
        <f>SUM(D130,D155)</f>
        <v>14239607</v>
      </c>
      <c r="E156" s="181">
        <f>SUM(E130,E155)</f>
        <v>13535044</v>
      </c>
      <c r="F156" s="182">
        <f>E156/D156*100</f>
        <v>95.0520895696068</v>
      </c>
    </row>
    <row r="157" ht="7.5" customHeight="1"/>
    <row r="158" spans="1:6" ht="15">
      <c r="A158" s="588" t="s">
        <v>247</v>
      </c>
      <c r="B158" s="588"/>
      <c r="C158" s="588"/>
      <c r="D158" s="588"/>
      <c r="E158" s="588"/>
      <c r="F158" s="588"/>
    </row>
    <row r="159" spans="1:6" ht="15" customHeight="1" thickBot="1">
      <c r="A159" s="589" t="s">
        <v>358</v>
      </c>
      <c r="B159" s="589"/>
      <c r="C159" s="591" t="s">
        <v>357</v>
      </c>
      <c r="D159" s="591"/>
      <c r="E159" s="591"/>
      <c r="F159" s="591"/>
    </row>
    <row r="160" spans="1:6" ht="13.5" customHeight="1" thickBot="1">
      <c r="A160" s="16">
        <v>1</v>
      </c>
      <c r="B160" s="19" t="s">
        <v>321</v>
      </c>
      <c r="C160" s="148">
        <f>+C63-C130</f>
        <v>-3601979</v>
      </c>
      <c r="D160" s="98">
        <f>+D63-D130</f>
        <v>-5153336</v>
      </c>
      <c r="E160" s="98">
        <f>+E63-E130</f>
        <v>13127420</v>
      </c>
      <c r="F160" s="37"/>
    </row>
    <row r="161" spans="1:6" ht="30.75" thickBot="1">
      <c r="A161" s="16" t="s">
        <v>4</v>
      </c>
      <c r="B161" s="19" t="s">
        <v>327</v>
      </c>
      <c r="C161" s="148">
        <f>+C87-C155</f>
        <v>3601979</v>
      </c>
      <c r="D161" s="98">
        <f>+D87-D155</f>
        <v>5153336</v>
      </c>
      <c r="E161" s="98">
        <f>+E87-E155</f>
        <v>5153336</v>
      </c>
      <c r="F161" s="37"/>
    </row>
  </sheetData>
  <sheetProtection/>
  <mergeCells count="17">
    <mergeCell ref="A1:F1"/>
    <mergeCell ref="A2:B2"/>
    <mergeCell ref="C2:F2"/>
    <mergeCell ref="A3:A4"/>
    <mergeCell ref="B3:B4"/>
    <mergeCell ref="C3:E3"/>
    <mergeCell ref="F3:F4"/>
    <mergeCell ref="A158:F158"/>
    <mergeCell ref="A159:B159"/>
    <mergeCell ref="C159:F159"/>
    <mergeCell ref="A90:F90"/>
    <mergeCell ref="A91:B91"/>
    <mergeCell ref="C91:F91"/>
    <mergeCell ref="A92:A93"/>
    <mergeCell ref="B92:B93"/>
    <mergeCell ref="C92:E92"/>
    <mergeCell ref="F92:F93"/>
  </mergeCells>
  <printOptions horizontalCentered="1"/>
  <pageMargins left="0.3937007874015748" right="0.3937007874015748" top="0.8267716535433072" bottom="0.8661417322834646" header="0.3937007874015748" footer="0.5905511811023623"/>
  <pageSetup fitToHeight="2" horizontalDpi="600" verticalDpi="600" orientation="portrait" paperSize="9" scale="75" r:id="rId1"/>
  <headerFooter alignWithMargins="0">
    <oddHeader>&amp;C&amp;"Times New Roman CE,Félkövér"&amp;12BONYHÁDVARASD KÖZSÉGI ÖNKORMÁNYZAT
2019. ÉVI KÖLTSÉGVETÉS ÖNKÉNT VÁLLALT FELADATAI TELJESÍTÉSÉNEK MÉRLEGE&amp;10
&amp;R&amp;"Times New Roman CE,Félkövér dőlt"&amp;11 1. melléklet a .../2020. V.....) önkormányzati rendelethez</oddHeader>
  </headerFooter>
  <rowBreaks count="2" manualBreakCount="2">
    <brk id="63" max="5" man="1"/>
    <brk id="8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zoomScale="130" zoomScaleNormal="130" zoomScaleSheetLayoutView="100" workbookViewId="0" topLeftCell="A1">
      <selection activeCell="B18" sqref="B18"/>
    </sheetView>
  </sheetViews>
  <sheetFormatPr defaultColWidth="9.375" defaultRowHeight="12.75"/>
  <cols>
    <col min="1" max="1" width="9.50390625" style="92" customWidth="1"/>
    <col min="2" max="2" width="60.125" style="92" customWidth="1"/>
    <col min="3" max="6" width="15.125" style="93" customWidth="1"/>
    <col min="7" max="16384" width="9.375" style="108" customWidth="1"/>
  </cols>
  <sheetData>
    <row r="1" spans="1:6" ht="18" customHeight="1">
      <c r="A1" s="587" t="s">
        <v>1</v>
      </c>
      <c r="B1" s="587"/>
      <c r="C1" s="587"/>
      <c r="D1" s="587"/>
      <c r="E1" s="587"/>
      <c r="F1" s="587"/>
    </row>
    <row r="2" spans="1:6" ht="15.75" customHeight="1" thickBot="1">
      <c r="A2" s="589" t="s">
        <v>351</v>
      </c>
      <c r="B2" s="589"/>
      <c r="C2" s="591" t="s">
        <v>357</v>
      </c>
      <c r="D2" s="591"/>
      <c r="E2" s="591"/>
      <c r="F2" s="591"/>
    </row>
    <row r="3" spans="1:6" ht="15.75" customHeight="1">
      <c r="A3" s="583" t="s">
        <v>39</v>
      </c>
      <c r="B3" s="576" t="s">
        <v>2</v>
      </c>
      <c r="C3" s="578" t="str">
        <f>'1.mell. összesen'!C3:E3</f>
        <v>2019. évi</v>
      </c>
      <c r="D3" s="579"/>
      <c r="E3" s="580"/>
      <c r="F3" s="581" t="s">
        <v>353</v>
      </c>
    </row>
    <row r="4" spans="1:6" ht="37.5" customHeight="1" thickBot="1">
      <c r="A4" s="584"/>
      <c r="B4" s="577"/>
      <c r="C4" s="178" t="s">
        <v>361</v>
      </c>
      <c r="D4" s="178" t="s">
        <v>354</v>
      </c>
      <c r="E4" s="179" t="s">
        <v>362</v>
      </c>
      <c r="F4" s="582"/>
    </row>
    <row r="5" spans="1:6" s="109" customFormat="1" ht="12" customHeight="1" thickBot="1">
      <c r="A5" s="104"/>
      <c r="B5" s="105" t="s">
        <v>334</v>
      </c>
      <c r="C5" s="147" t="s">
        <v>335</v>
      </c>
      <c r="D5" s="147" t="s">
        <v>336</v>
      </c>
      <c r="E5" s="147" t="s">
        <v>338</v>
      </c>
      <c r="F5" s="106" t="s">
        <v>337</v>
      </c>
    </row>
    <row r="6" spans="1:6" s="110" customFormat="1" ht="12" customHeight="1" thickBot="1">
      <c r="A6" s="16" t="s">
        <v>3</v>
      </c>
      <c r="B6" s="17" t="s">
        <v>128</v>
      </c>
      <c r="C6" s="148">
        <f>+C7+C8+C9+C10+C11+C12</f>
        <v>0</v>
      </c>
      <c r="D6" s="148">
        <f>+D7+D8+D9+D10+D11+D12</f>
        <v>0</v>
      </c>
      <c r="E6" s="148">
        <f>+E7+E8+E9+E10+E11+E12</f>
        <v>0</v>
      </c>
      <c r="F6" s="45"/>
    </row>
    <row r="7" spans="1:6" s="110" customFormat="1" ht="12" customHeight="1">
      <c r="A7" s="11" t="s">
        <v>51</v>
      </c>
      <c r="B7" s="111" t="s">
        <v>129</v>
      </c>
      <c r="C7" s="149"/>
      <c r="D7" s="149"/>
      <c r="E7" s="149"/>
      <c r="F7" s="47"/>
    </row>
    <row r="8" spans="1:6" s="110" customFormat="1" ht="12" customHeight="1">
      <c r="A8" s="10" t="s">
        <v>52</v>
      </c>
      <c r="B8" s="112" t="s">
        <v>130</v>
      </c>
      <c r="C8" s="150"/>
      <c r="D8" s="150"/>
      <c r="E8" s="150"/>
      <c r="F8" s="47"/>
    </row>
    <row r="9" spans="1:6" s="110" customFormat="1" ht="12" customHeight="1">
      <c r="A9" s="10" t="s">
        <v>53</v>
      </c>
      <c r="B9" s="112" t="s">
        <v>342</v>
      </c>
      <c r="C9" s="150"/>
      <c r="D9" s="150"/>
      <c r="E9" s="150"/>
      <c r="F9" s="47"/>
    </row>
    <row r="10" spans="1:6" s="110" customFormat="1" ht="12" customHeight="1">
      <c r="A10" s="10" t="s">
        <v>54</v>
      </c>
      <c r="B10" s="112" t="s">
        <v>131</v>
      </c>
      <c r="C10" s="150"/>
      <c r="D10" s="150"/>
      <c r="E10" s="150"/>
      <c r="F10" s="47"/>
    </row>
    <row r="11" spans="1:6" s="110" customFormat="1" ht="12" customHeight="1">
      <c r="A11" s="10" t="s">
        <v>71</v>
      </c>
      <c r="B11" s="42" t="s">
        <v>280</v>
      </c>
      <c r="C11" s="150"/>
      <c r="D11" s="150"/>
      <c r="E11" s="150"/>
      <c r="F11" s="47"/>
    </row>
    <row r="12" spans="1:6" s="110" customFormat="1" ht="12" customHeight="1" thickBot="1">
      <c r="A12" s="12" t="s">
        <v>55</v>
      </c>
      <c r="B12" s="43" t="s">
        <v>281</v>
      </c>
      <c r="C12" s="150"/>
      <c r="D12" s="150"/>
      <c r="E12" s="150"/>
      <c r="F12" s="46"/>
    </row>
    <row r="13" spans="1:6" s="110" customFormat="1" ht="12" customHeight="1" thickBot="1">
      <c r="A13" s="16" t="s">
        <v>4</v>
      </c>
      <c r="B13" s="41" t="s">
        <v>132</v>
      </c>
      <c r="C13" s="148"/>
      <c r="D13" s="148"/>
      <c r="E13" s="148"/>
      <c r="F13" s="45"/>
    </row>
    <row r="14" spans="1:6" s="110" customFormat="1" ht="12" customHeight="1">
      <c r="A14" s="11" t="s">
        <v>57</v>
      </c>
      <c r="B14" s="111" t="s">
        <v>133</v>
      </c>
      <c r="C14" s="149"/>
      <c r="D14" s="149"/>
      <c r="E14" s="149"/>
      <c r="F14" s="47"/>
    </row>
    <row r="15" spans="1:6" s="110" customFormat="1" ht="12" customHeight="1">
      <c r="A15" s="10" t="s">
        <v>58</v>
      </c>
      <c r="B15" s="112" t="s">
        <v>134</v>
      </c>
      <c r="C15" s="150"/>
      <c r="D15" s="150"/>
      <c r="E15" s="150"/>
      <c r="F15" s="46"/>
    </row>
    <row r="16" spans="1:6" s="110" customFormat="1" ht="12" customHeight="1">
      <c r="A16" s="10" t="s">
        <v>59</v>
      </c>
      <c r="B16" s="112" t="s">
        <v>273</v>
      </c>
      <c r="C16" s="150"/>
      <c r="D16" s="150"/>
      <c r="E16" s="150"/>
      <c r="F16" s="46"/>
    </row>
    <row r="17" spans="1:6" s="110" customFormat="1" ht="12" customHeight="1">
      <c r="A17" s="10" t="s">
        <v>60</v>
      </c>
      <c r="B17" s="112" t="s">
        <v>274</v>
      </c>
      <c r="C17" s="150"/>
      <c r="D17" s="150"/>
      <c r="E17" s="150"/>
      <c r="F17" s="46"/>
    </row>
    <row r="18" spans="1:6" s="110" customFormat="1" ht="12" customHeight="1">
      <c r="A18" s="10" t="s">
        <v>61</v>
      </c>
      <c r="B18" s="112" t="s">
        <v>749</v>
      </c>
      <c r="C18" s="150"/>
      <c r="D18" s="150"/>
      <c r="E18" s="150"/>
      <c r="F18" s="46"/>
    </row>
    <row r="19" spans="1:6" s="110" customFormat="1" ht="12" customHeight="1" thickBot="1">
      <c r="A19" s="12" t="s">
        <v>67</v>
      </c>
      <c r="B19" s="43" t="s">
        <v>135</v>
      </c>
      <c r="C19" s="151"/>
      <c r="D19" s="151"/>
      <c r="E19" s="151"/>
      <c r="F19" s="48"/>
    </row>
    <row r="20" spans="1:6" s="110" customFormat="1" ht="12" customHeight="1" thickBot="1">
      <c r="A20" s="16" t="s">
        <v>5</v>
      </c>
      <c r="B20" s="17" t="s">
        <v>136</v>
      </c>
      <c r="C20" s="148"/>
      <c r="D20" s="148"/>
      <c r="E20" s="148"/>
      <c r="F20" s="45"/>
    </row>
    <row r="21" spans="1:6" s="110" customFormat="1" ht="12" customHeight="1">
      <c r="A21" s="11" t="s">
        <v>40</v>
      </c>
      <c r="B21" s="111" t="s">
        <v>137</v>
      </c>
      <c r="C21" s="149"/>
      <c r="D21" s="149"/>
      <c r="E21" s="149"/>
      <c r="F21" s="47"/>
    </row>
    <row r="22" spans="1:6" s="110" customFormat="1" ht="12" customHeight="1">
      <c r="A22" s="10" t="s">
        <v>41</v>
      </c>
      <c r="B22" s="112" t="s">
        <v>138</v>
      </c>
      <c r="C22" s="150"/>
      <c r="D22" s="150"/>
      <c r="E22" s="150"/>
      <c r="F22" s="46"/>
    </row>
    <row r="23" spans="1:6" s="110" customFormat="1" ht="12" customHeight="1">
      <c r="A23" s="10" t="s">
        <v>42</v>
      </c>
      <c r="B23" s="112" t="s">
        <v>275</v>
      </c>
      <c r="C23" s="150"/>
      <c r="D23" s="150"/>
      <c r="E23" s="150"/>
      <c r="F23" s="46"/>
    </row>
    <row r="24" spans="1:6" s="110" customFormat="1" ht="12" customHeight="1">
      <c r="A24" s="10" t="s">
        <v>43</v>
      </c>
      <c r="B24" s="112" t="s">
        <v>276</v>
      </c>
      <c r="C24" s="150"/>
      <c r="D24" s="150"/>
      <c r="E24" s="150"/>
      <c r="F24" s="46"/>
    </row>
    <row r="25" spans="1:6" s="110" customFormat="1" ht="12" customHeight="1">
      <c r="A25" s="10" t="s">
        <v>80</v>
      </c>
      <c r="B25" s="112" t="s">
        <v>139</v>
      </c>
      <c r="C25" s="150"/>
      <c r="D25" s="150"/>
      <c r="E25" s="150"/>
      <c r="F25" s="46"/>
    </row>
    <row r="26" spans="1:6" s="110" customFormat="1" ht="12" customHeight="1" thickBot="1">
      <c r="A26" s="12" t="s">
        <v>81</v>
      </c>
      <c r="B26" s="113" t="s">
        <v>140</v>
      </c>
      <c r="C26" s="151"/>
      <c r="D26" s="151"/>
      <c r="E26" s="151"/>
      <c r="F26" s="48"/>
    </row>
    <row r="27" spans="1:6" s="110" customFormat="1" ht="12" customHeight="1" thickBot="1">
      <c r="A27" s="16" t="s">
        <v>82</v>
      </c>
      <c r="B27" s="17" t="s">
        <v>343</v>
      </c>
      <c r="C27" s="152"/>
      <c r="D27" s="152"/>
      <c r="E27" s="152"/>
      <c r="F27" s="50"/>
    </row>
    <row r="28" spans="1:6" s="110" customFormat="1" ht="12" customHeight="1">
      <c r="A28" s="11" t="s">
        <v>141</v>
      </c>
      <c r="B28" s="111" t="s">
        <v>355</v>
      </c>
      <c r="C28" s="149"/>
      <c r="D28" s="149"/>
      <c r="E28" s="149"/>
      <c r="F28" s="47"/>
    </row>
    <row r="29" spans="1:6" s="110" customFormat="1" ht="12" customHeight="1">
      <c r="A29" s="10" t="s">
        <v>142</v>
      </c>
      <c r="B29" s="112" t="s">
        <v>347</v>
      </c>
      <c r="C29" s="150"/>
      <c r="D29" s="150"/>
      <c r="E29" s="150"/>
      <c r="F29" s="46"/>
    </row>
    <row r="30" spans="1:6" s="110" customFormat="1" ht="12" customHeight="1">
      <c r="A30" s="10" t="s">
        <v>143</v>
      </c>
      <c r="B30" s="112" t="s">
        <v>348</v>
      </c>
      <c r="C30" s="150"/>
      <c r="D30" s="150"/>
      <c r="E30" s="150"/>
      <c r="F30" s="46"/>
    </row>
    <row r="31" spans="1:6" s="110" customFormat="1" ht="12" customHeight="1">
      <c r="A31" s="10" t="s">
        <v>144</v>
      </c>
      <c r="B31" s="112" t="s">
        <v>349</v>
      </c>
      <c r="C31" s="150"/>
      <c r="D31" s="150"/>
      <c r="E31" s="150"/>
      <c r="F31" s="46"/>
    </row>
    <row r="32" spans="1:6" s="110" customFormat="1" ht="12" customHeight="1">
      <c r="A32" s="10" t="s">
        <v>344</v>
      </c>
      <c r="B32" s="112" t="s">
        <v>145</v>
      </c>
      <c r="C32" s="150"/>
      <c r="D32" s="150"/>
      <c r="E32" s="150"/>
      <c r="F32" s="46"/>
    </row>
    <row r="33" spans="1:6" s="110" customFormat="1" ht="12" customHeight="1">
      <c r="A33" s="10" t="s">
        <v>345</v>
      </c>
      <c r="B33" s="112" t="s">
        <v>146</v>
      </c>
      <c r="C33" s="150"/>
      <c r="D33" s="150"/>
      <c r="E33" s="150"/>
      <c r="F33" s="46"/>
    </row>
    <row r="34" spans="1:6" s="110" customFormat="1" ht="12" customHeight="1" thickBot="1">
      <c r="A34" s="12" t="s">
        <v>346</v>
      </c>
      <c r="B34" s="146" t="s">
        <v>147</v>
      </c>
      <c r="C34" s="151"/>
      <c r="D34" s="151"/>
      <c r="E34" s="151"/>
      <c r="F34" s="46"/>
    </row>
    <row r="35" spans="1:6" s="110" customFormat="1" ht="12" customHeight="1" thickBot="1">
      <c r="A35" s="16" t="s">
        <v>7</v>
      </c>
      <c r="B35" s="17" t="s">
        <v>282</v>
      </c>
      <c r="C35" s="148"/>
      <c r="D35" s="148"/>
      <c r="E35" s="148"/>
      <c r="F35" s="45"/>
    </row>
    <row r="36" spans="1:6" s="110" customFormat="1" ht="12" customHeight="1">
      <c r="A36" s="11" t="s">
        <v>44</v>
      </c>
      <c r="B36" s="111" t="s">
        <v>150</v>
      </c>
      <c r="C36" s="149"/>
      <c r="D36" s="149"/>
      <c r="E36" s="149"/>
      <c r="F36" s="47"/>
    </row>
    <row r="37" spans="1:6" s="110" customFormat="1" ht="12" customHeight="1">
      <c r="A37" s="10" t="s">
        <v>45</v>
      </c>
      <c r="B37" s="112" t="s">
        <v>151</v>
      </c>
      <c r="C37" s="150"/>
      <c r="D37" s="150"/>
      <c r="E37" s="150"/>
      <c r="F37" s="46"/>
    </row>
    <row r="38" spans="1:6" s="110" customFormat="1" ht="12" customHeight="1">
      <c r="A38" s="10" t="s">
        <v>46</v>
      </c>
      <c r="B38" s="112" t="s">
        <v>152</v>
      </c>
      <c r="C38" s="150"/>
      <c r="D38" s="150"/>
      <c r="E38" s="150"/>
      <c r="F38" s="46"/>
    </row>
    <row r="39" spans="1:6" s="110" customFormat="1" ht="12" customHeight="1">
      <c r="A39" s="10" t="s">
        <v>84</v>
      </c>
      <c r="B39" s="112" t="s">
        <v>153</v>
      </c>
      <c r="C39" s="150"/>
      <c r="D39" s="150"/>
      <c r="E39" s="150"/>
      <c r="F39" s="46"/>
    </row>
    <row r="40" spans="1:6" s="110" customFormat="1" ht="12" customHeight="1">
      <c r="A40" s="10" t="s">
        <v>85</v>
      </c>
      <c r="B40" s="112" t="s">
        <v>154</v>
      </c>
      <c r="C40" s="150"/>
      <c r="D40" s="150"/>
      <c r="E40" s="150"/>
      <c r="F40" s="46"/>
    </row>
    <row r="41" spans="1:6" s="110" customFormat="1" ht="12" customHeight="1">
      <c r="A41" s="10" t="s">
        <v>86</v>
      </c>
      <c r="B41" s="112" t="s">
        <v>155</v>
      </c>
      <c r="C41" s="150"/>
      <c r="D41" s="150"/>
      <c r="E41" s="150"/>
      <c r="F41" s="46"/>
    </row>
    <row r="42" spans="1:6" s="110" customFormat="1" ht="12" customHeight="1">
      <c r="A42" s="10" t="s">
        <v>87</v>
      </c>
      <c r="B42" s="112" t="s">
        <v>156</v>
      </c>
      <c r="C42" s="150"/>
      <c r="D42" s="150"/>
      <c r="E42" s="150"/>
      <c r="F42" s="46"/>
    </row>
    <row r="43" spans="1:6" s="110" customFormat="1" ht="12" customHeight="1">
      <c r="A43" s="10" t="s">
        <v>88</v>
      </c>
      <c r="B43" s="112" t="s">
        <v>350</v>
      </c>
      <c r="C43" s="150"/>
      <c r="D43" s="150"/>
      <c r="E43" s="150"/>
      <c r="F43" s="46"/>
    </row>
    <row r="44" spans="1:6" s="110" customFormat="1" ht="12" customHeight="1">
      <c r="A44" s="10" t="s">
        <v>148</v>
      </c>
      <c r="B44" s="112" t="s">
        <v>157</v>
      </c>
      <c r="C44" s="153"/>
      <c r="D44" s="153"/>
      <c r="E44" s="153"/>
      <c r="F44" s="46"/>
    </row>
    <row r="45" spans="1:6" s="110" customFormat="1" ht="12" customHeight="1">
      <c r="A45" s="12" t="s">
        <v>149</v>
      </c>
      <c r="B45" s="113" t="s">
        <v>284</v>
      </c>
      <c r="C45" s="154"/>
      <c r="D45" s="154"/>
      <c r="E45" s="154"/>
      <c r="F45" s="46"/>
    </row>
    <row r="46" spans="1:6" s="110" customFormat="1" ht="12" customHeight="1" thickBot="1">
      <c r="A46" s="12" t="s">
        <v>283</v>
      </c>
      <c r="B46" s="43" t="s">
        <v>158</v>
      </c>
      <c r="C46" s="154"/>
      <c r="D46" s="154"/>
      <c r="E46" s="154"/>
      <c r="F46" s="102"/>
    </row>
    <row r="47" spans="1:6" s="110" customFormat="1" ht="12" customHeight="1" thickBot="1">
      <c r="A47" s="16" t="s">
        <v>8</v>
      </c>
      <c r="B47" s="17" t="s">
        <v>159</v>
      </c>
      <c r="C47" s="148"/>
      <c r="D47" s="148"/>
      <c r="E47" s="148"/>
      <c r="F47" s="45"/>
    </row>
    <row r="48" spans="1:6" s="110" customFormat="1" ht="12" customHeight="1">
      <c r="A48" s="11" t="s">
        <v>47</v>
      </c>
      <c r="B48" s="111" t="s">
        <v>163</v>
      </c>
      <c r="C48" s="155"/>
      <c r="D48" s="155"/>
      <c r="E48" s="155"/>
      <c r="F48" s="129"/>
    </row>
    <row r="49" spans="1:6" s="110" customFormat="1" ht="12" customHeight="1">
      <c r="A49" s="10" t="s">
        <v>48</v>
      </c>
      <c r="B49" s="112" t="s">
        <v>164</v>
      </c>
      <c r="C49" s="153"/>
      <c r="D49" s="153"/>
      <c r="E49" s="153"/>
      <c r="F49" s="49"/>
    </row>
    <row r="50" spans="1:6" s="110" customFormat="1" ht="12" customHeight="1">
      <c r="A50" s="10" t="s">
        <v>160</v>
      </c>
      <c r="B50" s="112" t="s">
        <v>165</v>
      </c>
      <c r="C50" s="153"/>
      <c r="D50" s="153"/>
      <c r="E50" s="153"/>
      <c r="F50" s="49"/>
    </row>
    <row r="51" spans="1:6" s="110" customFormat="1" ht="12" customHeight="1">
      <c r="A51" s="10" t="s">
        <v>161</v>
      </c>
      <c r="B51" s="112" t="s">
        <v>166</v>
      </c>
      <c r="C51" s="153"/>
      <c r="D51" s="153"/>
      <c r="E51" s="153"/>
      <c r="F51" s="49"/>
    </row>
    <row r="52" spans="1:6" s="110" customFormat="1" ht="12" customHeight="1" thickBot="1">
      <c r="A52" s="12" t="s">
        <v>162</v>
      </c>
      <c r="B52" s="43" t="s">
        <v>167</v>
      </c>
      <c r="C52" s="154"/>
      <c r="D52" s="154"/>
      <c r="E52" s="154"/>
      <c r="F52" s="102"/>
    </row>
    <row r="53" spans="1:6" s="110" customFormat="1" ht="12" customHeight="1" thickBot="1">
      <c r="A53" s="16" t="s">
        <v>89</v>
      </c>
      <c r="B53" s="17" t="s">
        <v>168</v>
      </c>
      <c r="C53" s="148"/>
      <c r="D53" s="148"/>
      <c r="E53" s="148"/>
      <c r="F53" s="45"/>
    </row>
    <row r="54" spans="1:6" s="110" customFormat="1" ht="12" customHeight="1">
      <c r="A54" s="11" t="s">
        <v>49</v>
      </c>
      <c r="B54" s="111" t="s">
        <v>169</v>
      </c>
      <c r="C54" s="149"/>
      <c r="D54" s="149"/>
      <c r="E54" s="149"/>
      <c r="F54" s="47"/>
    </row>
    <row r="55" spans="1:6" s="110" customFormat="1" ht="12" customHeight="1">
      <c r="A55" s="10" t="s">
        <v>50</v>
      </c>
      <c r="B55" s="112" t="s">
        <v>277</v>
      </c>
      <c r="C55" s="150"/>
      <c r="D55" s="150"/>
      <c r="E55" s="150"/>
      <c r="F55" s="46"/>
    </row>
    <row r="56" spans="1:6" s="110" customFormat="1" ht="12" customHeight="1">
      <c r="A56" s="10" t="s">
        <v>172</v>
      </c>
      <c r="B56" s="112" t="s">
        <v>170</v>
      </c>
      <c r="C56" s="150"/>
      <c r="D56" s="150"/>
      <c r="E56" s="150"/>
      <c r="F56" s="46"/>
    </row>
    <row r="57" spans="1:6" s="110" customFormat="1" ht="12" customHeight="1" thickBot="1">
      <c r="A57" s="12" t="s">
        <v>173</v>
      </c>
      <c r="B57" s="43" t="s">
        <v>171</v>
      </c>
      <c r="C57" s="151"/>
      <c r="D57" s="151"/>
      <c r="E57" s="151"/>
      <c r="F57" s="48"/>
    </row>
    <row r="58" spans="1:6" s="110" customFormat="1" ht="12" customHeight="1" thickBot="1">
      <c r="A58" s="16" t="s">
        <v>10</v>
      </c>
      <c r="B58" s="41" t="s">
        <v>174</v>
      </c>
      <c r="C58" s="148"/>
      <c r="D58" s="148"/>
      <c r="E58" s="148"/>
      <c r="F58" s="45"/>
    </row>
    <row r="59" spans="1:6" s="110" customFormat="1" ht="12" customHeight="1">
      <c r="A59" s="11" t="s">
        <v>90</v>
      </c>
      <c r="B59" s="111" t="s">
        <v>176</v>
      </c>
      <c r="C59" s="153"/>
      <c r="D59" s="153"/>
      <c r="E59" s="153"/>
      <c r="F59" s="49"/>
    </row>
    <row r="60" spans="1:6" s="110" customFormat="1" ht="12" customHeight="1">
      <c r="A60" s="10" t="s">
        <v>91</v>
      </c>
      <c r="B60" s="112" t="s">
        <v>278</v>
      </c>
      <c r="C60" s="153"/>
      <c r="D60" s="153"/>
      <c r="E60" s="153"/>
      <c r="F60" s="49"/>
    </row>
    <row r="61" spans="1:6" s="110" customFormat="1" ht="12" customHeight="1">
      <c r="A61" s="10" t="s">
        <v>108</v>
      </c>
      <c r="B61" s="112" t="s">
        <v>177</v>
      </c>
      <c r="C61" s="153"/>
      <c r="D61" s="153"/>
      <c r="E61" s="153"/>
      <c r="F61" s="49"/>
    </row>
    <row r="62" spans="1:6" s="110" customFormat="1" ht="12" customHeight="1" thickBot="1">
      <c r="A62" s="12" t="s">
        <v>175</v>
      </c>
      <c r="B62" s="43" t="s">
        <v>178</v>
      </c>
      <c r="C62" s="153"/>
      <c r="D62" s="153"/>
      <c r="E62" s="153"/>
      <c r="F62" s="49"/>
    </row>
    <row r="63" spans="1:6" s="110" customFormat="1" ht="12" customHeight="1" thickBot="1">
      <c r="A63" s="137" t="s">
        <v>323</v>
      </c>
      <c r="B63" s="17" t="s">
        <v>179</v>
      </c>
      <c r="C63" s="152"/>
      <c r="D63" s="152"/>
      <c r="E63" s="152"/>
      <c r="F63" s="50"/>
    </row>
    <row r="64" spans="1:6" s="110" customFormat="1" ht="12" customHeight="1" thickBot="1">
      <c r="A64" s="131" t="s">
        <v>180</v>
      </c>
      <c r="B64" s="41" t="s">
        <v>181</v>
      </c>
      <c r="C64" s="148"/>
      <c r="D64" s="148"/>
      <c r="E64" s="148"/>
      <c r="F64" s="45"/>
    </row>
    <row r="65" spans="1:6" s="110" customFormat="1" ht="12" customHeight="1">
      <c r="A65" s="11" t="s">
        <v>211</v>
      </c>
      <c r="B65" s="111" t="s">
        <v>182</v>
      </c>
      <c r="C65" s="153"/>
      <c r="D65" s="153"/>
      <c r="E65" s="153"/>
      <c r="F65" s="49"/>
    </row>
    <row r="66" spans="1:6" s="110" customFormat="1" ht="12" customHeight="1">
      <c r="A66" s="10" t="s">
        <v>220</v>
      </c>
      <c r="B66" s="112" t="s">
        <v>183</v>
      </c>
      <c r="C66" s="153"/>
      <c r="D66" s="153"/>
      <c r="E66" s="153"/>
      <c r="F66" s="49"/>
    </row>
    <row r="67" spans="1:6" s="110" customFormat="1" ht="12" customHeight="1" thickBot="1">
      <c r="A67" s="12" t="s">
        <v>221</v>
      </c>
      <c r="B67" s="133" t="s">
        <v>309</v>
      </c>
      <c r="C67" s="153"/>
      <c r="D67" s="153"/>
      <c r="E67" s="153"/>
      <c r="F67" s="49"/>
    </row>
    <row r="68" spans="1:6" s="110" customFormat="1" ht="12" customHeight="1" thickBot="1">
      <c r="A68" s="131" t="s">
        <v>184</v>
      </c>
      <c r="B68" s="41" t="s">
        <v>185</v>
      </c>
      <c r="C68" s="148"/>
      <c r="D68" s="148"/>
      <c r="E68" s="148"/>
      <c r="F68" s="45"/>
    </row>
    <row r="69" spans="1:6" s="110" customFormat="1" ht="12" customHeight="1">
      <c r="A69" s="11" t="s">
        <v>72</v>
      </c>
      <c r="B69" s="111" t="s">
        <v>186</v>
      </c>
      <c r="C69" s="153"/>
      <c r="D69" s="153"/>
      <c r="E69" s="153"/>
      <c r="F69" s="49"/>
    </row>
    <row r="70" spans="1:6" s="110" customFormat="1" ht="12" customHeight="1">
      <c r="A70" s="10" t="s">
        <v>73</v>
      </c>
      <c r="B70" s="112" t="s">
        <v>187</v>
      </c>
      <c r="C70" s="153"/>
      <c r="D70" s="153"/>
      <c r="E70" s="153"/>
      <c r="F70" s="49"/>
    </row>
    <row r="71" spans="1:6" s="110" customFormat="1" ht="12" customHeight="1">
      <c r="A71" s="10" t="s">
        <v>212</v>
      </c>
      <c r="B71" s="112" t="s">
        <v>188</v>
      </c>
      <c r="C71" s="153"/>
      <c r="D71" s="153"/>
      <c r="E71" s="153"/>
      <c r="F71" s="49"/>
    </row>
    <row r="72" spans="1:6" s="110" customFormat="1" ht="12" customHeight="1" thickBot="1">
      <c r="A72" s="12" t="s">
        <v>213</v>
      </c>
      <c r="B72" s="43" t="s">
        <v>189</v>
      </c>
      <c r="C72" s="153"/>
      <c r="D72" s="153"/>
      <c r="E72" s="153"/>
      <c r="F72" s="49"/>
    </row>
    <row r="73" spans="1:6" s="110" customFormat="1" ht="12" customHeight="1" thickBot="1">
      <c r="A73" s="131" t="s">
        <v>190</v>
      </c>
      <c r="B73" s="41" t="s">
        <v>191</v>
      </c>
      <c r="C73" s="148"/>
      <c r="D73" s="148"/>
      <c r="E73" s="148"/>
      <c r="F73" s="45"/>
    </row>
    <row r="74" spans="1:6" s="110" customFormat="1" ht="12" customHeight="1">
      <c r="A74" s="11" t="s">
        <v>214</v>
      </c>
      <c r="B74" s="111" t="s">
        <v>192</v>
      </c>
      <c r="C74" s="153"/>
      <c r="D74" s="153"/>
      <c r="E74" s="153"/>
      <c r="F74" s="49"/>
    </row>
    <row r="75" spans="1:6" s="110" customFormat="1" ht="12" customHeight="1" thickBot="1">
      <c r="A75" s="12" t="s">
        <v>215</v>
      </c>
      <c r="B75" s="43" t="s">
        <v>193</v>
      </c>
      <c r="C75" s="153"/>
      <c r="D75" s="153"/>
      <c r="E75" s="153"/>
      <c r="F75" s="49"/>
    </row>
    <row r="76" spans="1:6" s="110" customFormat="1" ht="12" customHeight="1" thickBot="1">
      <c r="A76" s="131" t="s">
        <v>194</v>
      </c>
      <c r="B76" s="41" t="s">
        <v>195</v>
      </c>
      <c r="C76" s="148"/>
      <c r="D76" s="148"/>
      <c r="E76" s="148"/>
      <c r="F76" s="45"/>
    </row>
    <row r="77" spans="1:6" s="110" customFormat="1" ht="12" customHeight="1">
      <c r="A77" s="11" t="s">
        <v>216</v>
      </c>
      <c r="B77" s="111" t="s">
        <v>196</v>
      </c>
      <c r="C77" s="153"/>
      <c r="D77" s="153"/>
      <c r="E77" s="153"/>
      <c r="F77" s="49"/>
    </row>
    <row r="78" spans="1:6" s="110" customFormat="1" ht="12" customHeight="1">
      <c r="A78" s="10" t="s">
        <v>217</v>
      </c>
      <c r="B78" s="112" t="s">
        <v>197</v>
      </c>
      <c r="C78" s="153"/>
      <c r="D78" s="153"/>
      <c r="E78" s="153"/>
      <c r="F78" s="49"/>
    </row>
    <row r="79" spans="1:6" s="110" customFormat="1" ht="12" customHeight="1" thickBot="1">
      <c r="A79" s="12" t="s">
        <v>218</v>
      </c>
      <c r="B79" s="43" t="s">
        <v>198</v>
      </c>
      <c r="C79" s="153"/>
      <c r="D79" s="153"/>
      <c r="E79" s="153"/>
      <c r="F79" s="49"/>
    </row>
    <row r="80" spans="1:6" s="110" customFormat="1" ht="12" customHeight="1" thickBot="1">
      <c r="A80" s="131" t="s">
        <v>199</v>
      </c>
      <c r="B80" s="41" t="s">
        <v>219</v>
      </c>
      <c r="C80" s="148"/>
      <c r="D80" s="148"/>
      <c r="E80" s="148"/>
      <c r="F80" s="45"/>
    </row>
    <row r="81" spans="1:6" s="110" customFormat="1" ht="12" customHeight="1">
      <c r="A81" s="114" t="s">
        <v>200</v>
      </c>
      <c r="B81" s="111" t="s">
        <v>201</v>
      </c>
      <c r="C81" s="153"/>
      <c r="D81" s="153"/>
      <c r="E81" s="153"/>
      <c r="F81" s="49"/>
    </row>
    <row r="82" spans="1:6" s="110" customFormat="1" ht="12" customHeight="1">
      <c r="A82" s="115" t="s">
        <v>202</v>
      </c>
      <c r="B82" s="112" t="s">
        <v>203</v>
      </c>
      <c r="C82" s="153"/>
      <c r="D82" s="153"/>
      <c r="E82" s="153"/>
      <c r="F82" s="49"/>
    </row>
    <row r="83" spans="1:6" s="110" customFormat="1" ht="12" customHeight="1">
      <c r="A83" s="115" t="s">
        <v>204</v>
      </c>
      <c r="B83" s="112" t="s">
        <v>205</v>
      </c>
      <c r="C83" s="153"/>
      <c r="D83" s="153"/>
      <c r="E83" s="153"/>
      <c r="F83" s="49"/>
    </row>
    <row r="84" spans="1:6" s="110" customFormat="1" ht="12" customHeight="1" thickBot="1">
      <c r="A84" s="116" t="s">
        <v>206</v>
      </c>
      <c r="B84" s="43" t="s">
        <v>207</v>
      </c>
      <c r="C84" s="153"/>
      <c r="D84" s="153"/>
      <c r="E84" s="153"/>
      <c r="F84" s="49"/>
    </row>
    <row r="85" spans="1:6" s="110" customFormat="1" ht="12" customHeight="1" thickBot="1">
      <c r="A85" s="131" t="s">
        <v>208</v>
      </c>
      <c r="B85" s="41" t="s">
        <v>322</v>
      </c>
      <c r="C85" s="156"/>
      <c r="D85" s="156"/>
      <c r="E85" s="156"/>
      <c r="F85" s="130"/>
    </row>
    <row r="86" spans="1:6" s="110" customFormat="1" ht="13.5" customHeight="1" thickBot="1">
      <c r="A86" s="131" t="s">
        <v>210</v>
      </c>
      <c r="B86" s="41" t="s">
        <v>209</v>
      </c>
      <c r="C86" s="156"/>
      <c r="D86" s="156"/>
      <c r="E86" s="156"/>
      <c r="F86" s="130"/>
    </row>
    <row r="87" spans="1:6" s="110" customFormat="1" ht="15.75" customHeight="1" thickBot="1">
      <c r="A87" s="131" t="s">
        <v>222</v>
      </c>
      <c r="B87" s="117" t="s">
        <v>325</v>
      </c>
      <c r="C87" s="152"/>
      <c r="D87" s="152"/>
      <c r="E87" s="152"/>
      <c r="F87" s="50"/>
    </row>
    <row r="88" spans="1:6" s="110" customFormat="1" ht="16.5" customHeight="1" thickBot="1">
      <c r="A88" s="132" t="s">
        <v>324</v>
      </c>
      <c r="B88" s="118" t="s">
        <v>326</v>
      </c>
      <c r="C88" s="152"/>
      <c r="D88" s="152"/>
      <c r="E88" s="152"/>
      <c r="F88" s="50"/>
    </row>
    <row r="89" spans="1:6" s="110" customFormat="1" ht="83.25" customHeight="1">
      <c r="A89" s="1"/>
      <c r="B89" s="2"/>
      <c r="C89" s="51"/>
      <c r="D89" s="51"/>
      <c r="E89" s="51"/>
      <c r="F89" s="51"/>
    </row>
    <row r="90" spans="1:6" ht="16.5" customHeight="1">
      <c r="A90" s="587" t="s">
        <v>31</v>
      </c>
      <c r="B90" s="587"/>
      <c r="C90" s="587"/>
      <c r="D90" s="587"/>
      <c r="E90" s="587"/>
      <c r="F90" s="587"/>
    </row>
    <row r="91" spans="1:6" s="119" customFormat="1" ht="16.5" customHeight="1" thickBot="1">
      <c r="A91" s="590" t="s">
        <v>352</v>
      </c>
      <c r="B91" s="590"/>
      <c r="C91" s="592" t="s">
        <v>356</v>
      </c>
      <c r="D91" s="592"/>
      <c r="E91" s="592"/>
      <c r="F91" s="592"/>
    </row>
    <row r="92" spans="1:6" s="119" customFormat="1" ht="16.5" customHeight="1">
      <c r="A92" s="583" t="s">
        <v>39</v>
      </c>
      <c r="B92" s="585" t="s">
        <v>32</v>
      </c>
      <c r="C92" s="578" t="str">
        <f>C3</f>
        <v>2019. évi</v>
      </c>
      <c r="D92" s="579"/>
      <c r="E92" s="580"/>
      <c r="F92" s="581" t="str">
        <f>+F3</f>
        <v>Teljesítés %-ban</v>
      </c>
    </row>
    <row r="93" spans="1:6" ht="37.5" customHeight="1" thickBot="1">
      <c r="A93" s="584"/>
      <c r="B93" s="586"/>
      <c r="C93" s="178" t="str">
        <f>+C4</f>
        <v>Eredeti előirányzat</v>
      </c>
      <c r="D93" s="179" t="str">
        <f>+D4</f>
        <v>Módosított előirányzat</v>
      </c>
      <c r="E93" s="179" t="str">
        <f>+E4</f>
        <v>Teljesítés </v>
      </c>
      <c r="F93" s="582"/>
    </row>
    <row r="94" spans="1:6" s="109" customFormat="1" ht="12" customHeight="1" thickBot="1">
      <c r="A94" s="21"/>
      <c r="B94" s="22" t="s">
        <v>334</v>
      </c>
      <c r="C94" s="157" t="s">
        <v>335</v>
      </c>
      <c r="D94" s="22" t="s">
        <v>336</v>
      </c>
      <c r="E94" s="22" t="s">
        <v>338</v>
      </c>
      <c r="F94" s="128" t="s">
        <v>337</v>
      </c>
    </row>
    <row r="95" spans="1:6" ht="12" customHeight="1" thickBot="1">
      <c r="A95" s="18" t="s">
        <v>3</v>
      </c>
      <c r="B95" s="20" t="s">
        <v>285</v>
      </c>
      <c r="C95" s="158">
        <f>C96+C97+C98+C99+C100+C113</f>
        <v>0</v>
      </c>
      <c r="D95" s="97">
        <f>D96+D97+D98+D99+D100+D113</f>
        <v>0</v>
      </c>
      <c r="E95" s="97">
        <f>E96+E97+E98+E99+E100+E113</f>
        <v>0</v>
      </c>
      <c r="F95" s="37"/>
    </row>
    <row r="96" spans="1:6" ht="12" customHeight="1">
      <c r="A96" s="13" t="s">
        <v>51</v>
      </c>
      <c r="B96" s="6" t="s">
        <v>33</v>
      </c>
      <c r="C96" s="159"/>
      <c r="D96" s="141"/>
      <c r="E96" s="141"/>
      <c r="F96" s="39"/>
    </row>
    <row r="97" spans="1:6" ht="12" customHeight="1">
      <c r="A97" s="10" t="s">
        <v>52</v>
      </c>
      <c r="B97" s="4" t="s">
        <v>92</v>
      </c>
      <c r="C97" s="150"/>
      <c r="D97" s="99"/>
      <c r="E97" s="99"/>
      <c r="F97" s="38"/>
    </row>
    <row r="98" spans="1:6" ht="12" customHeight="1">
      <c r="A98" s="10" t="s">
        <v>53</v>
      </c>
      <c r="B98" s="4" t="s">
        <v>70</v>
      </c>
      <c r="C98" s="151"/>
      <c r="D98" s="101"/>
      <c r="E98" s="101"/>
      <c r="F98" s="38"/>
    </row>
    <row r="99" spans="1:6" ht="12" customHeight="1">
      <c r="A99" s="10" t="s">
        <v>54</v>
      </c>
      <c r="B99" s="7" t="s">
        <v>93</v>
      </c>
      <c r="C99" s="151"/>
      <c r="D99" s="101"/>
      <c r="E99" s="101"/>
      <c r="F99" s="38"/>
    </row>
    <row r="100" spans="1:6" ht="12" customHeight="1">
      <c r="A100" s="10" t="s">
        <v>62</v>
      </c>
      <c r="B100" s="15" t="s">
        <v>94</v>
      </c>
      <c r="C100" s="151"/>
      <c r="D100" s="101"/>
      <c r="E100" s="101"/>
      <c r="F100" s="38"/>
    </row>
    <row r="101" spans="1:6" ht="12" customHeight="1">
      <c r="A101" s="10" t="s">
        <v>55</v>
      </c>
      <c r="B101" s="4" t="s">
        <v>290</v>
      </c>
      <c r="C101" s="151"/>
      <c r="D101" s="101"/>
      <c r="E101" s="101"/>
      <c r="F101" s="38"/>
    </row>
    <row r="102" spans="1:6" ht="12" customHeight="1">
      <c r="A102" s="10" t="s">
        <v>56</v>
      </c>
      <c r="B102" s="33" t="s">
        <v>289</v>
      </c>
      <c r="C102" s="151"/>
      <c r="D102" s="101"/>
      <c r="E102" s="101"/>
      <c r="F102" s="38"/>
    </row>
    <row r="103" spans="1:6" ht="12" customHeight="1">
      <c r="A103" s="10" t="s">
        <v>63</v>
      </c>
      <c r="B103" s="33" t="s">
        <v>288</v>
      </c>
      <c r="C103" s="151"/>
      <c r="D103" s="101"/>
      <c r="E103" s="101"/>
      <c r="F103" s="38"/>
    </row>
    <row r="104" spans="1:6" ht="12" customHeight="1">
      <c r="A104" s="10" t="s">
        <v>64</v>
      </c>
      <c r="B104" s="31" t="s">
        <v>225</v>
      </c>
      <c r="C104" s="151"/>
      <c r="D104" s="101"/>
      <c r="E104" s="101"/>
      <c r="F104" s="38"/>
    </row>
    <row r="105" spans="1:6" ht="12" customHeight="1">
      <c r="A105" s="10" t="s">
        <v>65</v>
      </c>
      <c r="B105" s="32" t="s">
        <v>226</v>
      </c>
      <c r="C105" s="151"/>
      <c r="D105" s="101"/>
      <c r="E105" s="101"/>
      <c r="F105" s="38"/>
    </row>
    <row r="106" spans="1:6" ht="12" customHeight="1">
      <c r="A106" s="10" t="s">
        <v>66</v>
      </c>
      <c r="B106" s="32" t="s">
        <v>227</v>
      </c>
      <c r="C106" s="151"/>
      <c r="D106" s="101"/>
      <c r="E106" s="101"/>
      <c r="F106" s="38"/>
    </row>
    <row r="107" spans="1:6" ht="12" customHeight="1">
      <c r="A107" s="10" t="s">
        <v>68</v>
      </c>
      <c r="B107" s="31" t="s">
        <v>228</v>
      </c>
      <c r="C107" s="151"/>
      <c r="D107" s="101"/>
      <c r="E107" s="101"/>
      <c r="F107" s="38"/>
    </row>
    <row r="108" spans="1:6" ht="12" customHeight="1">
      <c r="A108" s="10" t="s">
        <v>95</v>
      </c>
      <c r="B108" s="31" t="s">
        <v>229</v>
      </c>
      <c r="C108" s="151"/>
      <c r="D108" s="101"/>
      <c r="E108" s="101"/>
      <c r="F108" s="38"/>
    </row>
    <row r="109" spans="1:6" ht="12" customHeight="1">
      <c r="A109" s="10" t="s">
        <v>223</v>
      </c>
      <c r="B109" s="32" t="s">
        <v>230</v>
      </c>
      <c r="C109" s="151"/>
      <c r="D109" s="101"/>
      <c r="E109" s="101"/>
      <c r="F109" s="38"/>
    </row>
    <row r="110" spans="1:6" ht="12" customHeight="1">
      <c r="A110" s="9" t="s">
        <v>224</v>
      </c>
      <c r="B110" s="33" t="s">
        <v>231</v>
      </c>
      <c r="C110" s="151"/>
      <c r="D110" s="101"/>
      <c r="E110" s="101"/>
      <c r="F110" s="38"/>
    </row>
    <row r="111" spans="1:6" ht="12" customHeight="1">
      <c r="A111" s="10" t="s">
        <v>286</v>
      </c>
      <c r="B111" s="33" t="s">
        <v>232</v>
      </c>
      <c r="C111" s="151"/>
      <c r="D111" s="101"/>
      <c r="E111" s="101"/>
      <c r="F111" s="38"/>
    </row>
    <row r="112" spans="1:6" ht="12" customHeight="1">
      <c r="A112" s="12" t="s">
        <v>287</v>
      </c>
      <c r="B112" s="33" t="s">
        <v>233</v>
      </c>
      <c r="C112" s="151"/>
      <c r="D112" s="101"/>
      <c r="E112" s="101"/>
      <c r="F112" s="38"/>
    </row>
    <row r="113" spans="1:6" ht="12" customHeight="1">
      <c r="A113" s="10" t="s">
        <v>291</v>
      </c>
      <c r="B113" s="7" t="s">
        <v>34</v>
      </c>
      <c r="C113" s="150"/>
      <c r="D113" s="150"/>
      <c r="E113" s="99"/>
      <c r="F113" s="38"/>
    </row>
    <row r="114" spans="1:6" ht="12" customHeight="1">
      <c r="A114" s="10" t="s">
        <v>292</v>
      </c>
      <c r="B114" s="4" t="s">
        <v>294</v>
      </c>
      <c r="C114" s="150"/>
      <c r="D114" s="150"/>
      <c r="E114" s="99"/>
      <c r="F114" s="38"/>
    </row>
    <row r="115" spans="1:6" ht="12" customHeight="1" thickBot="1">
      <c r="A115" s="14" t="s">
        <v>293</v>
      </c>
      <c r="B115" s="136" t="s">
        <v>295</v>
      </c>
      <c r="C115" s="160"/>
      <c r="D115" s="142"/>
      <c r="E115" s="142"/>
      <c r="F115" s="40"/>
    </row>
    <row r="116" spans="1:6" ht="12" customHeight="1" thickBot="1">
      <c r="A116" s="134" t="s">
        <v>4</v>
      </c>
      <c r="B116" s="135" t="s">
        <v>234</v>
      </c>
      <c r="C116" s="161"/>
      <c r="D116" s="143"/>
      <c r="E116" s="143"/>
      <c r="F116" s="45"/>
    </row>
    <row r="117" spans="1:6" ht="12" customHeight="1">
      <c r="A117" s="11" t="s">
        <v>57</v>
      </c>
      <c r="B117" s="4" t="s">
        <v>107</v>
      </c>
      <c r="C117" s="149"/>
      <c r="D117" s="100"/>
      <c r="E117" s="100"/>
      <c r="F117" s="39"/>
    </row>
    <row r="118" spans="1:6" ht="12" customHeight="1">
      <c r="A118" s="11" t="s">
        <v>58</v>
      </c>
      <c r="B118" s="8" t="s">
        <v>238</v>
      </c>
      <c r="C118" s="149"/>
      <c r="D118" s="100"/>
      <c r="E118" s="100"/>
      <c r="F118" s="39"/>
    </row>
    <row r="119" spans="1:6" ht="12" customHeight="1">
      <c r="A119" s="11" t="s">
        <v>59</v>
      </c>
      <c r="B119" s="8" t="s">
        <v>96</v>
      </c>
      <c r="C119" s="150"/>
      <c r="D119" s="99"/>
      <c r="E119" s="99"/>
      <c r="F119" s="38"/>
    </row>
    <row r="120" spans="1:6" ht="12" customHeight="1">
      <c r="A120" s="11" t="s">
        <v>60</v>
      </c>
      <c r="B120" s="8" t="s">
        <v>239</v>
      </c>
      <c r="C120" s="162"/>
      <c r="D120" s="99"/>
      <c r="E120" s="99"/>
      <c r="F120" s="38"/>
    </row>
    <row r="121" spans="1:6" ht="12" customHeight="1">
      <c r="A121" s="11" t="s">
        <v>61</v>
      </c>
      <c r="B121" s="43" t="s">
        <v>109</v>
      </c>
      <c r="C121" s="162"/>
      <c r="D121" s="99"/>
      <c r="E121" s="99"/>
      <c r="F121" s="38"/>
    </row>
    <row r="122" spans="1:6" ht="12" customHeight="1">
      <c r="A122" s="11" t="s">
        <v>67</v>
      </c>
      <c r="B122" s="42" t="s">
        <v>279</v>
      </c>
      <c r="C122" s="162"/>
      <c r="D122" s="99"/>
      <c r="E122" s="99"/>
      <c r="F122" s="38"/>
    </row>
    <row r="123" spans="1:6" ht="12" customHeight="1">
      <c r="A123" s="11" t="s">
        <v>69</v>
      </c>
      <c r="B123" s="107" t="s">
        <v>244</v>
      </c>
      <c r="C123" s="162"/>
      <c r="D123" s="99"/>
      <c r="E123" s="99"/>
      <c r="F123" s="38"/>
    </row>
    <row r="124" spans="1:6" ht="15">
      <c r="A124" s="11" t="s">
        <v>97</v>
      </c>
      <c r="B124" s="32" t="s">
        <v>227</v>
      </c>
      <c r="C124" s="162"/>
      <c r="D124" s="99"/>
      <c r="E124" s="99"/>
      <c r="F124" s="38"/>
    </row>
    <row r="125" spans="1:6" ht="12" customHeight="1">
      <c r="A125" s="11" t="s">
        <v>98</v>
      </c>
      <c r="B125" s="32" t="s">
        <v>243</v>
      </c>
      <c r="C125" s="162"/>
      <c r="D125" s="99"/>
      <c r="E125" s="99"/>
      <c r="F125" s="38"/>
    </row>
    <row r="126" spans="1:6" ht="12" customHeight="1">
      <c r="A126" s="11" t="s">
        <v>99</v>
      </c>
      <c r="B126" s="32" t="s">
        <v>242</v>
      </c>
      <c r="C126" s="162"/>
      <c r="D126" s="99"/>
      <c r="E126" s="99"/>
      <c r="F126" s="38"/>
    </row>
    <row r="127" spans="1:6" ht="12" customHeight="1">
      <c r="A127" s="11" t="s">
        <v>235</v>
      </c>
      <c r="B127" s="32" t="s">
        <v>230</v>
      </c>
      <c r="C127" s="162"/>
      <c r="D127" s="99"/>
      <c r="E127" s="99"/>
      <c r="F127" s="38"/>
    </row>
    <row r="128" spans="1:6" ht="12" customHeight="1">
      <c r="A128" s="11" t="s">
        <v>236</v>
      </c>
      <c r="B128" s="32" t="s">
        <v>241</v>
      </c>
      <c r="C128" s="162"/>
      <c r="D128" s="99"/>
      <c r="E128" s="99"/>
      <c r="F128" s="38"/>
    </row>
    <row r="129" spans="1:6" ht="15.75" thickBot="1">
      <c r="A129" s="9" t="s">
        <v>237</v>
      </c>
      <c r="B129" s="32" t="s">
        <v>240</v>
      </c>
      <c r="C129" s="163"/>
      <c r="D129" s="101"/>
      <c r="E129" s="101"/>
      <c r="F129" s="40"/>
    </row>
    <row r="130" spans="1:6" ht="12" customHeight="1" thickBot="1">
      <c r="A130" s="16" t="s">
        <v>5</v>
      </c>
      <c r="B130" s="29" t="s">
        <v>296</v>
      </c>
      <c r="C130" s="148"/>
      <c r="D130" s="98"/>
      <c r="E130" s="98"/>
      <c r="F130" s="37"/>
    </row>
    <row r="131" spans="1:6" ht="12" customHeight="1" thickBot="1">
      <c r="A131" s="16" t="s">
        <v>6</v>
      </c>
      <c r="B131" s="29" t="s">
        <v>297</v>
      </c>
      <c r="C131" s="148"/>
      <c r="D131" s="98"/>
      <c r="E131" s="98"/>
      <c r="F131" s="37"/>
    </row>
    <row r="132" spans="1:6" ht="12" customHeight="1">
      <c r="A132" s="11" t="s">
        <v>141</v>
      </c>
      <c r="B132" s="8" t="s">
        <v>304</v>
      </c>
      <c r="C132" s="162"/>
      <c r="D132" s="99"/>
      <c r="E132" s="99"/>
      <c r="F132" s="38"/>
    </row>
    <row r="133" spans="1:6" ht="12" customHeight="1">
      <c r="A133" s="11" t="s">
        <v>142</v>
      </c>
      <c r="B133" s="8" t="s">
        <v>305</v>
      </c>
      <c r="C133" s="162"/>
      <c r="D133" s="99"/>
      <c r="E133" s="99"/>
      <c r="F133" s="38"/>
    </row>
    <row r="134" spans="1:6" ht="12" customHeight="1" thickBot="1">
      <c r="A134" s="9" t="s">
        <v>143</v>
      </c>
      <c r="B134" s="8" t="s">
        <v>306</v>
      </c>
      <c r="C134" s="162"/>
      <c r="D134" s="99"/>
      <c r="E134" s="99"/>
      <c r="F134" s="38"/>
    </row>
    <row r="135" spans="1:6" ht="12" customHeight="1" thickBot="1">
      <c r="A135" s="16" t="s">
        <v>7</v>
      </c>
      <c r="B135" s="29" t="s">
        <v>298</v>
      </c>
      <c r="C135" s="148"/>
      <c r="D135" s="98"/>
      <c r="E135" s="98"/>
      <c r="F135" s="37"/>
    </row>
    <row r="136" spans="1:6" ht="12" customHeight="1">
      <c r="A136" s="11" t="s">
        <v>44</v>
      </c>
      <c r="B136" s="5" t="s">
        <v>307</v>
      </c>
      <c r="C136" s="162"/>
      <c r="D136" s="99"/>
      <c r="E136" s="99"/>
      <c r="F136" s="38"/>
    </row>
    <row r="137" spans="1:6" ht="12" customHeight="1">
      <c r="A137" s="11" t="s">
        <v>45</v>
      </c>
      <c r="B137" s="5" t="s">
        <v>299</v>
      </c>
      <c r="C137" s="162"/>
      <c r="D137" s="99"/>
      <c r="E137" s="99"/>
      <c r="F137" s="38"/>
    </row>
    <row r="138" spans="1:6" ht="12" customHeight="1">
      <c r="A138" s="11" t="s">
        <v>46</v>
      </c>
      <c r="B138" s="5" t="s">
        <v>300</v>
      </c>
      <c r="C138" s="162"/>
      <c r="D138" s="99"/>
      <c r="E138" s="99"/>
      <c r="F138" s="38"/>
    </row>
    <row r="139" spans="1:6" ht="12" customHeight="1">
      <c r="A139" s="11" t="s">
        <v>84</v>
      </c>
      <c r="B139" s="5" t="s">
        <v>301</v>
      </c>
      <c r="C139" s="162"/>
      <c r="D139" s="99"/>
      <c r="E139" s="99"/>
      <c r="F139" s="38"/>
    </row>
    <row r="140" spans="1:6" ht="12" customHeight="1">
      <c r="A140" s="11" t="s">
        <v>85</v>
      </c>
      <c r="B140" s="5" t="s">
        <v>302</v>
      </c>
      <c r="C140" s="162"/>
      <c r="D140" s="99"/>
      <c r="E140" s="99"/>
      <c r="F140" s="38"/>
    </row>
    <row r="141" spans="1:6" ht="12" customHeight="1" thickBot="1">
      <c r="A141" s="9" t="s">
        <v>86</v>
      </c>
      <c r="B141" s="5" t="s">
        <v>303</v>
      </c>
      <c r="C141" s="162"/>
      <c r="D141" s="99"/>
      <c r="E141" s="99"/>
      <c r="F141" s="38"/>
    </row>
    <row r="142" spans="1:6" ht="12" customHeight="1" thickBot="1">
      <c r="A142" s="16" t="s">
        <v>8</v>
      </c>
      <c r="B142" s="29" t="s">
        <v>311</v>
      </c>
      <c r="C142" s="152"/>
      <c r="D142" s="103"/>
      <c r="E142" s="103"/>
      <c r="F142" s="127"/>
    </row>
    <row r="143" spans="1:6" ht="12" customHeight="1">
      <c r="A143" s="11" t="s">
        <v>47</v>
      </c>
      <c r="B143" s="5" t="s">
        <v>245</v>
      </c>
      <c r="C143" s="162"/>
      <c r="D143" s="99"/>
      <c r="E143" s="99"/>
      <c r="F143" s="38"/>
    </row>
    <row r="144" spans="1:6" ht="12" customHeight="1">
      <c r="A144" s="11" t="s">
        <v>48</v>
      </c>
      <c r="B144" s="5" t="s">
        <v>246</v>
      </c>
      <c r="C144" s="162"/>
      <c r="D144" s="99"/>
      <c r="E144" s="99"/>
      <c r="F144" s="38"/>
    </row>
    <row r="145" spans="1:6" ht="12" customHeight="1">
      <c r="A145" s="11" t="s">
        <v>160</v>
      </c>
      <c r="B145" s="5" t="s">
        <v>312</v>
      </c>
      <c r="C145" s="162"/>
      <c r="D145" s="99"/>
      <c r="E145" s="99"/>
      <c r="F145" s="38"/>
    </row>
    <row r="146" spans="1:6" ht="12" customHeight="1" thickBot="1">
      <c r="A146" s="9" t="s">
        <v>161</v>
      </c>
      <c r="B146" s="3" t="s">
        <v>265</v>
      </c>
      <c r="C146" s="162"/>
      <c r="D146" s="99"/>
      <c r="E146" s="99"/>
      <c r="F146" s="38"/>
    </row>
    <row r="147" spans="1:6" ht="12" customHeight="1" thickBot="1">
      <c r="A147" s="16" t="s">
        <v>9</v>
      </c>
      <c r="B147" s="29" t="s">
        <v>313</v>
      </c>
      <c r="C147" s="164"/>
      <c r="D147" s="144"/>
      <c r="E147" s="144"/>
      <c r="F147" s="139"/>
    </row>
    <row r="148" spans="1:6" ht="12" customHeight="1">
      <c r="A148" s="11" t="s">
        <v>49</v>
      </c>
      <c r="B148" s="5" t="s">
        <v>308</v>
      </c>
      <c r="C148" s="162"/>
      <c r="D148" s="99"/>
      <c r="E148" s="99"/>
      <c r="F148" s="38"/>
    </row>
    <row r="149" spans="1:6" ht="12" customHeight="1">
      <c r="A149" s="11" t="s">
        <v>50</v>
      </c>
      <c r="B149" s="5" t="s">
        <v>315</v>
      </c>
      <c r="C149" s="162"/>
      <c r="D149" s="99"/>
      <c r="E149" s="99"/>
      <c r="F149" s="38"/>
    </row>
    <row r="150" spans="1:6" ht="12" customHeight="1">
      <c r="A150" s="11" t="s">
        <v>172</v>
      </c>
      <c r="B150" s="5" t="s">
        <v>310</v>
      </c>
      <c r="C150" s="162"/>
      <c r="D150" s="99"/>
      <c r="E150" s="99"/>
      <c r="F150" s="38"/>
    </row>
    <row r="151" spans="1:6" ht="12" customHeight="1">
      <c r="A151" s="11" t="s">
        <v>173</v>
      </c>
      <c r="B151" s="5" t="s">
        <v>316</v>
      </c>
      <c r="C151" s="162"/>
      <c r="D151" s="99"/>
      <c r="E151" s="99"/>
      <c r="F151" s="38"/>
    </row>
    <row r="152" spans="1:6" ht="12" customHeight="1" thickBot="1">
      <c r="A152" s="11" t="s">
        <v>314</v>
      </c>
      <c r="B152" s="5" t="s">
        <v>360</v>
      </c>
      <c r="C152" s="162"/>
      <c r="D152" s="99"/>
      <c r="E152" s="99"/>
      <c r="F152" s="38"/>
    </row>
    <row r="153" spans="1:6" ht="12" customHeight="1" thickBot="1">
      <c r="A153" s="16" t="s">
        <v>10</v>
      </c>
      <c r="B153" s="29" t="s">
        <v>317</v>
      </c>
      <c r="C153" s="165"/>
      <c r="D153" s="145"/>
      <c r="E153" s="145"/>
      <c r="F153" s="140"/>
    </row>
    <row r="154" spans="1:6" ht="12" customHeight="1" thickBot="1">
      <c r="A154" s="16" t="s">
        <v>11</v>
      </c>
      <c r="B154" s="29" t="s">
        <v>318</v>
      </c>
      <c r="C154" s="165"/>
      <c r="D154" s="145"/>
      <c r="E154" s="145"/>
      <c r="F154" s="140"/>
    </row>
    <row r="155" spans="1:10" ht="15" customHeight="1" thickBot="1">
      <c r="A155" s="16" t="s">
        <v>12</v>
      </c>
      <c r="B155" s="29" t="s">
        <v>320</v>
      </c>
      <c r="C155" s="180"/>
      <c r="D155" s="181"/>
      <c r="E155" s="181"/>
      <c r="F155" s="182"/>
      <c r="G155" s="120"/>
      <c r="H155" s="121"/>
      <c r="I155" s="121"/>
      <c r="J155" s="121"/>
    </row>
    <row r="156" spans="1:6" s="110" customFormat="1" ht="12.75" customHeight="1" thickBot="1">
      <c r="A156" s="44" t="s">
        <v>13</v>
      </c>
      <c r="B156" s="91" t="s">
        <v>319</v>
      </c>
      <c r="C156" s="180"/>
      <c r="D156" s="181"/>
      <c r="E156" s="181"/>
      <c r="F156" s="182"/>
    </row>
    <row r="157" ht="7.5" customHeight="1"/>
    <row r="158" spans="1:6" ht="15">
      <c r="A158" s="588" t="s">
        <v>247</v>
      </c>
      <c r="B158" s="588"/>
      <c r="C158" s="588"/>
      <c r="D158" s="588"/>
      <c r="E158" s="588"/>
      <c r="F158" s="588"/>
    </row>
    <row r="159" spans="1:6" ht="15" customHeight="1" thickBot="1">
      <c r="A159" s="589" t="s">
        <v>358</v>
      </c>
      <c r="B159" s="589"/>
      <c r="C159" s="591" t="s">
        <v>357</v>
      </c>
      <c r="D159" s="591"/>
      <c r="E159" s="591"/>
      <c r="F159" s="591"/>
    </row>
    <row r="160" spans="1:6" ht="13.5" customHeight="1" thickBot="1">
      <c r="A160" s="16">
        <v>1</v>
      </c>
      <c r="B160" s="19" t="s">
        <v>321</v>
      </c>
      <c r="C160" s="148">
        <f>+C63-C130</f>
        <v>0</v>
      </c>
      <c r="D160" s="98">
        <f>+D63-D130</f>
        <v>0</v>
      </c>
      <c r="E160" s="98">
        <f>+E63-E130</f>
        <v>0</v>
      </c>
      <c r="F160" s="37"/>
    </row>
    <row r="161" spans="1:6" ht="30.75" thickBot="1">
      <c r="A161" s="16" t="s">
        <v>4</v>
      </c>
      <c r="B161" s="19" t="s">
        <v>327</v>
      </c>
      <c r="C161" s="148">
        <f>+C87-C155</f>
        <v>0</v>
      </c>
      <c r="D161" s="98">
        <f>+D87-D155</f>
        <v>0</v>
      </c>
      <c r="E161" s="98">
        <f>+E87-E155</f>
        <v>0</v>
      </c>
      <c r="F161" s="37"/>
    </row>
  </sheetData>
  <sheetProtection/>
  <mergeCells count="17">
    <mergeCell ref="A1:F1"/>
    <mergeCell ref="A2:B2"/>
    <mergeCell ref="C2:F2"/>
    <mergeCell ref="A3:A4"/>
    <mergeCell ref="B3:B4"/>
    <mergeCell ref="C3:E3"/>
    <mergeCell ref="F3:F4"/>
    <mergeCell ref="A158:F158"/>
    <mergeCell ref="A159:B159"/>
    <mergeCell ref="C159:F159"/>
    <mergeCell ref="A90:F90"/>
    <mergeCell ref="A91:B91"/>
    <mergeCell ref="C91:F91"/>
    <mergeCell ref="A92:A93"/>
    <mergeCell ref="B92:B93"/>
    <mergeCell ref="C92:E92"/>
    <mergeCell ref="F92:F93"/>
  </mergeCells>
  <printOptions horizontalCentered="1"/>
  <pageMargins left="0.3937007874015748" right="0.3937007874015748" top="0.8267716535433072" bottom="0.8661417322834646" header="0.2755905511811024" footer="0.5905511811023623"/>
  <pageSetup fitToHeight="2" horizontalDpi="600" verticalDpi="600" orientation="portrait" paperSize="9" scale="75" r:id="rId1"/>
  <headerFooter alignWithMargins="0">
    <oddHeader>&amp;C&amp;"Times New Roman CE,Félkövér"&amp;12BONYHÁDVARASD KÖZSÉGI ÖNKORMÁNYZAT
2019. ÉVI KÖLTSÉGVETÉS ÁLLAMIGAZGATÁSI FELADATAI TELJESÍTÉSÉNEK MÉRLEGE&amp;10
&amp;R&amp;"Times New Roman CE,Félkövér dőlt"&amp;11 1. melléklet a .../2020. V.....) önkormányzati rendelethez</oddHeader>
  </headerFooter>
  <rowBreaks count="2" manualBreakCount="2">
    <brk id="63" max="5" man="1"/>
    <brk id="8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C19">
      <selection activeCell="D20" sqref="D20:E20"/>
    </sheetView>
  </sheetViews>
  <sheetFormatPr defaultColWidth="9.375" defaultRowHeight="12.75"/>
  <cols>
    <col min="1" max="1" width="6.75390625" style="24" customWidth="1"/>
    <col min="2" max="2" width="55.125" style="34" customWidth="1"/>
    <col min="3" max="5" width="16.375" style="24" customWidth="1"/>
    <col min="6" max="6" width="53.375" style="24" customWidth="1"/>
    <col min="7" max="7" width="16.625" style="24" customWidth="1"/>
    <col min="8" max="9" width="16.375" style="24" customWidth="1"/>
    <col min="10" max="10" width="4.75390625" style="24" customWidth="1"/>
    <col min="11" max="16384" width="9.375" style="24" customWidth="1"/>
  </cols>
  <sheetData>
    <row r="1" spans="2:10" ht="39.75" customHeight="1">
      <c r="B1" s="59" t="s">
        <v>76</v>
      </c>
      <c r="C1" s="60"/>
      <c r="D1" s="60"/>
      <c r="E1" s="60"/>
      <c r="F1" s="60"/>
      <c r="G1" s="60"/>
      <c r="H1" s="60"/>
      <c r="I1" s="60"/>
      <c r="J1" s="595"/>
    </row>
    <row r="2" spans="7:10" ht="14.25" thickBot="1">
      <c r="G2" s="597" t="s">
        <v>359</v>
      </c>
      <c r="H2" s="597"/>
      <c r="I2" s="597"/>
      <c r="J2" s="595"/>
    </row>
    <row r="3" spans="1:10" ht="18" customHeight="1" thickBot="1">
      <c r="A3" s="593" t="s">
        <v>39</v>
      </c>
      <c r="B3" s="61" t="s">
        <v>35</v>
      </c>
      <c r="C3" s="62"/>
      <c r="D3" s="62"/>
      <c r="E3" s="62"/>
      <c r="F3" s="61" t="s">
        <v>36</v>
      </c>
      <c r="G3" s="63"/>
      <c r="H3" s="63"/>
      <c r="I3" s="63"/>
      <c r="J3" s="595"/>
    </row>
    <row r="4" spans="1:10" s="64" customFormat="1" ht="35.25" customHeight="1" thickBot="1">
      <c r="A4" s="594"/>
      <c r="B4" s="35" t="s">
        <v>37</v>
      </c>
      <c r="C4" s="36" t="str">
        <f>+'1.mell. összesen'!C4</f>
        <v>Eredeti előirányzat</v>
      </c>
      <c r="D4" s="36" t="str">
        <f>+'1.mell. összesen'!D4</f>
        <v>Módosított előirányzat</v>
      </c>
      <c r="E4" s="36" t="str">
        <f>+'1.mell. összesen'!E4</f>
        <v>Teljesítés </v>
      </c>
      <c r="F4" s="35" t="s">
        <v>37</v>
      </c>
      <c r="G4" s="36" t="str">
        <f>+'1.mell. összesen'!C93</f>
        <v>Eredeti előirányzat</v>
      </c>
      <c r="H4" s="36" t="str">
        <f>+'1.mell. összesen'!D93</f>
        <v>Módosított előirányzat</v>
      </c>
      <c r="I4" s="177" t="str">
        <f>+'1.mell. összesen'!E93</f>
        <v>Teljesítés </v>
      </c>
      <c r="J4" s="595"/>
    </row>
    <row r="5" spans="1:10" s="68" customFormat="1" ht="12" customHeight="1" thickBot="1">
      <c r="A5" s="65"/>
      <c r="B5" s="66" t="s">
        <v>334</v>
      </c>
      <c r="C5" s="67" t="s">
        <v>335</v>
      </c>
      <c r="D5" s="67" t="s">
        <v>336</v>
      </c>
      <c r="E5" s="67" t="s">
        <v>338</v>
      </c>
      <c r="F5" s="66" t="s">
        <v>337</v>
      </c>
      <c r="G5" s="173" t="s">
        <v>339</v>
      </c>
      <c r="H5" s="67" t="s">
        <v>340</v>
      </c>
      <c r="I5" s="342" t="s">
        <v>341</v>
      </c>
      <c r="J5" s="595"/>
    </row>
    <row r="6" spans="1:10" ht="12.75" customHeight="1">
      <c r="A6" s="69" t="s">
        <v>3</v>
      </c>
      <c r="B6" s="70" t="s">
        <v>248</v>
      </c>
      <c r="C6" s="52">
        <f>SUM('1.mell. összesen'!C6)</f>
        <v>16682452</v>
      </c>
      <c r="D6" s="52">
        <f>SUM('1.mell. összesen'!D6)</f>
        <v>20505003</v>
      </c>
      <c r="E6" s="52">
        <f>SUM('1.mell. összesen'!E6)</f>
        <v>20505003</v>
      </c>
      <c r="F6" s="70" t="s">
        <v>38</v>
      </c>
      <c r="G6" s="166">
        <f>SUM('1.mell. összesen'!C96)</f>
        <v>16232168</v>
      </c>
      <c r="H6" s="166">
        <f>SUM('1.mell. összesen'!D96)</f>
        <v>16834051</v>
      </c>
      <c r="I6" s="90">
        <f>SUM('1.mell. összesen'!E96)</f>
        <v>15567461</v>
      </c>
      <c r="J6" s="595"/>
    </row>
    <row r="7" spans="1:10" ht="12.75" customHeight="1">
      <c r="A7" s="71" t="s">
        <v>4</v>
      </c>
      <c r="B7" s="72" t="s">
        <v>249</v>
      </c>
      <c r="C7" s="53">
        <f>'1.mell. összesen'!C13</f>
        <v>3650000</v>
      </c>
      <c r="D7" s="53">
        <f>'1.mell. összesen'!D13</f>
        <v>3665000</v>
      </c>
      <c r="E7" s="53">
        <f>'1.mell. összesen'!E13</f>
        <v>6192474</v>
      </c>
      <c r="F7" s="72" t="s">
        <v>92</v>
      </c>
      <c r="G7" s="166">
        <f>SUM('1.mell. összesen'!C97)</f>
        <v>2513011</v>
      </c>
      <c r="H7" s="166">
        <f>SUM('1.mell. összesen'!D97)</f>
        <v>2561488</v>
      </c>
      <c r="I7" s="343">
        <f>SUM('1.mell. összesen'!E97)</f>
        <v>2537636</v>
      </c>
      <c r="J7" s="595"/>
    </row>
    <row r="8" spans="1:10" ht="12.75" customHeight="1">
      <c r="A8" s="71" t="s">
        <v>5</v>
      </c>
      <c r="B8" s="72" t="s">
        <v>269</v>
      </c>
      <c r="C8" s="53"/>
      <c r="D8" s="53"/>
      <c r="E8" s="53"/>
      <c r="F8" s="72" t="s">
        <v>112</v>
      </c>
      <c r="G8" s="166">
        <f>SUM('1.mell. összesen'!C98)</f>
        <v>11615000</v>
      </c>
      <c r="H8" s="166">
        <f>SUM('1.mell. összesen'!D98)</f>
        <v>15857273</v>
      </c>
      <c r="I8" s="343">
        <f>SUM('1.mell. összesen'!E98)</f>
        <v>14034821</v>
      </c>
      <c r="J8" s="595"/>
    </row>
    <row r="9" spans="1:10" ht="12.75" customHeight="1">
      <c r="A9" s="71" t="s">
        <v>6</v>
      </c>
      <c r="B9" s="72" t="s">
        <v>83</v>
      </c>
      <c r="C9" s="53">
        <f>'1.mell. összesen'!C27</f>
        <v>6640000</v>
      </c>
      <c r="D9" s="53">
        <f>'1.mell. összesen'!D27</f>
        <v>7163565</v>
      </c>
      <c r="E9" s="53">
        <f>'1.mell. összesen'!E27</f>
        <v>8077553</v>
      </c>
      <c r="F9" s="72" t="s">
        <v>93</v>
      </c>
      <c r="G9" s="166">
        <f>SUM('1.mell. összesen'!C99)</f>
        <v>2599000</v>
      </c>
      <c r="H9" s="166">
        <f>SUM('1.mell. összesen'!D99)</f>
        <v>2599000</v>
      </c>
      <c r="I9" s="343">
        <f>SUM('1.mell. összesen'!E99)</f>
        <v>1857000</v>
      </c>
      <c r="J9" s="595"/>
    </row>
    <row r="10" spans="1:10" ht="12.75" customHeight="1">
      <c r="A10" s="71" t="s">
        <v>7</v>
      </c>
      <c r="B10" s="73" t="s">
        <v>272</v>
      </c>
      <c r="C10" s="53">
        <f>'1.mell. összesen'!C35</f>
        <v>3820000</v>
      </c>
      <c r="D10" s="53">
        <f>'1.mell. összesen'!D35</f>
        <v>4374817</v>
      </c>
      <c r="E10" s="53">
        <f>'1.mell. összesen'!E35</f>
        <v>4454713</v>
      </c>
      <c r="F10" s="72" t="s">
        <v>94</v>
      </c>
      <c r="G10" s="166">
        <f>SUM('1.mell. összesen'!C100)</f>
        <v>322760</v>
      </c>
      <c r="H10" s="166">
        <f>SUM('1.mell. összesen'!D100)</f>
        <v>893560</v>
      </c>
      <c r="I10" s="343">
        <f>SUM('1.mell. összesen'!E100)</f>
        <v>873560</v>
      </c>
      <c r="J10" s="595"/>
    </row>
    <row r="11" spans="1:10" ht="12.75" customHeight="1">
      <c r="A11" s="71" t="s">
        <v>8</v>
      </c>
      <c r="B11" s="72" t="s">
        <v>250</v>
      </c>
      <c r="C11" s="54"/>
      <c r="D11" s="54"/>
      <c r="E11" s="54"/>
      <c r="F11" s="72" t="s">
        <v>34</v>
      </c>
      <c r="G11" s="54">
        <f>SUM('1.mell. összesen'!C113)</f>
        <v>5680068</v>
      </c>
      <c r="H11" s="54">
        <f>'1.mell. összesen'!D114</f>
        <v>2666215</v>
      </c>
      <c r="I11" s="58">
        <f>SUM('1.mell. összesen'!E113)</f>
        <v>0</v>
      </c>
      <c r="J11" s="595"/>
    </row>
    <row r="12" spans="1:10" ht="12.75" customHeight="1">
      <c r="A12" s="71" t="s">
        <v>9</v>
      </c>
      <c r="B12" s="72" t="s">
        <v>328</v>
      </c>
      <c r="C12" s="53"/>
      <c r="D12" s="53"/>
      <c r="E12" s="53"/>
      <c r="F12" s="23"/>
      <c r="G12" s="54"/>
      <c r="H12" s="53"/>
      <c r="I12" s="58"/>
      <c r="J12" s="595"/>
    </row>
    <row r="13" spans="1:10" ht="12.75" customHeight="1">
      <c r="A13" s="71" t="s">
        <v>10</v>
      </c>
      <c r="B13" s="23"/>
      <c r="C13" s="53"/>
      <c r="D13" s="53"/>
      <c r="E13" s="53"/>
      <c r="F13" s="23"/>
      <c r="G13" s="54"/>
      <c r="H13" s="53"/>
      <c r="I13" s="58"/>
      <c r="J13" s="595"/>
    </row>
    <row r="14" spans="1:10" ht="12.75" customHeight="1">
      <c r="A14" s="71" t="s">
        <v>11</v>
      </c>
      <c r="B14" s="122"/>
      <c r="C14" s="54"/>
      <c r="D14" s="54"/>
      <c r="E14" s="54"/>
      <c r="F14" s="23"/>
      <c r="G14" s="54"/>
      <c r="H14" s="53"/>
      <c r="I14" s="58"/>
      <c r="J14" s="595"/>
    </row>
    <row r="15" spans="1:10" ht="12.75" customHeight="1">
      <c r="A15" s="71" t="s">
        <v>12</v>
      </c>
      <c r="B15" s="23"/>
      <c r="C15" s="53"/>
      <c r="D15" s="53"/>
      <c r="E15" s="53"/>
      <c r="F15" s="23"/>
      <c r="G15" s="54"/>
      <c r="H15" s="53"/>
      <c r="I15" s="58"/>
      <c r="J15" s="595"/>
    </row>
    <row r="16" spans="1:10" ht="12.75" customHeight="1">
      <c r="A16" s="71" t="s">
        <v>13</v>
      </c>
      <c r="B16" s="23"/>
      <c r="C16" s="53"/>
      <c r="D16" s="53"/>
      <c r="E16" s="53"/>
      <c r="F16" s="23"/>
      <c r="G16" s="54"/>
      <c r="H16" s="53"/>
      <c r="I16" s="58"/>
      <c r="J16" s="595"/>
    </row>
    <row r="17" spans="1:10" ht="12.75" customHeight="1" thickBot="1">
      <c r="A17" s="71" t="s">
        <v>14</v>
      </c>
      <c r="B17" s="25"/>
      <c r="C17" s="55"/>
      <c r="D17" s="55"/>
      <c r="E17" s="55"/>
      <c r="F17" s="23"/>
      <c r="G17" s="167"/>
      <c r="H17" s="55"/>
      <c r="I17" s="344"/>
      <c r="J17" s="595"/>
    </row>
    <row r="18" spans="1:10" ht="15.75" customHeight="1" thickBot="1">
      <c r="A18" s="74" t="s">
        <v>15</v>
      </c>
      <c r="B18" s="30" t="s">
        <v>329</v>
      </c>
      <c r="C18" s="56">
        <f>SUM(C6:C17)</f>
        <v>30792452</v>
      </c>
      <c r="D18" s="56">
        <f>SUM(D6:D17)</f>
        <v>35708385</v>
      </c>
      <c r="E18" s="56">
        <f>SUM(E6:E17)</f>
        <v>39229743</v>
      </c>
      <c r="F18" s="30" t="s">
        <v>256</v>
      </c>
      <c r="G18" s="168">
        <f>SUM(G6:G17)</f>
        <v>38962007</v>
      </c>
      <c r="H18" s="56">
        <f>SUM(H6:H17)</f>
        <v>41411587</v>
      </c>
      <c r="I18" s="345">
        <f>SUM(I6:I17)</f>
        <v>34870478</v>
      </c>
      <c r="J18" s="595"/>
    </row>
    <row r="19" spans="1:10" ht="12.75" customHeight="1">
      <c r="A19" s="75" t="s">
        <v>16</v>
      </c>
      <c r="B19" s="76" t="s">
        <v>253</v>
      </c>
      <c r="C19" s="138">
        <f>+C20+C21+C22+C23</f>
        <v>8836853</v>
      </c>
      <c r="D19" s="138">
        <f>+D20+D21+D22+D23</f>
        <v>7558831</v>
      </c>
      <c r="E19" s="138">
        <f>+E20+E21+E22+E23</f>
        <v>7558831</v>
      </c>
      <c r="F19" s="77" t="s">
        <v>100</v>
      </c>
      <c r="G19" s="169"/>
      <c r="H19" s="57"/>
      <c r="I19" s="346"/>
      <c r="J19" s="595"/>
    </row>
    <row r="20" spans="1:10" ht="12.75" customHeight="1">
      <c r="A20" s="78" t="s">
        <v>17</v>
      </c>
      <c r="B20" s="77" t="s">
        <v>105</v>
      </c>
      <c r="C20" s="26">
        <v>8836853</v>
      </c>
      <c r="D20" s="26">
        <v>6370500</v>
      </c>
      <c r="E20" s="26">
        <v>6370500</v>
      </c>
      <c r="F20" s="77" t="s">
        <v>255</v>
      </c>
      <c r="G20" s="170"/>
      <c r="H20" s="26"/>
      <c r="I20" s="27"/>
      <c r="J20" s="595"/>
    </row>
    <row r="21" spans="1:10" ht="12.75" customHeight="1">
      <c r="A21" s="78" t="s">
        <v>18</v>
      </c>
      <c r="B21" s="77" t="s">
        <v>106</v>
      </c>
      <c r="C21" s="26"/>
      <c r="D21" s="26"/>
      <c r="E21" s="26"/>
      <c r="F21" s="77" t="s">
        <v>74</v>
      </c>
      <c r="G21" s="170"/>
      <c r="H21" s="26"/>
      <c r="I21" s="27"/>
      <c r="J21" s="595"/>
    </row>
    <row r="22" spans="1:10" ht="12.75" customHeight="1">
      <c r="A22" s="78" t="s">
        <v>19</v>
      </c>
      <c r="B22" s="77" t="s">
        <v>110</v>
      </c>
      <c r="C22" s="26"/>
      <c r="D22" s="26"/>
      <c r="E22" s="26"/>
      <c r="F22" s="77" t="s">
        <v>75</v>
      </c>
      <c r="G22" s="170"/>
      <c r="H22" s="26"/>
      <c r="I22" s="27"/>
      <c r="J22" s="595"/>
    </row>
    <row r="23" spans="1:10" ht="12.75" customHeight="1">
      <c r="A23" s="78" t="s">
        <v>20</v>
      </c>
      <c r="B23" s="77" t="s">
        <v>111</v>
      </c>
      <c r="C23" s="26"/>
      <c r="D23" s="26">
        <f>'1.mell. összesen'!D77</f>
        <v>1188331</v>
      </c>
      <c r="E23" s="26">
        <f>'1.mell. összesen'!E77</f>
        <v>1188331</v>
      </c>
      <c r="F23" s="76" t="s">
        <v>113</v>
      </c>
      <c r="G23" s="170"/>
      <c r="H23" s="26"/>
      <c r="I23" s="27"/>
      <c r="J23" s="595"/>
    </row>
    <row r="24" spans="1:10" ht="12.75" customHeight="1">
      <c r="A24" s="78" t="s">
        <v>21</v>
      </c>
      <c r="B24" s="77" t="s">
        <v>254</v>
      </c>
      <c r="C24" s="79">
        <f>+C25+C26</f>
        <v>0</v>
      </c>
      <c r="D24" s="79">
        <f>+D25+D26</f>
        <v>0</v>
      </c>
      <c r="E24" s="79">
        <f>+E25+E26</f>
        <v>0</v>
      </c>
      <c r="F24" s="77" t="s">
        <v>101</v>
      </c>
      <c r="G24" s="170"/>
      <c r="H24" s="26"/>
      <c r="I24" s="27"/>
      <c r="J24" s="595"/>
    </row>
    <row r="25" spans="1:10" ht="12.75" customHeight="1">
      <c r="A25" s="75" t="s">
        <v>22</v>
      </c>
      <c r="B25" s="76" t="s">
        <v>251</v>
      </c>
      <c r="C25" s="57"/>
      <c r="D25" s="57"/>
      <c r="E25" s="57"/>
      <c r="F25" s="70" t="s">
        <v>246</v>
      </c>
      <c r="G25" s="169">
        <f>SUM('1.mell. összesen'!C144)</f>
        <v>667298</v>
      </c>
      <c r="H25" s="169">
        <f>SUM('1.mell. összesen'!D144)</f>
        <v>1855629</v>
      </c>
      <c r="I25" s="346">
        <f>SUM('1.mell. összesen'!E144)</f>
        <v>970605</v>
      </c>
      <c r="J25" s="595"/>
    </row>
    <row r="26" spans="1:10" ht="12.75" customHeight="1">
      <c r="A26" s="78" t="s">
        <v>23</v>
      </c>
      <c r="B26" s="77" t="s">
        <v>252</v>
      </c>
      <c r="C26" s="26"/>
      <c r="D26" s="26"/>
      <c r="E26" s="26"/>
      <c r="F26" s="70" t="s">
        <v>312</v>
      </c>
      <c r="G26" s="170"/>
      <c r="H26" s="26"/>
      <c r="I26" s="27"/>
      <c r="J26" s="595"/>
    </row>
    <row r="27" spans="1:10" ht="12.75" customHeight="1">
      <c r="A27" s="71" t="s">
        <v>24</v>
      </c>
      <c r="B27" s="77" t="s">
        <v>322</v>
      </c>
      <c r="C27" s="26"/>
      <c r="D27" s="26"/>
      <c r="E27" s="26"/>
      <c r="F27" s="72" t="s">
        <v>317</v>
      </c>
      <c r="G27" s="170"/>
      <c r="H27" s="26"/>
      <c r="I27" s="27"/>
      <c r="J27" s="595"/>
    </row>
    <row r="28" spans="1:10" ht="12.75" customHeight="1" thickBot="1">
      <c r="A28" s="94" t="s">
        <v>25</v>
      </c>
      <c r="B28" s="76" t="s">
        <v>209</v>
      </c>
      <c r="C28" s="57"/>
      <c r="D28" s="57"/>
      <c r="E28" s="57"/>
      <c r="F28" s="72" t="s">
        <v>318</v>
      </c>
      <c r="G28" s="169"/>
      <c r="H28" s="57"/>
      <c r="I28" s="346"/>
      <c r="J28" s="595"/>
    </row>
    <row r="29" spans="1:10" ht="15.75" customHeight="1" thickBot="1">
      <c r="A29" s="74" t="s">
        <v>26</v>
      </c>
      <c r="B29" s="30" t="s">
        <v>330</v>
      </c>
      <c r="C29" s="168">
        <f>+C19+C24+C27+C28</f>
        <v>8836853</v>
      </c>
      <c r="D29" s="56">
        <f>+D19+D24+D27+D28</f>
        <v>7558831</v>
      </c>
      <c r="E29" s="56">
        <f>+E19+E24+E27+E28</f>
        <v>7558831</v>
      </c>
      <c r="F29" s="30" t="s">
        <v>332</v>
      </c>
      <c r="G29" s="168">
        <f>SUM(G19:G28)</f>
        <v>667298</v>
      </c>
      <c r="H29" s="56">
        <f>SUM(H19:H28)</f>
        <v>1855629</v>
      </c>
      <c r="I29" s="345">
        <f>SUM(I19:I28)</f>
        <v>970605</v>
      </c>
      <c r="J29" s="595"/>
    </row>
    <row r="30" spans="1:10" ht="13.5" thickBot="1">
      <c r="A30" s="74" t="s">
        <v>27</v>
      </c>
      <c r="B30" s="80" t="s">
        <v>331</v>
      </c>
      <c r="C30" s="171">
        <f>+C18+C29</f>
        <v>39629305</v>
      </c>
      <c r="D30" s="172">
        <f>+D18+D29</f>
        <v>43267216</v>
      </c>
      <c r="E30" s="172">
        <f>+E18+E29</f>
        <v>46788574</v>
      </c>
      <c r="F30" s="80" t="s">
        <v>333</v>
      </c>
      <c r="G30" s="171">
        <f>+G18+G29</f>
        <v>39629305</v>
      </c>
      <c r="H30" s="172">
        <f>+H18+H29</f>
        <v>43267216</v>
      </c>
      <c r="I30" s="347">
        <f>+I18+I29</f>
        <v>35841083</v>
      </c>
      <c r="J30" s="595"/>
    </row>
    <row r="31" spans="1:10" ht="13.5" thickBot="1">
      <c r="A31" s="74" t="s">
        <v>28</v>
      </c>
      <c r="B31" s="80" t="s">
        <v>78</v>
      </c>
      <c r="C31" s="171">
        <f>IF(C18-G18&lt;0,G18-C18,"-")</f>
        <v>8169555</v>
      </c>
      <c r="D31" s="172">
        <f>IF(D18-H18&lt;0,H18-D18,"-")</f>
        <v>5703202</v>
      </c>
      <c r="E31" s="172" t="str">
        <f>IF(E18-I18&lt;0,I18-E18,"-")</f>
        <v>-</v>
      </c>
      <c r="F31" s="80" t="s">
        <v>79</v>
      </c>
      <c r="G31" s="171" t="str">
        <f>IF(C18-G18&gt;0,C18-G18,"-")</f>
        <v>-</v>
      </c>
      <c r="H31" s="172" t="str">
        <f>IF(D18-H18&gt;0,D18-H18,"-")</f>
        <v>-</v>
      </c>
      <c r="I31" s="347">
        <f>IF(E18-I18&gt;0,E18-I18,"-")</f>
        <v>4359265</v>
      </c>
      <c r="J31" s="595"/>
    </row>
    <row r="32" spans="1:10" ht="13.5" thickBot="1">
      <c r="A32" s="74" t="s">
        <v>29</v>
      </c>
      <c r="B32" s="80" t="s">
        <v>114</v>
      </c>
      <c r="C32" s="171" t="str">
        <f>IF(C18+C29-G30&lt;0,G30-(C18+C29),"-")</f>
        <v>-</v>
      </c>
      <c r="D32" s="172" t="str">
        <f>IF(D18+D29-H30&lt;0,H30-(D18+D29),"-")</f>
        <v>-</v>
      </c>
      <c r="E32" s="172" t="str">
        <f>IF(E18+E29-I30&lt;0,I30-(E18+E29),"-")</f>
        <v>-</v>
      </c>
      <c r="F32" s="80" t="s">
        <v>115</v>
      </c>
      <c r="G32" s="171" t="str">
        <f>IF(C18+C29-G30&gt;0,C18+C29-G30,"-")</f>
        <v>-</v>
      </c>
      <c r="H32" s="172" t="str">
        <f>IF(D18+D29-H30&gt;0,D18+D29-H30,"-")</f>
        <v>-</v>
      </c>
      <c r="I32" s="347">
        <f>IF(E18+E29-I30&gt;0,E18+E29-I30,"-")</f>
        <v>10947491</v>
      </c>
      <c r="J32" s="595"/>
    </row>
    <row r="33" spans="2:6" ht="17.25">
      <c r="B33" s="596"/>
      <c r="C33" s="596"/>
      <c r="D33" s="596"/>
      <c r="E33" s="596"/>
      <c r="F33" s="596"/>
    </row>
  </sheetData>
  <sheetProtection/>
  <mergeCells count="4">
    <mergeCell ref="A3:A4"/>
    <mergeCell ref="J1:J32"/>
    <mergeCell ref="B33:F33"/>
    <mergeCell ref="G2:I2"/>
  </mergeCells>
  <printOptions horizontalCentered="1"/>
  <pageMargins left="0.31496062992125984" right="0.4724409448818898" top="0.7086614173228347" bottom="0.5118110236220472" header="0.4330708661417323" footer="0.2755905511811024"/>
  <pageSetup horizontalDpi="600" verticalDpi="600" orientation="landscape" paperSize="9" scale="70" r:id="rId1"/>
  <headerFooter alignWithMargins="0">
    <oddHeader>&amp;R&amp;"Times New Roman CE,Félkövér dőlt"&amp;11 2. melléklet a .../2020. V.....)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SheetLayoutView="115" workbookViewId="0" topLeftCell="A7">
      <selection activeCell="D19" sqref="D19:E19"/>
    </sheetView>
  </sheetViews>
  <sheetFormatPr defaultColWidth="9.375" defaultRowHeight="12.75"/>
  <cols>
    <col min="1" max="1" width="6.75390625" style="24" customWidth="1"/>
    <col min="2" max="2" width="55.125" style="34" customWidth="1"/>
    <col min="3" max="5" width="16.375" style="24" customWidth="1"/>
    <col min="6" max="6" width="55.125" style="24" customWidth="1"/>
    <col min="7" max="9" width="16.375" style="24" customWidth="1"/>
    <col min="10" max="16384" width="9.375" style="24" customWidth="1"/>
  </cols>
  <sheetData>
    <row r="1" spans="2:9" ht="31.5" customHeight="1">
      <c r="B1" s="59" t="s">
        <v>77</v>
      </c>
      <c r="C1" s="60"/>
      <c r="D1" s="60"/>
      <c r="E1" s="60"/>
      <c r="F1" s="60"/>
      <c r="G1" s="60"/>
      <c r="H1" s="60"/>
      <c r="I1" s="60"/>
    </row>
    <row r="2" spans="7:9" ht="14.25" thickBot="1">
      <c r="G2" s="597" t="s">
        <v>359</v>
      </c>
      <c r="H2" s="597"/>
      <c r="I2" s="597"/>
    </row>
    <row r="3" spans="1:9" ht="13.5" thickBot="1">
      <c r="A3" s="598" t="s">
        <v>39</v>
      </c>
      <c r="B3" s="61" t="s">
        <v>35</v>
      </c>
      <c r="C3" s="62"/>
      <c r="D3" s="62"/>
      <c r="E3" s="62"/>
      <c r="F3" s="61" t="s">
        <v>36</v>
      </c>
      <c r="G3" s="63"/>
      <c r="H3" s="63"/>
      <c r="I3" s="63"/>
    </row>
    <row r="4" spans="1:9" s="64" customFormat="1" ht="23.25" thickBot="1">
      <c r="A4" s="599"/>
      <c r="B4" s="35" t="s">
        <v>37</v>
      </c>
      <c r="C4" s="36" t="str">
        <f>+'2.mell. működési'!C4</f>
        <v>Eredeti előirányzat</v>
      </c>
      <c r="D4" s="36" t="str">
        <f>+'2.mell. működési'!D4</f>
        <v>Módosított előirányzat</v>
      </c>
      <c r="E4" s="36" t="str">
        <f>+'2.mell. működési'!E4</f>
        <v>Teljesítés </v>
      </c>
      <c r="F4" s="35" t="s">
        <v>37</v>
      </c>
      <c r="G4" s="36" t="str">
        <f>+'2.mell. működési'!C4</f>
        <v>Eredeti előirányzat</v>
      </c>
      <c r="H4" s="36" t="str">
        <f>+'2.mell. működési'!D4</f>
        <v>Módosított előirányzat</v>
      </c>
      <c r="I4" s="177" t="str">
        <f>+'2.mell. működési'!E4</f>
        <v>Teljesítés </v>
      </c>
    </row>
    <row r="5" spans="1:9" s="64" customFormat="1" ht="13.5" thickBot="1">
      <c r="A5" s="65"/>
      <c r="B5" s="66" t="s">
        <v>334</v>
      </c>
      <c r="C5" s="67" t="s">
        <v>335</v>
      </c>
      <c r="D5" s="67" t="s">
        <v>336</v>
      </c>
      <c r="E5" s="67" t="s">
        <v>338</v>
      </c>
      <c r="F5" s="66" t="s">
        <v>337</v>
      </c>
      <c r="G5" s="173" t="s">
        <v>339</v>
      </c>
      <c r="H5" s="67" t="s">
        <v>340</v>
      </c>
      <c r="I5" s="342" t="s">
        <v>341</v>
      </c>
    </row>
    <row r="6" spans="1:9" ht="12.75" customHeight="1">
      <c r="A6" s="69" t="s">
        <v>3</v>
      </c>
      <c r="B6" s="70" t="s">
        <v>257</v>
      </c>
      <c r="C6" s="52">
        <f>'1.mell. összesen'!C20</f>
        <v>3729951</v>
      </c>
      <c r="D6" s="52">
        <f>'1.mell. összesen'!D20</f>
        <v>9086271</v>
      </c>
      <c r="E6" s="52">
        <f>'1.mell. összesen'!E20</f>
        <v>26662464</v>
      </c>
      <c r="F6" s="70" t="s">
        <v>107</v>
      </c>
      <c r="G6" s="166">
        <f>SUM('1.mell. összesen'!C117)</f>
        <v>3000000</v>
      </c>
      <c r="H6" s="166">
        <f>SUM('1.mell. összesen'!D117)</f>
        <v>9002307</v>
      </c>
      <c r="I6" s="343">
        <f>SUM('1.mell. összesen'!E117)</f>
        <v>8194952</v>
      </c>
    </row>
    <row r="7" spans="1:9" ht="12.75">
      <c r="A7" s="71" t="s">
        <v>4</v>
      </c>
      <c r="B7" s="72" t="s">
        <v>258</v>
      </c>
      <c r="C7" s="53"/>
      <c r="D7" s="53"/>
      <c r="E7" s="53"/>
      <c r="F7" s="72" t="s">
        <v>263</v>
      </c>
      <c r="G7" s="54"/>
      <c r="H7" s="53"/>
      <c r="I7" s="58"/>
    </row>
    <row r="8" spans="1:9" ht="12.75" customHeight="1">
      <c r="A8" s="71" t="s">
        <v>5</v>
      </c>
      <c r="B8" s="72" t="s">
        <v>0</v>
      </c>
      <c r="C8" s="53">
        <f>'1.mell. összesen'!C47</f>
        <v>0</v>
      </c>
      <c r="D8" s="53">
        <f>'1.mell. összesen'!D47</f>
        <v>0</v>
      </c>
      <c r="E8" s="53">
        <f>'1.mell. összesen'!E47</f>
        <v>0</v>
      </c>
      <c r="F8" s="72" t="s">
        <v>96</v>
      </c>
      <c r="G8" s="54">
        <f>SUM('1.mell. összesen'!C119)</f>
        <v>5152549</v>
      </c>
      <c r="H8" s="54">
        <f>SUM('1.mell. összesen'!D119)</f>
        <v>6972915</v>
      </c>
      <c r="I8" s="58">
        <f>SUM('1.mell. összesen'!E119)</f>
        <v>6972915</v>
      </c>
    </row>
    <row r="9" spans="1:9" ht="12.75" customHeight="1">
      <c r="A9" s="71" t="s">
        <v>6</v>
      </c>
      <c r="B9" s="72" t="s">
        <v>259</v>
      </c>
      <c r="C9" s="53">
        <f>'1.mell. összesen'!C58</f>
        <v>0</v>
      </c>
      <c r="D9" s="53">
        <f>'1.mell. összesen'!D58</f>
        <v>0</v>
      </c>
      <c r="E9" s="53">
        <f>'1.mell. összesen'!E58</f>
        <v>1450000</v>
      </c>
      <c r="F9" s="72" t="s">
        <v>264</v>
      </c>
      <c r="G9" s="54"/>
      <c r="H9" s="53"/>
      <c r="I9" s="58"/>
    </row>
    <row r="10" spans="1:9" ht="12.75" customHeight="1">
      <c r="A10" s="71" t="s">
        <v>7</v>
      </c>
      <c r="B10" s="72" t="s">
        <v>260</v>
      </c>
      <c r="C10" s="53"/>
      <c r="D10" s="53"/>
      <c r="E10" s="53"/>
      <c r="F10" s="72" t="s">
        <v>109</v>
      </c>
      <c r="G10" s="54"/>
      <c r="H10" s="53"/>
      <c r="I10" s="58"/>
    </row>
    <row r="11" spans="1:9" ht="12.75" customHeight="1">
      <c r="A11" s="71" t="s">
        <v>8</v>
      </c>
      <c r="B11" s="72" t="s">
        <v>261</v>
      </c>
      <c r="C11" s="54"/>
      <c r="D11" s="54"/>
      <c r="E11" s="54"/>
      <c r="F11" s="125"/>
      <c r="G11" s="54"/>
      <c r="H11" s="53"/>
      <c r="I11" s="58"/>
    </row>
    <row r="12" spans="1:9" ht="12.75" customHeight="1">
      <c r="A12" s="71" t="s">
        <v>9</v>
      </c>
      <c r="B12" s="23"/>
      <c r="C12" s="53"/>
      <c r="D12" s="53"/>
      <c r="E12" s="53"/>
      <c r="F12" s="125"/>
      <c r="G12" s="54"/>
      <c r="H12" s="53"/>
      <c r="I12" s="58"/>
    </row>
    <row r="13" spans="1:9" ht="12.75" customHeight="1">
      <c r="A13" s="71" t="s">
        <v>10</v>
      </c>
      <c r="B13" s="23"/>
      <c r="C13" s="53"/>
      <c r="D13" s="53"/>
      <c r="E13" s="53"/>
      <c r="F13" s="126"/>
      <c r="G13" s="54"/>
      <c r="H13" s="53"/>
      <c r="I13" s="58"/>
    </row>
    <row r="14" spans="1:9" ht="12.75" customHeight="1">
      <c r="A14" s="71" t="s">
        <v>11</v>
      </c>
      <c r="B14" s="123"/>
      <c r="C14" s="54"/>
      <c r="D14" s="54"/>
      <c r="E14" s="54"/>
      <c r="F14" s="125"/>
      <c r="G14" s="54"/>
      <c r="H14" s="53"/>
      <c r="I14" s="58"/>
    </row>
    <row r="15" spans="1:9" ht="12.75">
      <c r="A15" s="71" t="s">
        <v>12</v>
      </c>
      <c r="B15" s="23"/>
      <c r="C15" s="54"/>
      <c r="D15" s="54"/>
      <c r="E15" s="54"/>
      <c r="F15" s="125"/>
      <c r="G15" s="54"/>
      <c r="H15" s="53"/>
      <c r="I15" s="58"/>
    </row>
    <row r="16" spans="1:9" ht="12.75" customHeight="1" thickBot="1">
      <c r="A16" s="94" t="s">
        <v>13</v>
      </c>
      <c r="B16" s="124"/>
      <c r="C16" s="96"/>
      <c r="D16" s="96"/>
      <c r="E16" s="96"/>
      <c r="F16" s="95" t="s">
        <v>34</v>
      </c>
      <c r="G16" s="96"/>
      <c r="H16" s="175">
        <f>'1.mell. összesen'!D115</f>
        <v>0</v>
      </c>
      <c r="I16" s="348"/>
    </row>
    <row r="17" spans="1:9" ht="15.75" customHeight="1" thickBot="1">
      <c r="A17" s="74" t="s">
        <v>14</v>
      </c>
      <c r="B17" s="30" t="s">
        <v>270</v>
      </c>
      <c r="C17" s="56">
        <f>+C6+C8+C9+C11+C12+C13+C14+C15+C16</f>
        <v>3729951</v>
      </c>
      <c r="D17" s="56">
        <f>+D6+D8+D9+D11+D12+D13+D14+D15+D16</f>
        <v>9086271</v>
      </c>
      <c r="E17" s="56">
        <f>+E6+E8+E9+E11+E12+E13+E14+E15+E16</f>
        <v>28112464</v>
      </c>
      <c r="F17" s="30" t="s">
        <v>271</v>
      </c>
      <c r="G17" s="168">
        <f>+G6+G8+G10+G11+G12+G13+G14+G15+G16</f>
        <v>8152549</v>
      </c>
      <c r="H17" s="56">
        <f>+H6+H8+H10+H11+H12+H13+H14+H15+H16</f>
        <v>15975222</v>
      </c>
      <c r="I17" s="345">
        <f>+I6+I8+I10+I11+I12+I13+I14+I15+I16</f>
        <v>15167867</v>
      </c>
    </row>
    <row r="18" spans="1:9" ht="12.75" customHeight="1">
      <c r="A18" s="69" t="s">
        <v>15</v>
      </c>
      <c r="B18" s="82" t="s">
        <v>127</v>
      </c>
      <c r="C18" s="89">
        <f>+C19+C20+C21+C22+C23</f>
        <v>4422598</v>
      </c>
      <c r="D18" s="89">
        <f>+D19+D20+D21+D22+D23</f>
        <v>6888951</v>
      </c>
      <c r="E18" s="89">
        <f>+E19+E20+E21+E22+E23</f>
        <v>6888951</v>
      </c>
      <c r="F18" s="77" t="s">
        <v>100</v>
      </c>
      <c r="G18" s="174"/>
      <c r="H18" s="176"/>
      <c r="I18" s="349"/>
    </row>
    <row r="19" spans="1:9" ht="12.75" customHeight="1">
      <c r="A19" s="71" t="s">
        <v>16</v>
      </c>
      <c r="B19" s="83" t="s">
        <v>116</v>
      </c>
      <c r="C19" s="26">
        <v>4422598</v>
      </c>
      <c r="D19" s="26">
        <v>6888951</v>
      </c>
      <c r="E19" s="26">
        <v>6888951</v>
      </c>
      <c r="F19" s="77" t="s">
        <v>103</v>
      </c>
      <c r="G19" s="170"/>
      <c r="H19" s="26"/>
      <c r="I19" s="27"/>
    </row>
    <row r="20" spans="1:9" ht="12.75" customHeight="1">
      <c r="A20" s="69" t="s">
        <v>17</v>
      </c>
      <c r="B20" s="83" t="s">
        <v>117</v>
      </c>
      <c r="C20" s="26"/>
      <c r="D20" s="26"/>
      <c r="E20" s="26"/>
      <c r="F20" s="77" t="s">
        <v>74</v>
      </c>
      <c r="G20" s="170"/>
      <c r="H20" s="26"/>
      <c r="I20" s="27"/>
    </row>
    <row r="21" spans="1:9" ht="12.75" customHeight="1">
      <c r="A21" s="71" t="s">
        <v>18</v>
      </c>
      <c r="B21" s="83" t="s">
        <v>118</v>
      </c>
      <c r="C21" s="26"/>
      <c r="D21" s="26"/>
      <c r="E21" s="26"/>
      <c r="F21" s="77" t="s">
        <v>75</v>
      </c>
      <c r="G21" s="170"/>
      <c r="H21" s="26"/>
      <c r="I21" s="27"/>
    </row>
    <row r="22" spans="1:9" ht="12.75" customHeight="1">
      <c r="A22" s="69" t="s">
        <v>19</v>
      </c>
      <c r="B22" s="83" t="s">
        <v>119</v>
      </c>
      <c r="C22" s="26"/>
      <c r="D22" s="26"/>
      <c r="E22" s="26"/>
      <c r="F22" s="76" t="s">
        <v>113</v>
      </c>
      <c r="G22" s="170"/>
      <c r="H22" s="26"/>
      <c r="I22" s="27"/>
    </row>
    <row r="23" spans="1:9" ht="12.75" customHeight="1">
      <c r="A23" s="71" t="s">
        <v>20</v>
      </c>
      <c r="B23" s="84" t="s">
        <v>120</v>
      </c>
      <c r="C23" s="26"/>
      <c r="D23" s="26"/>
      <c r="E23" s="26"/>
      <c r="F23" s="77" t="s">
        <v>104</v>
      </c>
      <c r="G23" s="170"/>
      <c r="H23" s="26"/>
      <c r="I23" s="27"/>
    </row>
    <row r="24" spans="1:9" ht="12.75" customHeight="1">
      <c r="A24" s="69" t="s">
        <v>21</v>
      </c>
      <c r="B24" s="85" t="s">
        <v>121</v>
      </c>
      <c r="C24" s="79">
        <f>+C25+C26+C27+C28+C29</f>
        <v>0</v>
      </c>
      <c r="D24" s="79">
        <f>+D25+D26+D27+D28+D29</f>
        <v>0</v>
      </c>
      <c r="E24" s="79">
        <f>+E25+E26+E27+E28+E29</f>
        <v>0</v>
      </c>
      <c r="F24" s="86" t="s">
        <v>102</v>
      </c>
      <c r="G24" s="170"/>
      <c r="H24" s="26"/>
      <c r="I24" s="27"/>
    </row>
    <row r="25" spans="1:9" ht="12.75" customHeight="1">
      <c r="A25" s="71" t="s">
        <v>22</v>
      </c>
      <c r="B25" s="84" t="s">
        <v>122</v>
      </c>
      <c r="C25" s="26"/>
      <c r="D25" s="26"/>
      <c r="E25" s="26"/>
      <c r="F25" s="86" t="s">
        <v>265</v>
      </c>
      <c r="G25" s="170"/>
      <c r="H25" s="26"/>
      <c r="I25" s="27"/>
    </row>
    <row r="26" spans="1:9" ht="12.75" customHeight="1">
      <c r="A26" s="69" t="s">
        <v>23</v>
      </c>
      <c r="B26" s="84" t="s">
        <v>123</v>
      </c>
      <c r="C26" s="26"/>
      <c r="D26" s="26"/>
      <c r="E26" s="26"/>
      <c r="F26" s="81"/>
      <c r="G26" s="170"/>
      <c r="H26" s="26"/>
      <c r="I26" s="27"/>
    </row>
    <row r="27" spans="1:9" ht="12.75" customHeight="1">
      <c r="A27" s="71" t="s">
        <v>24</v>
      </c>
      <c r="B27" s="83" t="s">
        <v>124</v>
      </c>
      <c r="C27" s="26"/>
      <c r="D27" s="26"/>
      <c r="E27" s="26"/>
      <c r="F27" s="28"/>
      <c r="G27" s="170"/>
      <c r="H27" s="26"/>
      <c r="I27" s="27"/>
    </row>
    <row r="28" spans="1:9" ht="12.75" customHeight="1">
      <c r="A28" s="69" t="s">
        <v>25</v>
      </c>
      <c r="B28" s="87" t="s">
        <v>125</v>
      </c>
      <c r="C28" s="26"/>
      <c r="D28" s="26"/>
      <c r="E28" s="26"/>
      <c r="F28" s="23"/>
      <c r="G28" s="170"/>
      <c r="H28" s="26"/>
      <c r="I28" s="27"/>
    </row>
    <row r="29" spans="1:9" ht="12.75" customHeight="1" thickBot="1">
      <c r="A29" s="71" t="s">
        <v>26</v>
      </c>
      <c r="B29" s="88" t="s">
        <v>126</v>
      </c>
      <c r="C29" s="26"/>
      <c r="D29" s="26"/>
      <c r="E29" s="26"/>
      <c r="F29" s="28"/>
      <c r="G29" s="170"/>
      <c r="H29" s="26"/>
      <c r="I29" s="27"/>
    </row>
    <row r="30" spans="1:9" ht="21.75" customHeight="1" thickBot="1">
      <c r="A30" s="74" t="s">
        <v>27</v>
      </c>
      <c r="B30" s="30" t="s">
        <v>262</v>
      </c>
      <c r="C30" s="56">
        <f>+C18+C24</f>
        <v>4422598</v>
      </c>
      <c r="D30" s="56">
        <f>+D18+D24</f>
        <v>6888951</v>
      </c>
      <c r="E30" s="56">
        <f>+E18+E24</f>
        <v>6888951</v>
      </c>
      <c r="F30" s="30" t="s">
        <v>266</v>
      </c>
      <c r="G30" s="168">
        <f>SUM(G18:G29)</f>
        <v>0</v>
      </c>
      <c r="H30" s="56">
        <f>SUM(H18:H29)</f>
        <v>0</v>
      </c>
      <c r="I30" s="345">
        <f>SUM(I18:I29)</f>
        <v>0</v>
      </c>
    </row>
    <row r="31" spans="1:9" ht="13.5" thickBot="1">
      <c r="A31" s="74" t="s">
        <v>28</v>
      </c>
      <c r="B31" s="80" t="s">
        <v>267</v>
      </c>
      <c r="C31" s="171">
        <f>+C17+C30</f>
        <v>8152549</v>
      </c>
      <c r="D31" s="172">
        <f>+D17+D30</f>
        <v>15975222</v>
      </c>
      <c r="E31" s="172">
        <f>+E17+E30</f>
        <v>35001415</v>
      </c>
      <c r="F31" s="80" t="s">
        <v>268</v>
      </c>
      <c r="G31" s="171">
        <f>+G17+G30</f>
        <v>8152549</v>
      </c>
      <c r="H31" s="172">
        <f>+H17+H30</f>
        <v>15975222</v>
      </c>
      <c r="I31" s="347">
        <f>+I17+I30</f>
        <v>15167867</v>
      </c>
    </row>
    <row r="32" spans="1:9" ht="13.5" thickBot="1">
      <c r="A32" s="74" t="s">
        <v>29</v>
      </c>
      <c r="B32" s="80" t="s">
        <v>78</v>
      </c>
      <c r="C32" s="171">
        <f>IF(C17-G17&lt;0,G17-C17,"-")</f>
        <v>4422598</v>
      </c>
      <c r="D32" s="172">
        <f>IF(D17-H17&lt;0,H17-D17,"-")</f>
        <v>6888951</v>
      </c>
      <c r="E32" s="172" t="str">
        <f>IF(E17-I17&lt;0,I17-E17,"-")</f>
        <v>-</v>
      </c>
      <c r="F32" s="80" t="s">
        <v>79</v>
      </c>
      <c r="G32" s="171" t="str">
        <f>IF(C17-G17&gt;0,C17-G17,"-")</f>
        <v>-</v>
      </c>
      <c r="H32" s="172" t="str">
        <f>IF(D17-H17&gt;0,D17-H17,"-")</f>
        <v>-</v>
      </c>
      <c r="I32" s="347">
        <f>IF(E17-I17&gt;0,E17-I17,"-")</f>
        <v>12944597</v>
      </c>
    </row>
    <row r="33" spans="1:9" ht="13.5" thickBot="1">
      <c r="A33" s="74" t="s">
        <v>30</v>
      </c>
      <c r="B33" s="80" t="s">
        <v>114</v>
      </c>
      <c r="C33" s="172" t="str">
        <f>IF(C17+C30-G31&lt;0,G31-(C17+C30),"-")</f>
        <v>-</v>
      </c>
      <c r="D33" s="172" t="str">
        <f>IF(D17+D30-H31&lt;0,H31-(D17+D30),"-")</f>
        <v>-</v>
      </c>
      <c r="E33" s="171" t="str">
        <f>IF(E17+E30-I31&lt;0,I31-(E17+E30),"-")</f>
        <v>-</v>
      </c>
      <c r="F33" s="80" t="s">
        <v>115</v>
      </c>
      <c r="G33" s="171" t="str">
        <f>IF(C17+C30-G31&gt;0,C17+C30-G31,"-")</f>
        <v>-</v>
      </c>
      <c r="H33" s="172" t="str">
        <f>IF(D17+D30-H31&gt;0,D17+D30-H31,"-")</f>
        <v>-</v>
      </c>
      <c r="I33" s="347">
        <f>IF(E17+E30-I31&gt;0,E17+E30-I31,"-")</f>
        <v>19833548</v>
      </c>
    </row>
  </sheetData>
  <sheetProtection/>
  <mergeCells count="2">
    <mergeCell ref="A3:A4"/>
    <mergeCell ref="G2:I2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7" r:id="rId1"/>
  <headerFooter alignWithMargins="0">
    <oddHeader>&amp;R&amp;"Times New Roman CE,Félkövér dőlt"2. melléklet a .../2020. V.....)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1.375" style="183" bestFit="1" customWidth="1"/>
    <col min="2" max="2" width="81.75390625" style="183" bestFit="1" customWidth="1"/>
    <col min="3" max="3" width="17.625" style="183" customWidth="1"/>
  </cols>
  <sheetData>
    <row r="1" spans="1:3" ht="12.75">
      <c r="A1" s="393"/>
      <c r="B1" s="393"/>
      <c r="C1" s="184" t="s">
        <v>356</v>
      </c>
    </row>
    <row r="2" spans="1:3" ht="15">
      <c r="A2" s="434" t="s">
        <v>363</v>
      </c>
      <c r="B2" s="434" t="s">
        <v>37</v>
      </c>
      <c r="C2" s="394" t="s">
        <v>364</v>
      </c>
    </row>
    <row r="3" spans="1:3" ht="15">
      <c r="A3" s="435" t="s">
        <v>365</v>
      </c>
      <c r="B3" s="436" t="s">
        <v>366</v>
      </c>
      <c r="C3" s="437">
        <v>67342207</v>
      </c>
    </row>
    <row r="4" spans="1:3" ht="15">
      <c r="A4" s="435" t="s">
        <v>367</v>
      </c>
      <c r="B4" s="436" t="s">
        <v>368</v>
      </c>
      <c r="C4" s="437">
        <v>50038345</v>
      </c>
    </row>
    <row r="5" spans="1:3" ht="15">
      <c r="A5" s="438" t="s">
        <v>369</v>
      </c>
      <c r="B5" s="439" t="s">
        <v>370</v>
      </c>
      <c r="C5" s="440">
        <f>C3-C4</f>
        <v>17303862</v>
      </c>
    </row>
    <row r="6" spans="1:3" ht="15">
      <c r="A6" s="435" t="s">
        <v>371</v>
      </c>
      <c r="B6" s="436" t="s">
        <v>372</v>
      </c>
      <c r="C6" s="437">
        <v>14447782</v>
      </c>
    </row>
    <row r="7" spans="1:3" ht="15">
      <c r="A7" s="435" t="s">
        <v>373</v>
      </c>
      <c r="B7" s="436" t="s">
        <v>374</v>
      </c>
      <c r="C7" s="437">
        <v>970605</v>
      </c>
    </row>
    <row r="8" spans="1:3" ht="15">
      <c r="A8" s="438" t="s">
        <v>375</v>
      </c>
      <c r="B8" s="439" t="s">
        <v>376</v>
      </c>
      <c r="C8" s="440">
        <f>C6-C7</f>
        <v>13477177</v>
      </c>
    </row>
    <row r="9" spans="1:3" ht="15">
      <c r="A9" s="438" t="s">
        <v>377</v>
      </c>
      <c r="B9" s="439" t="s">
        <v>378</v>
      </c>
      <c r="C9" s="440">
        <f>C5+C8</f>
        <v>30781039</v>
      </c>
    </row>
    <row r="10" spans="1:3" ht="15">
      <c r="A10" s="435" t="s">
        <v>379</v>
      </c>
      <c r="B10" s="436" t="s">
        <v>380</v>
      </c>
      <c r="C10" s="437">
        <v>0</v>
      </c>
    </row>
    <row r="11" spans="1:3" ht="15">
      <c r="A11" s="435" t="s">
        <v>381</v>
      </c>
      <c r="B11" s="436" t="s">
        <v>382</v>
      </c>
      <c r="C11" s="437">
        <v>0</v>
      </c>
    </row>
    <row r="12" spans="1:3" ht="15">
      <c r="A12" s="438" t="s">
        <v>383</v>
      </c>
      <c r="B12" s="439" t="s">
        <v>384</v>
      </c>
      <c r="C12" s="440">
        <f>C10-C11</f>
        <v>0</v>
      </c>
    </row>
    <row r="13" spans="1:3" ht="15">
      <c r="A13" s="435" t="s">
        <v>385</v>
      </c>
      <c r="B13" s="436" t="s">
        <v>386</v>
      </c>
      <c r="C13" s="437">
        <v>0</v>
      </c>
    </row>
    <row r="14" spans="1:3" ht="15">
      <c r="A14" s="435" t="s">
        <v>387</v>
      </c>
      <c r="B14" s="436" t="s">
        <v>388</v>
      </c>
      <c r="C14" s="437">
        <v>0</v>
      </c>
    </row>
    <row r="15" spans="1:3" ht="15">
      <c r="A15" s="438" t="s">
        <v>389</v>
      </c>
      <c r="B15" s="439" t="s">
        <v>390</v>
      </c>
      <c r="C15" s="440">
        <f>C13-C14</f>
        <v>0</v>
      </c>
    </row>
    <row r="16" spans="1:3" ht="15">
      <c r="A16" s="438" t="s">
        <v>391</v>
      </c>
      <c r="B16" s="439" t="s">
        <v>392</v>
      </c>
      <c r="C16" s="440">
        <f>C12+C15</f>
        <v>0</v>
      </c>
    </row>
    <row r="17" spans="1:3" ht="15">
      <c r="A17" s="438" t="s">
        <v>393</v>
      </c>
      <c r="B17" s="439" t="s">
        <v>394</v>
      </c>
      <c r="C17" s="440">
        <f>C16+C9</f>
        <v>30781039</v>
      </c>
    </row>
    <row r="18" spans="1:3" ht="15">
      <c r="A18" s="438" t="s">
        <v>395</v>
      </c>
      <c r="B18" s="439" t="s">
        <v>396</v>
      </c>
      <c r="C18" s="440"/>
    </row>
    <row r="19" spans="1:3" ht="15">
      <c r="A19" s="438" t="s">
        <v>397</v>
      </c>
      <c r="B19" s="439" t="s">
        <v>398</v>
      </c>
      <c r="C19" s="440">
        <f>SUM(C9-C18)</f>
        <v>30781039</v>
      </c>
    </row>
    <row r="20" spans="1:3" ht="15">
      <c r="A20" s="438" t="s">
        <v>399</v>
      </c>
      <c r="B20" s="439" t="s">
        <v>400</v>
      </c>
      <c r="C20" s="440">
        <v>0</v>
      </c>
    </row>
    <row r="21" spans="1:3" s="396" customFormat="1" ht="15">
      <c r="A21" s="438" t="s">
        <v>401</v>
      </c>
      <c r="B21" s="439" t="s">
        <v>402</v>
      </c>
      <c r="C21" s="440">
        <v>0</v>
      </c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>
    <oddHeader>&amp;C&amp;"Times New Roman CE,Félkövér"BONYHÁDVARASD KÖZSÉG ÖNKORMÁNYZATÁNAK 
MARADVÁNY LEVEZETÉSE&amp;R&amp;"Times New Roman CE,Félkövér dőlt"3. melléklet a .../2020. V.....)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zoomScalePageLayoutView="0" workbookViewId="0" topLeftCell="A19">
      <selection activeCell="E35" sqref="E35"/>
    </sheetView>
  </sheetViews>
  <sheetFormatPr defaultColWidth="9.00390625" defaultRowHeight="12.75"/>
  <cols>
    <col min="1" max="1" width="7.375" style="338" customWidth="1"/>
    <col min="2" max="2" width="68.75390625" style="339" bestFit="1" customWidth="1"/>
    <col min="3" max="3" width="17.75390625" style="340" bestFit="1" customWidth="1"/>
    <col min="4" max="4" width="16.00390625" style="340" customWidth="1"/>
    <col min="5" max="5" width="17.75390625" style="340" bestFit="1" customWidth="1"/>
  </cols>
  <sheetData>
    <row r="1" spans="1:5" ht="15.75">
      <c r="A1" s="600"/>
      <c r="B1" s="600"/>
      <c r="C1" s="600"/>
      <c r="D1" s="600"/>
      <c r="E1" s="600"/>
    </row>
    <row r="2" spans="1:5" ht="31.5" customHeight="1">
      <c r="A2" s="601" t="s">
        <v>751</v>
      </c>
      <c r="B2" s="602"/>
      <c r="C2" s="602"/>
      <c r="D2" s="602"/>
      <c r="E2" s="602"/>
    </row>
    <row r="3" spans="1:5" ht="16.5" thickBot="1">
      <c r="A3" s="336"/>
      <c r="B3" s="337"/>
      <c r="C3" s="336"/>
      <c r="D3" s="336"/>
      <c r="E3" s="447" t="s">
        <v>356</v>
      </c>
    </row>
    <row r="4" spans="1:5" ht="15.75" thickBot="1">
      <c r="A4" s="603" t="s">
        <v>674</v>
      </c>
      <c r="B4" s="604"/>
      <c r="C4" s="448" t="s">
        <v>403</v>
      </c>
      <c r="D4" s="449" t="s">
        <v>675</v>
      </c>
      <c r="E4" s="450" t="s">
        <v>676</v>
      </c>
    </row>
    <row r="5" spans="1:5" ht="15.75" thickBot="1">
      <c r="A5" s="451" t="s">
        <v>3</v>
      </c>
      <c r="B5" s="441" t="s">
        <v>677</v>
      </c>
      <c r="C5" s="452">
        <f>SUM(C6:C9)</f>
        <v>358894968</v>
      </c>
      <c r="D5" s="453">
        <f>SUM(D6:D9)</f>
        <v>0</v>
      </c>
      <c r="E5" s="454">
        <f>SUM(E6:E9)</f>
        <v>348265278</v>
      </c>
    </row>
    <row r="6" spans="1:5" ht="15">
      <c r="A6" s="455" t="s">
        <v>4</v>
      </c>
      <c r="B6" s="456" t="s">
        <v>678</v>
      </c>
      <c r="C6" s="457">
        <v>572289</v>
      </c>
      <c r="D6" s="458">
        <v>0</v>
      </c>
      <c r="E6" s="459">
        <v>254142</v>
      </c>
    </row>
    <row r="7" spans="1:5" ht="15">
      <c r="A7" s="460" t="s">
        <v>5</v>
      </c>
      <c r="B7" s="461" t="s">
        <v>679</v>
      </c>
      <c r="C7" s="462">
        <v>358172679</v>
      </c>
      <c r="D7" s="463">
        <v>0</v>
      </c>
      <c r="E7" s="464">
        <v>347861136</v>
      </c>
    </row>
    <row r="8" spans="1:5" ht="15">
      <c r="A8" s="460" t="s">
        <v>6</v>
      </c>
      <c r="B8" s="461" t="s">
        <v>680</v>
      </c>
      <c r="C8" s="462">
        <v>150000</v>
      </c>
      <c r="D8" s="465">
        <v>0</v>
      </c>
      <c r="E8" s="464">
        <v>150000</v>
      </c>
    </row>
    <row r="9" spans="1:5" ht="15.75" thickBot="1">
      <c r="A9" s="466" t="s">
        <v>7</v>
      </c>
      <c r="B9" s="467" t="s">
        <v>681</v>
      </c>
      <c r="C9" s="468"/>
      <c r="D9" s="469"/>
      <c r="E9" s="470">
        <v>0</v>
      </c>
    </row>
    <row r="10" spans="1:5" ht="15.75" thickBot="1">
      <c r="A10" s="471" t="s">
        <v>8</v>
      </c>
      <c r="B10" s="442" t="s">
        <v>682</v>
      </c>
      <c r="C10" s="472">
        <v>0</v>
      </c>
      <c r="D10" s="472">
        <f>SUM(D11:D12)</f>
        <v>0</v>
      </c>
      <c r="E10" s="472">
        <f>SUM(E11:E12)</f>
        <v>0</v>
      </c>
    </row>
    <row r="11" spans="1:5" ht="15">
      <c r="A11" s="473" t="s">
        <v>9</v>
      </c>
      <c r="B11" s="474" t="s">
        <v>683</v>
      </c>
      <c r="C11" s="475"/>
      <c r="D11" s="476">
        <v>0</v>
      </c>
      <c r="E11" s="477"/>
    </row>
    <row r="12" spans="1:5" ht="15.75" thickBot="1">
      <c r="A12" s="466" t="s">
        <v>10</v>
      </c>
      <c r="B12" s="478" t="s">
        <v>684</v>
      </c>
      <c r="C12" s="479"/>
      <c r="D12" s="480"/>
      <c r="E12" s="481"/>
    </row>
    <row r="13" spans="1:5" ht="15.75" thickBot="1">
      <c r="A13" s="471" t="s">
        <v>11</v>
      </c>
      <c r="B13" s="442" t="s">
        <v>685</v>
      </c>
      <c r="C13" s="472">
        <v>13534368</v>
      </c>
      <c r="D13" s="482">
        <v>0</v>
      </c>
      <c r="E13" s="483">
        <v>31748263</v>
      </c>
    </row>
    <row r="14" spans="1:5" ht="15.75" thickBot="1">
      <c r="A14" s="451" t="s">
        <v>12</v>
      </c>
      <c r="B14" s="441" t="s">
        <v>686</v>
      </c>
      <c r="C14" s="484">
        <f>SUM(C15:C17)</f>
        <v>4769047</v>
      </c>
      <c r="D14" s="485">
        <f>SUM(D15:D17)</f>
        <v>0</v>
      </c>
      <c r="E14" s="486">
        <f>SUM(E15:E17)</f>
        <v>3199118</v>
      </c>
    </row>
    <row r="15" spans="1:5" ht="15">
      <c r="A15" s="460" t="s">
        <v>13</v>
      </c>
      <c r="B15" s="487" t="s">
        <v>687</v>
      </c>
      <c r="C15" s="488">
        <v>3106272</v>
      </c>
      <c r="D15" s="489">
        <v>0</v>
      </c>
      <c r="E15" s="459">
        <v>933557</v>
      </c>
    </row>
    <row r="16" spans="1:5" ht="15">
      <c r="A16" s="460" t="s">
        <v>14</v>
      </c>
      <c r="B16" s="487" t="s">
        <v>688</v>
      </c>
      <c r="C16" s="490">
        <v>1602173</v>
      </c>
      <c r="D16" s="465">
        <v>0</v>
      </c>
      <c r="E16" s="464">
        <v>2204688</v>
      </c>
    </row>
    <row r="17" spans="1:5" ht="15.75" thickBot="1">
      <c r="A17" s="466" t="s">
        <v>15</v>
      </c>
      <c r="B17" s="467" t="s">
        <v>689</v>
      </c>
      <c r="C17" s="468">
        <v>60602</v>
      </c>
      <c r="D17" s="469">
        <v>0</v>
      </c>
      <c r="E17" s="491">
        <v>60873</v>
      </c>
    </row>
    <row r="18" spans="1:5" ht="15.75" thickBot="1">
      <c r="A18" s="492" t="s">
        <v>16</v>
      </c>
      <c r="B18" s="441" t="s">
        <v>690</v>
      </c>
      <c r="C18" s="493"/>
      <c r="D18" s="494">
        <v>0</v>
      </c>
      <c r="E18" s="495"/>
    </row>
    <row r="19" spans="1:5" ht="15.75" thickBot="1">
      <c r="A19" s="471" t="s">
        <v>17</v>
      </c>
      <c r="B19" s="441" t="s">
        <v>691</v>
      </c>
      <c r="C19" s="493"/>
      <c r="D19" s="494"/>
      <c r="E19" s="495"/>
    </row>
    <row r="20" spans="1:5" ht="15.75" thickBot="1">
      <c r="A20" s="451" t="s">
        <v>18</v>
      </c>
      <c r="B20" s="446" t="s">
        <v>692</v>
      </c>
      <c r="C20" s="484">
        <f>SUM(C5,C10,C13,C14,C18,C19)</f>
        <v>377198383</v>
      </c>
      <c r="D20" s="484">
        <f>SUM(D5,D10,D13,D14,D18,D19)</f>
        <v>0</v>
      </c>
      <c r="E20" s="485">
        <f>SUM(E5,E10,E13,E14,E18,E19)</f>
        <v>383212659</v>
      </c>
    </row>
    <row r="21" spans="1:5" ht="15.75" thickBot="1">
      <c r="A21" s="603" t="s">
        <v>693</v>
      </c>
      <c r="B21" s="605"/>
      <c r="C21" s="448" t="s">
        <v>676</v>
      </c>
      <c r="D21" s="449" t="s">
        <v>675</v>
      </c>
      <c r="E21" s="450" t="s">
        <v>676</v>
      </c>
    </row>
    <row r="22" spans="1:5" ht="15.75" thickBot="1">
      <c r="A22" s="496" t="s">
        <v>19</v>
      </c>
      <c r="B22" s="443" t="s">
        <v>694</v>
      </c>
      <c r="C22" s="484">
        <f>SUM(C23:C28)</f>
        <v>374376757</v>
      </c>
      <c r="D22" s="484">
        <f>SUM(D23:D28)</f>
        <v>0</v>
      </c>
      <c r="E22" s="485">
        <f>SUM(E23:E28)</f>
        <v>353555033</v>
      </c>
    </row>
    <row r="23" spans="1:5" ht="15">
      <c r="A23" s="497" t="s">
        <v>20</v>
      </c>
      <c r="B23" s="461" t="s">
        <v>695</v>
      </c>
      <c r="C23" s="488">
        <v>529382638</v>
      </c>
      <c r="D23" s="488"/>
      <c r="E23" s="462">
        <v>529382638</v>
      </c>
    </row>
    <row r="24" spans="1:5" ht="15">
      <c r="A24" s="497" t="s">
        <v>21</v>
      </c>
      <c r="B24" s="461" t="s">
        <v>696</v>
      </c>
      <c r="C24" s="490"/>
      <c r="D24" s="490"/>
      <c r="E24" s="462"/>
    </row>
    <row r="25" spans="1:5" ht="15">
      <c r="A25" s="497" t="s">
        <v>22</v>
      </c>
      <c r="B25" s="461" t="s">
        <v>697</v>
      </c>
      <c r="C25" s="490">
        <v>3311285</v>
      </c>
      <c r="D25" s="490"/>
      <c r="E25" s="462">
        <v>3311285</v>
      </c>
    </row>
    <row r="26" spans="1:5" ht="15">
      <c r="A26" s="497" t="s">
        <v>23</v>
      </c>
      <c r="B26" s="461" t="s">
        <v>698</v>
      </c>
      <c r="C26" s="490">
        <v>-149801159</v>
      </c>
      <c r="D26" s="465">
        <v>0</v>
      </c>
      <c r="E26" s="462">
        <v>-158317166</v>
      </c>
    </row>
    <row r="27" spans="1:5" ht="15">
      <c r="A27" s="497" t="s">
        <v>24</v>
      </c>
      <c r="B27" s="461" t="s">
        <v>699</v>
      </c>
      <c r="C27" s="468">
        <v>0</v>
      </c>
      <c r="D27" s="469">
        <v>0</v>
      </c>
      <c r="E27" s="481">
        <v>0</v>
      </c>
    </row>
    <row r="28" spans="1:5" ht="15.75" thickBot="1">
      <c r="A28" s="497" t="s">
        <v>25</v>
      </c>
      <c r="B28" s="498" t="s">
        <v>700</v>
      </c>
      <c r="C28" s="499">
        <v>-8516007</v>
      </c>
      <c r="D28" s="500">
        <v>0</v>
      </c>
      <c r="E28" s="501">
        <v>-20821724</v>
      </c>
    </row>
    <row r="29" spans="1:5" ht="15.75" thickBot="1">
      <c r="A29" s="496" t="s">
        <v>26</v>
      </c>
      <c r="B29" s="443" t="s">
        <v>701</v>
      </c>
      <c r="C29" s="484">
        <f>SUM(C30:C32)</f>
        <v>1248687</v>
      </c>
      <c r="D29" s="484">
        <f>SUM(D30:D32)</f>
        <v>0</v>
      </c>
      <c r="E29" s="485">
        <f>SUM(E30:E32)</f>
        <v>2613523</v>
      </c>
    </row>
    <row r="30" spans="1:5" ht="15">
      <c r="A30" s="497" t="s">
        <v>27</v>
      </c>
      <c r="B30" s="461" t="s">
        <v>702</v>
      </c>
      <c r="C30" s="488">
        <v>140277</v>
      </c>
      <c r="D30" s="489">
        <v>0</v>
      </c>
      <c r="E30" s="457">
        <v>594809</v>
      </c>
    </row>
    <row r="31" spans="1:5" ht="15">
      <c r="A31" s="497" t="s">
        <v>28</v>
      </c>
      <c r="B31" s="461" t="s">
        <v>703</v>
      </c>
      <c r="C31" s="490">
        <v>667298</v>
      </c>
      <c r="D31" s="465">
        <v>0</v>
      </c>
      <c r="E31" s="462">
        <v>885024</v>
      </c>
    </row>
    <row r="32" spans="1:5" ht="15.75" thickBot="1">
      <c r="A32" s="502" t="s">
        <v>29</v>
      </c>
      <c r="B32" s="478" t="s">
        <v>704</v>
      </c>
      <c r="C32" s="490">
        <v>441112</v>
      </c>
      <c r="D32" s="465">
        <v>0</v>
      </c>
      <c r="E32" s="462">
        <v>1133690</v>
      </c>
    </row>
    <row r="33" spans="1:5" ht="15.75" thickBot="1">
      <c r="A33" s="503" t="s">
        <v>524</v>
      </c>
      <c r="B33" s="444" t="s">
        <v>705</v>
      </c>
      <c r="C33" s="493"/>
      <c r="D33" s="494">
        <v>0</v>
      </c>
      <c r="E33" s="483"/>
    </row>
    <row r="34" spans="1:5" ht="15.75" thickBot="1">
      <c r="A34" s="504" t="s">
        <v>526</v>
      </c>
      <c r="B34" s="445" t="s">
        <v>706</v>
      </c>
      <c r="C34" s="505">
        <v>1572939</v>
      </c>
      <c r="D34" s="506">
        <v>0</v>
      </c>
      <c r="E34" s="507">
        <v>27044103</v>
      </c>
    </row>
    <row r="35" spans="1:5" ht="15.75" thickBot="1">
      <c r="A35" s="496" t="s">
        <v>528</v>
      </c>
      <c r="B35" s="442" t="s">
        <v>707</v>
      </c>
      <c r="C35" s="484">
        <f>SUM(C22,C29,C33,C34,)</f>
        <v>377198383</v>
      </c>
      <c r="D35" s="484">
        <f>SUM(D34,D33,D29,D22)</f>
        <v>0</v>
      </c>
      <c r="E35" s="485">
        <f>SUM(E34,E33,E29,E22)</f>
        <v>383212659</v>
      </c>
    </row>
    <row r="36" ht="12.75">
      <c r="D36" s="341"/>
    </row>
    <row r="37" ht="12.75">
      <c r="D37" s="341"/>
    </row>
    <row r="38" ht="12.75">
      <c r="D38" s="341"/>
    </row>
    <row r="39" ht="12.75">
      <c r="D39" s="341"/>
    </row>
    <row r="40" ht="12.75">
      <c r="D40" s="341"/>
    </row>
    <row r="41" ht="12.75">
      <c r="D41" s="341"/>
    </row>
    <row r="42" ht="12.75">
      <c r="D42" s="341"/>
    </row>
    <row r="43" ht="12.75">
      <c r="D43" s="341"/>
    </row>
    <row r="44" ht="12.75">
      <c r="D44" s="341"/>
    </row>
    <row r="45" ht="12.75">
      <c r="D45" s="341"/>
    </row>
    <row r="46" ht="12.75">
      <c r="D46" s="341"/>
    </row>
    <row r="47" ht="12.75">
      <c r="D47" s="341"/>
    </row>
    <row r="48" ht="12.75">
      <c r="D48" s="341"/>
    </row>
    <row r="49" ht="12.75">
      <c r="D49" s="341"/>
    </row>
    <row r="50" ht="12.75">
      <c r="D50" s="341"/>
    </row>
    <row r="51" ht="12.75">
      <c r="D51" s="341"/>
    </row>
  </sheetData>
  <sheetProtection/>
  <mergeCells count="4">
    <mergeCell ref="A1:E1"/>
    <mergeCell ref="A2:E2"/>
    <mergeCell ref="A4:B4"/>
    <mergeCell ref="A21:B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>
    <oddHeader>&amp;R&amp;"Times New Roman CE,Félkövér dőlt"4. melléklet a .../2020. V.....)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G43" sqref="G43"/>
    </sheetView>
  </sheetViews>
  <sheetFormatPr defaultColWidth="9.00390625" defaultRowHeight="12.75"/>
  <cols>
    <col min="1" max="1" width="12.75390625" style="393" bestFit="1" customWidth="1"/>
    <col min="2" max="2" width="95.625" style="393" customWidth="1"/>
    <col min="3" max="3" width="16.00390625" style="393" customWidth="1"/>
    <col min="4" max="4" width="17.75390625" style="393" customWidth="1"/>
    <col min="5" max="5" width="15.75390625" style="393" customWidth="1"/>
  </cols>
  <sheetData>
    <row r="1" spans="1:5" ht="12.75">
      <c r="A1" s="606" t="s">
        <v>363</v>
      </c>
      <c r="B1" s="608" t="s">
        <v>37</v>
      </c>
      <c r="C1" s="608" t="s">
        <v>403</v>
      </c>
      <c r="D1" s="608" t="s">
        <v>675</v>
      </c>
      <c r="E1" s="611" t="s">
        <v>404</v>
      </c>
    </row>
    <row r="2" spans="1:5" ht="23.25" customHeight="1">
      <c r="A2" s="607"/>
      <c r="B2" s="609"/>
      <c r="C2" s="610"/>
      <c r="D2" s="610"/>
      <c r="E2" s="612"/>
    </row>
    <row r="3" spans="1:5" ht="12.75">
      <c r="A3" s="397" t="s">
        <v>365</v>
      </c>
      <c r="B3" s="398" t="s">
        <v>405</v>
      </c>
      <c r="C3" s="399">
        <v>10112150</v>
      </c>
      <c r="D3" s="399">
        <v>0</v>
      </c>
      <c r="E3" s="400">
        <v>9223873</v>
      </c>
    </row>
    <row r="4" spans="1:5" ht="12.75">
      <c r="A4" s="401" t="s">
        <v>367</v>
      </c>
      <c r="B4" s="395" t="s">
        <v>406</v>
      </c>
      <c r="C4" s="402">
        <v>3520720</v>
      </c>
      <c r="D4" s="402">
        <v>0</v>
      </c>
      <c r="E4" s="403">
        <v>3381480</v>
      </c>
    </row>
    <row r="5" spans="1:5" ht="13.5" thickBot="1">
      <c r="A5" s="404" t="s">
        <v>369</v>
      </c>
      <c r="B5" s="405" t="s">
        <v>407</v>
      </c>
      <c r="C5" s="406"/>
      <c r="D5" s="406">
        <v>0</v>
      </c>
      <c r="E5" s="407">
        <v>22200</v>
      </c>
    </row>
    <row r="6" spans="1:5" ht="13.5" thickBot="1">
      <c r="A6" s="408" t="s">
        <v>371</v>
      </c>
      <c r="B6" s="409" t="s">
        <v>408</v>
      </c>
      <c r="C6" s="410">
        <f>SUM(C3:C5)</f>
        <v>13632870</v>
      </c>
      <c r="D6" s="410">
        <v>0</v>
      </c>
      <c r="E6" s="411">
        <f>SUM(E3:E5)</f>
        <v>12627553</v>
      </c>
    </row>
    <row r="7" spans="1:5" ht="12.75">
      <c r="A7" s="397" t="s">
        <v>373</v>
      </c>
      <c r="B7" s="398" t="s">
        <v>409</v>
      </c>
      <c r="C7" s="399">
        <v>0</v>
      </c>
      <c r="D7" s="399">
        <v>0</v>
      </c>
      <c r="E7" s="400">
        <f>SUM(F7:L7)</f>
        <v>0</v>
      </c>
    </row>
    <row r="8" spans="1:5" ht="13.5" thickBot="1">
      <c r="A8" s="404" t="s">
        <v>375</v>
      </c>
      <c r="B8" s="405" t="s">
        <v>410</v>
      </c>
      <c r="C8" s="406">
        <v>0</v>
      </c>
      <c r="D8" s="406">
        <v>0</v>
      </c>
      <c r="E8" s="407">
        <f>SUM(F8:L8)</f>
        <v>0</v>
      </c>
    </row>
    <row r="9" spans="1:5" ht="13.5" thickBot="1">
      <c r="A9" s="408" t="s">
        <v>377</v>
      </c>
      <c r="B9" s="409" t="s">
        <v>411</v>
      </c>
      <c r="C9" s="410">
        <v>0</v>
      </c>
      <c r="D9" s="410">
        <v>0</v>
      </c>
      <c r="E9" s="411">
        <v>0</v>
      </c>
    </row>
    <row r="10" spans="1:5" ht="12.75">
      <c r="A10" s="397" t="s">
        <v>379</v>
      </c>
      <c r="B10" s="398" t="s">
        <v>412</v>
      </c>
      <c r="C10" s="399">
        <v>17627791</v>
      </c>
      <c r="D10" s="399">
        <v>0</v>
      </c>
      <c r="E10" s="400">
        <v>20505003</v>
      </c>
    </row>
    <row r="11" spans="1:5" ht="12.75">
      <c r="A11" s="401" t="s">
        <v>381</v>
      </c>
      <c r="B11" s="395" t="s">
        <v>413</v>
      </c>
      <c r="C11" s="402">
        <v>4317507</v>
      </c>
      <c r="D11" s="402">
        <v>0</v>
      </c>
      <c r="E11" s="403">
        <v>6192474</v>
      </c>
    </row>
    <row r="12" spans="1:5" ht="12.75">
      <c r="A12" s="401" t="s">
        <v>383</v>
      </c>
      <c r="B12" s="398" t="s">
        <v>439</v>
      </c>
      <c r="C12" s="406">
        <v>10589218</v>
      </c>
      <c r="D12" s="406"/>
      <c r="E12" s="407">
        <v>2388563</v>
      </c>
    </row>
    <row r="13" spans="1:5" ht="13.5" thickBot="1">
      <c r="A13" s="404" t="s">
        <v>385</v>
      </c>
      <c r="B13" s="405" t="s">
        <v>438</v>
      </c>
      <c r="C13" s="406">
        <v>1068973</v>
      </c>
      <c r="D13" s="406">
        <v>0</v>
      </c>
      <c r="E13" s="407">
        <v>14759545</v>
      </c>
    </row>
    <row r="14" spans="1:5" ht="13.5" thickBot="1">
      <c r="A14" s="408" t="s">
        <v>387</v>
      </c>
      <c r="B14" s="409" t="s">
        <v>444</v>
      </c>
      <c r="C14" s="410">
        <f>SUM(C10:C13)</f>
        <v>33603489</v>
      </c>
      <c r="D14" s="410">
        <v>0</v>
      </c>
      <c r="E14" s="411">
        <f>SUM(E10:E13)</f>
        <v>43845585</v>
      </c>
    </row>
    <row r="15" spans="1:5" ht="12.75">
      <c r="A15" s="397" t="s">
        <v>389</v>
      </c>
      <c r="B15" s="398" t="s">
        <v>440</v>
      </c>
      <c r="C15" s="399">
        <v>1849847</v>
      </c>
      <c r="D15" s="399">
        <v>0</v>
      </c>
      <c r="E15" s="400">
        <v>3213330</v>
      </c>
    </row>
    <row r="16" spans="1:5" ht="12.75">
      <c r="A16" s="401" t="s">
        <v>391</v>
      </c>
      <c r="B16" s="395" t="s">
        <v>441</v>
      </c>
      <c r="C16" s="402">
        <v>6092035</v>
      </c>
      <c r="D16" s="402">
        <v>0</v>
      </c>
      <c r="E16" s="403">
        <v>8126908</v>
      </c>
    </row>
    <row r="17" spans="1:5" ht="12.75">
      <c r="A17" s="401" t="s">
        <v>393</v>
      </c>
      <c r="B17" s="395" t="s">
        <v>442</v>
      </c>
      <c r="C17" s="402">
        <v>0</v>
      </c>
      <c r="D17" s="402">
        <v>0</v>
      </c>
      <c r="E17" s="403">
        <f>SUM(F17:L17)</f>
        <v>0</v>
      </c>
    </row>
    <row r="18" spans="1:5" ht="13.5" thickBot="1">
      <c r="A18" s="404" t="s">
        <v>395</v>
      </c>
      <c r="B18" s="405" t="s">
        <v>443</v>
      </c>
      <c r="C18" s="406">
        <v>0</v>
      </c>
      <c r="D18" s="406">
        <v>0</v>
      </c>
      <c r="E18" s="407"/>
    </row>
    <row r="19" spans="1:5" ht="13.5" thickBot="1">
      <c r="A19" s="408" t="s">
        <v>397</v>
      </c>
      <c r="B19" s="409" t="s">
        <v>445</v>
      </c>
      <c r="C19" s="410">
        <f>SUM(C15:C18)</f>
        <v>7941882</v>
      </c>
      <c r="D19" s="410">
        <v>0</v>
      </c>
      <c r="E19" s="411">
        <f>SUM(E15:E18)</f>
        <v>11340238</v>
      </c>
    </row>
    <row r="20" spans="1:5" ht="12.75">
      <c r="A20" s="412" t="s">
        <v>399</v>
      </c>
      <c r="B20" s="398" t="s">
        <v>447</v>
      </c>
      <c r="C20" s="399">
        <v>10221915</v>
      </c>
      <c r="D20" s="399">
        <v>0</v>
      </c>
      <c r="E20" s="400">
        <v>11618528</v>
      </c>
    </row>
    <row r="21" spans="1:5" ht="12.75">
      <c r="A21" s="401" t="s">
        <v>401</v>
      </c>
      <c r="B21" s="395" t="s">
        <v>448</v>
      </c>
      <c r="C21" s="402">
        <v>3675725</v>
      </c>
      <c r="D21" s="402">
        <v>0</v>
      </c>
      <c r="E21" s="403">
        <v>3755289</v>
      </c>
    </row>
    <row r="22" spans="1:5" ht="13.5" thickBot="1">
      <c r="A22" s="413" t="s">
        <v>414</v>
      </c>
      <c r="B22" s="405" t="s">
        <v>449</v>
      </c>
      <c r="C22" s="406">
        <v>2397932</v>
      </c>
      <c r="D22" s="406">
        <v>0</v>
      </c>
      <c r="E22" s="407">
        <v>2478543</v>
      </c>
    </row>
    <row r="23" spans="1:5" ht="13.5" thickBot="1">
      <c r="A23" s="408" t="s">
        <v>416</v>
      </c>
      <c r="B23" s="409" t="s">
        <v>415</v>
      </c>
      <c r="C23" s="410">
        <f>SUM(C20:C22)</f>
        <v>16295572</v>
      </c>
      <c r="D23" s="410">
        <v>0</v>
      </c>
      <c r="E23" s="411">
        <f>SUM(E20:E22)</f>
        <v>17852360</v>
      </c>
    </row>
    <row r="24" spans="1:5" ht="13.5" thickBot="1">
      <c r="A24" s="408" t="s">
        <v>418</v>
      </c>
      <c r="B24" s="409" t="s">
        <v>417</v>
      </c>
      <c r="C24" s="410">
        <v>11894356</v>
      </c>
      <c r="D24" s="410">
        <v>0</v>
      </c>
      <c r="E24" s="411">
        <v>22572892</v>
      </c>
    </row>
    <row r="25" spans="1:5" ht="13.5" thickBot="1">
      <c r="A25" s="408" t="s">
        <v>420</v>
      </c>
      <c r="B25" s="409" t="s">
        <v>419</v>
      </c>
      <c r="C25" s="410">
        <v>19630165</v>
      </c>
      <c r="D25" s="410">
        <v>0</v>
      </c>
      <c r="E25" s="411">
        <v>25553717</v>
      </c>
    </row>
    <row r="26" spans="1:5" ht="13.5" thickBot="1">
      <c r="A26" s="408" t="s">
        <v>421</v>
      </c>
      <c r="B26" s="409" t="s">
        <v>446</v>
      </c>
      <c r="C26" s="410">
        <f>SUM(C6+C9+C14-C19-C23-C24-C25)</f>
        <v>-8525616</v>
      </c>
      <c r="D26" s="410">
        <v>0</v>
      </c>
      <c r="E26" s="411">
        <f>SUM(E6+E9+E14-E19-E23-E24-E25)</f>
        <v>-20846069</v>
      </c>
    </row>
    <row r="27" spans="1:5" s="185" customFormat="1" ht="12.75">
      <c r="A27" s="414" t="s">
        <v>422</v>
      </c>
      <c r="B27" s="415" t="s">
        <v>450</v>
      </c>
      <c r="C27" s="416">
        <v>0</v>
      </c>
      <c r="D27" s="416">
        <v>0</v>
      </c>
      <c r="E27" s="417">
        <f>SUM(F27:L27)</f>
        <v>0</v>
      </c>
    </row>
    <row r="28" spans="1:5" s="185" customFormat="1" ht="12.75">
      <c r="A28" s="418" t="s">
        <v>423</v>
      </c>
      <c r="B28" s="419" t="s">
        <v>451</v>
      </c>
      <c r="C28" s="420">
        <v>0</v>
      </c>
      <c r="D28" s="420">
        <v>0</v>
      </c>
      <c r="E28" s="421">
        <v>0</v>
      </c>
    </row>
    <row r="29" spans="1:5" s="185" customFormat="1" ht="12.75">
      <c r="A29" s="418" t="s">
        <v>424</v>
      </c>
      <c r="B29" s="419" t="s">
        <v>458</v>
      </c>
      <c r="C29" s="420">
        <v>0</v>
      </c>
      <c r="D29" s="420">
        <v>0</v>
      </c>
      <c r="E29" s="421"/>
    </row>
    <row r="30" spans="1:5" s="185" customFormat="1" ht="12.75">
      <c r="A30" s="418" t="s">
        <v>425</v>
      </c>
      <c r="B30" s="419" t="s">
        <v>452</v>
      </c>
      <c r="C30" s="420">
        <v>9609</v>
      </c>
      <c r="D30" s="420">
        <v>0</v>
      </c>
      <c r="E30" s="421">
        <v>24345</v>
      </c>
    </row>
    <row r="31" spans="1:5" s="185" customFormat="1" ht="12.75">
      <c r="A31" s="418" t="s">
        <v>426</v>
      </c>
      <c r="B31" s="419" t="s">
        <v>455</v>
      </c>
      <c r="C31" s="420">
        <v>0</v>
      </c>
      <c r="D31" s="420">
        <v>0</v>
      </c>
      <c r="E31" s="421">
        <f>SUM(F31:L31)</f>
        <v>0</v>
      </c>
    </row>
    <row r="32" spans="1:5" s="185" customFormat="1" ht="26.25">
      <c r="A32" s="418" t="s">
        <v>427</v>
      </c>
      <c r="B32" s="422" t="s">
        <v>453</v>
      </c>
      <c r="C32" s="423">
        <v>0</v>
      </c>
      <c r="D32" s="423">
        <v>0</v>
      </c>
      <c r="E32" s="424">
        <f>SUM(F32:L32)</f>
        <v>0</v>
      </c>
    </row>
    <row r="33" spans="1:5" s="185" customFormat="1" ht="27" thickBot="1">
      <c r="A33" s="425" t="s">
        <v>428</v>
      </c>
      <c r="B33" s="422" t="s">
        <v>454</v>
      </c>
      <c r="C33" s="423">
        <v>0</v>
      </c>
      <c r="D33" s="423">
        <v>0</v>
      </c>
      <c r="E33" s="424">
        <f>SUM(F33:L33)</f>
        <v>0</v>
      </c>
    </row>
    <row r="34" spans="1:5" s="185" customFormat="1" ht="13.5" thickBot="1">
      <c r="A34" s="426" t="s">
        <v>429</v>
      </c>
      <c r="B34" s="427" t="s">
        <v>456</v>
      </c>
      <c r="C34" s="428">
        <f>SUM(C27:C33)</f>
        <v>9609</v>
      </c>
      <c r="D34" s="428">
        <v>0</v>
      </c>
      <c r="E34" s="429">
        <f>SUM(E27:E31)</f>
        <v>24345</v>
      </c>
    </row>
    <row r="35" spans="1:5" s="185" customFormat="1" ht="12.75">
      <c r="A35" s="430" t="s">
        <v>430</v>
      </c>
      <c r="B35" s="419" t="s">
        <v>457</v>
      </c>
      <c r="C35" s="420">
        <v>0</v>
      </c>
      <c r="D35" s="420">
        <v>0</v>
      </c>
      <c r="E35" s="421">
        <v>0</v>
      </c>
    </row>
    <row r="36" spans="1:5" s="185" customFormat="1" ht="12.75">
      <c r="A36" s="418" t="s">
        <v>431</v>
      </c>
      <c r="B36" s="419" t="s">
        <v>459</v>
      </c>
      <c r="C36" s="420"/>
      <c r="D36" s="420">
        <v>0</v>
      </c>
      <c r="E36" s="421"/>
    </row>
    <row r="37" spans="1:5" s="185" customFormat="1" ht="12.75">
      <c r="A37" s="418" t="s">
        <v>432</v>
      </c>
      <c r="B37" s="415" t="s">
        <v>460</v>
      </c>
      <c r="C37" s="416">
        <v>0</v>
      </c>
      <c r="D37" s="416">
        <v>0</v>
      </c>
      <c r="E37" s="417"/>
    </row>
    <row r="38" spans="1:5" s="185" customFormat="1" ht="12.75">
      <c r="A38" s="418" t="s">
        <v>433</v>
      </c>
      <c r="B38" s="419" t="s">
        <v>468</v>
      </c>
      <c r="C38" s="420">
        <v>0</v>
      </c>
      <c r="D38" s="420">
        <v>0</v>
      </c>
      <c r="E38" s="421">
        <f aca="true" t="shared" si="0" ref="E38:E43">SUM(F38:L38)</f>
        <v>0</v>
      </c>
    </row>
    <row r="39" spans="1:5" s="185" customFormat="1" ht="12.75">
      <c r="A39" s="418" t="s">
        <v>434</v>
      </c>
      <c r="B39" s="422" t="s">
        <v>461</v>
      </c>
      <c r="C39" s="423">
        <v>0</v>
      </c>
      <c r="D39" s="423">
        <v>0</v>
      </c>
      <c r="E39" s="424">
        <f t="shared" si="0"/>
        <v>0</v>
      </c>
    </row>
    <row r="40" spans="1:5" s="185" customFormat="1" ht="12.75">
      <c r="A40" s="418" t="s">
        <v>435</v>
      </c>
      <c r="B40" s="422" t="s">
        <v>462</v>
      </c>
      <c r="C40" s="423">
        <v>0</v>
      </c>
      <c r="D40" s="423">
        <v>0</v>
      </c>
      <c r="E40" s="424">
        <f t="shared" si="0"/>
        <v>0</v>
      </c>
    </row>
    <row r="41" spans="1:5" s="185" customFormat="1" ht="12.75">
      <c r="A41" s="418" t="s">
        <v>463</v>
      </c>
      <c r="B41" s="419" t="s">
        <v>467</v>
      </c>
      <c r="C41" s="420">
        <v>0</v>
      </c>
      <c r="D41" s="420">
        <v>0</v>
      </c>
      <c r="E41" s="421">
        <f t="shared" si="0"/>
        <v>0</v>
      </c>
    </row>
    <row r="42" spans="1:5" s="185" customFormat="1" ht="26.25">
      <c r="A42" s="418" t="s">
        <v>436</v>
      </c>
      <c r="B42" s="422" t="s">
        <v>469</v>
      </c>
      <c r="C42" s="423">
        <v>0</v>
      </c>
      <c r="D42" s="423">
        <v>0</v>
      </c>
      <c r="E42" s="424">
        <f t="shared" si="0"/>
        <v>0</v>
      </c>
    </row>
    <row r="43" spans="1:5" s="185" customFormat="1" ht="27" thickBot="1">
      <c r="A43" s="425" t="s">
        <v>437</v>
      </c>
      <c r="B43" s="422" t="s">
        <v>470</v>
      </c>
      <c r="C43" s="423">
        <v>0</v>
      </c>
      <c r="D43" s="423">
        <v>0</v>
      </c>
      <c r="E43" s="424">
        <f t="shared" si="0"/>
        <v>0</v>
      </c>
    </row>
    <row r="44" spans="1:5" s="185" customFormat="1" ht="13.5" thickBot="1">
      <c r="A44" s="426" t="s">
        <v>464</v>
      </c>
      <c r="B44" s="427" t="s">
        <v>471</v>
      </c>
      <c r="C44" s="428">
        <v>0</v>
      </c>
      <c r="D44" s="428">
        <v>0</v>
      </c>
      <c r="E44" s="429">
        <f>SUM(E35:E43)</f>
        <v>0</v>
      </c>
    </row>
    <row r="45" spans="1:5" s="185" customFormat="1" ht="13.5" thickBot="1">
      <c r="A45" s="426" t="s">
        <v>465</v>
      </c>
      <c r="B45" s="427" t="s">
        <v>472</v>
      </c>
      <c r="C45" s="428">
        <f>SUM(C34-C44)</f>
        <v>9609</v>
      </c>
      <c r="D45" s="428">
        <f>SUM(D34+D44)</f>
        <v>0</v>
      </c>
      <c r="E45" s="429">
        <f>SUM(E34-E44)</f>
        <v>24345</v>
      </c>
    </row>
    <row r="46" spans="1:5" s="185" customFormat="1" ht="13.5" thickBot="1">
      <c r="A46" s="426" t="s">
        <v>466</v>
      </c>
      <c r="B46" s="427" t="s">
        <v>473</v>
      </c>
      <c r="C46" s="428">
        <f>SUM(C26,C45)</f>
        <v>-8516007</v>
      </c>
      <c r="D46" s="428">
        <f>SUM(D26-D45)</f>
        <v>0</v>
      </c>
      <c r="E46" s="429">
        <f>SUM(E26+E45)</f>
        <v>-20821724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61" r:id="rId1"/>
  <headerFooter>
    <oddHeader>&amp;C&amp;"Times New Roman CE,Félkövér"
BONYHÁDVARASD KÖZSÉG ÖNKORMÁNYZATÁNAK 
EREDMÉNYKIMUTATÁSA&amp;R&amp;"Times New Roman CE,Félkövér dőlt"5. melléklet a .../2020. V.....)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Petra</cp:lastModifiedBy>
  <cp:lastPrinted>2020-05-25T12:00:36Z</cp:lastPrinted>
  <dcterms:created xsi:type="dcterms:W3CDTF">1999-10-30T10:30:45Z</dcterms:created>
  <dcterms:modified xsi:type="dcterms:W3CDTF">2020-07-01T18:34:00Z</dcterms:modified>
  <cp:category/>
  <cp:version/>
  <cp:contentType/>
  <cp:contentStatus/>
</cp:coreProperties>
</file>